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trlProps/ctrlProp1.xml" ContentType="application/vnd.ms-excel.controlpropertie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E:\Back Up\Excel Guru Presentation\Charting\"/>
    </mc:Choice>
  </mc:AlternateContent>
  <bookViews>
    <workbookView xWindow="360" yWindow="255" windowWidth="15030" windowHeight="7920" firstSheet="4" activeTab="9"/>
  </bookViews>
  <sheets>
    <sheet name="Conditional Charting" sheetId="1" r:id="rId1"/>
    <sheet name="C-Conditional Charting" sheetId="4" r:id="rId2"/>
    <sheet name="Max and Min Charting" sheetId="2" r:id="rId3"/>
    <sheet name="C-Max and Min Charting" sheetId="5" r:id="rId4"/>
    <sheet name="Floating Columns" sheetId="3" r:id="rId5"/>
    <sheet name="C-Floating Columns" sheetId="6" r:id="rId6"/>
    <sheet name="Panel Charts" sheetId="7" r:id="rId7"/>
    <sheet name="C-Panel Charts" sheetId="9" r:id="rId8"/>
    <sheet name="Panel Charts II" sheetId="10" state="hidden" r:id="rId9"/>
    <sheet name="Speedometers" sheetId="11" r:id="rId10"/>
    <sheet name="WaterFalls" sheetId="12" r:id="rId11"/>
    <sheet name="Thermometers" sheetId="13" r:id="rId12"/>
    <sheet name="Sheet1" sheetId="14" r:id="rId13"/>
  </sheets>
  <definedNames>
    <definedName name="_xlnm._FilterDatabase" localSheetId="6" hidden="1">'Panel Charts'!$A$1:$E$97</definedName>
  </definedNames>
  <calcPr calcId="152511"/>
  <pivotCaches>
    <pivotCache cacheId="0" r:id="rId14"/>
  </pivotCaches>
</workbook>
</file>

<file path=xl/calcChain.xml><?xml version="1.0" encoding="utf-8"?>
<calcChain xmlns="http://schemas.openxmlformats.org/spreadsheetml/2006/main">
  <c r="B1" i="14" l="1"/>
  <c r="P4" i="12" l="1"/>
  <c r="P5" i="12" s="1"/>
  <c r="Q6" i="12"/>
  <c r="B4" i="12"/>
  <c r="B5" i="12" s="1"/>
  <c r="B6" i="12" s="1"/>
  <c r="B7" i="12" s="1"/>
  <c r="B8" i="12" s="1"/>
  <c r="E3" i="11"/>
  <c r="E5" i="11" s="1"/>
  <c r="D2" i="11"/>
  <c r="B4" i="11"/>
  <c r="B3" i="11"/>
  <c r="K3" i="10"/>
  <c r="N3" i="10" s="1"/>
  <c r="L2" i="10"/>
  <c r="L3" i="10" s="1"/>
  <c r="M2" i="10"/>
  <c r="M3" i="10" s="1"/>
  <c r="K2" i="10"/>
  <c r="N2" i="10" s="1"/>
  <c r="J11" i="10"/>
  <c r="J12" i="10"/>
  <c r="I11" i="10"/>
  <c r="I12" i="10"/>
  <c r="J8" i="10"/>
  <c r="J9" i="10"/>
  <c r="J10" i="10"/>
  <c r="I8" i="10"/>
  <c r="I9" i="10"/>
  <c r="I10" i="10"/>
  <c r="J3" i="10"/>
  <c r="J4" i="10"/>
  <c r="J5" i="10"/>
  <c r="J6" i="10"/>
  <c r="J7" i="10"/>
  <c r="J2" i="10"/>
  <c r="I3" i="10"/>
  <c r="I4" i="10"/>
  <c r="I5" i="10"/>
  <c r="I6" i="10"/>
  <c r="I7" i="10"/>
  <c r="I2" i="10"/>
  <c r="F2" i="10"/>
  <c r="G2" i="10"/>
  <c r="F3" i="10"/>
  <c r="G3" i="10"/>
  <c r="F4" i="10"/>
  <c r="G4" i="10"/>
  <c r="F5" i="10"/>
  <c r="G5" i="10"/>
  <c r="F6" i="10"/>
  <c r="G6" i="10"/>
  <c r="F7" i="10"/>
  <c r="G7" i="10"/>
  <c r="E3" i="10"/>
  <c r="E4" i="10"/>
  <c r="E5" i="10"/>
  <c r="E6" i="10"/>
  <c r="E7" i="10"/>
  <c r="E2" i="10"/>
  <c r="C9" i="10"/>
  <c r="D9" i="10"/>
  <c r="C10" i="10"/>
  <c r="D10" i="10"/>
  <c r="B10" i="10"/>
  <c r="B9" i="10"/>
  <c r="C4" i="3"/>
  <c r="D4" i="3"/>
  <c r="E4" i="3"/>
  <c r="F4" i="3"/>
  <c r="G4" i="3"/>
  <c r="H4" i="3"/>
  <c r="I4" i="3"/>
  <c r="J4" i="3"/>
  <c r="K4" i="3"/>
  <c r="L4" i="3"/>
  <c r="M4" i="3"/>
  <c r="B4" i="3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" i="2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4" i="1"/>
  <c r="R3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4" i="1"/>
  <c r="Q3" i="1"/>
  <c r="P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4" i="1"/>
  <c r="K4" i="10" l="1"/>
  <c r="K5" i="10" s="1"/>
  <c r="K6" i="10" s="1"/>
  <c r="K7" i="10" s="1"/>
  <c r="K8" i="10" s="1"/>
  <c r="K9" i="10" s="1"/>
  <c r="K10" i="10" s="1"/>
  <c r="K11" i="10" s="1"/>
  <c r="K12" i="10" s="1"/>
  <c r="N12" i="10" s="1"/>
  <c r="B5" i="11"/>
  <c r="P2" i="10"/>
  <c r="L4" i="10"/>
  <c r="O3" i="10"/>
  <c r="M4" i="10"/>
  <c r="P3" i="10"/>
  <c r="N6" i="10"/>
  <c r="N5" i="10"/>
  <c r="O2" i="10"/>
  <c r="N7" i="10"/>
  <c r="N4" i="10"/>
  <c r="C9" i="12"/>
  <c r="N10" i="10" l="1"/>
  <c r="N8" i="10"/>
  <c r="N11" i="10"/>
  <c r="N9" i="10"/>
  <c r="M5" i="10"/>
  <c r="P4" i="10"/>
  <c r="L5" i="10"/>
  <c r="O4" i="10"/>
  <c r="L6" i="10" l="1"/>
  <c r="O5" i="10"/>
  <c r="M6" i="10"/>
  <c r="P5" i="10"/>
  <c r="M7" i="10" l="1"/>
  <c r="P6" i="10"/>
  <c r="L7" i="10"/>
  <c r="O6" i="10"/>
  <c r="L8" i="10" l="1"/>
  <c r="O7" i="10"/>
  <c r="M8" i="10"/>
  <c r="P7" i="10"/>
  <c r="M9" i="10" l="1"/>
  <c r="P8" i="10"/>
  <c r="L9" i="10"/>
  <c r="O8" i="10"/>
  <c r="L10" i="10" l="1"/>
  <c r="O9" i="10"/>
  <c r="M10" i="10"/>
  <c r="P9" i="10"/>
  <c r="L11" i="10" l="1"/>
  <c r="O10" i="10"/>
  <c r="M11" i="10"/>
  <c r="P10" i="10"/>
  <c r="L12" i="10" l="1"/>
  <c r="O12" i="10" s="1"/>
  <c r="O11" i="10"/>
  <c r="M12" i="10"/>
  <c r="P12" i="10" s="1"/>
  <c r="P11" i="10"/>
</calcChain>
</file>

<file path=xl/comments1.xml><?xml version="1.0" encoding="utf-8"?>
<comments xmlns="http://schemas.openxmlformats.org/spreadsheetml/2006/main">
  <authors>
    <author>iqbal.faisal</author>
  </authors>
  <commentList>
    <comment ref="I1" authorId="0" shapeId="0">
      <text>
        <r>
          <rPr>
            <b/>
            <sz val="8"/>
            <color indexed="81"/>
            <rFont val="Tahoma"/>
            <family val="2"/>
          </rPr>
          <t>iqbal.faisal:</t>
        </r>
        <r>
          <rPr>
            <sz val="8"/>
            <color indexed="81"/>
            <rFont val="Tahoma"/>
            <family val="2"/>
          </rPr>
          <t xml:space="preserve">
For adding Left Axis points</t>
        </r>
      </text>
    </comment>
    <comment ref="J1" authorId="0" shapeId="0">
      <text>
        <r>
          <rPr>
            <b/>
            <sz val="8"/>
            <color indexed="81"/>
            <rFont val="Tahoma"/>
            <family val="2"/>
          </rPr>
          <t>iqbal.faisal:</t>
        </r>
        <r>
          <rPr>
            <sz val="8"/>
            <color indexed="81"/>
            <rFont val="Tahoma"/>
            <family val="2"/>
          </rPr>
          <t xml:space="preserve">
For adding Right Axis points</t>
        </r>
      </text>
    </comment>
    <comment ref="E2" authorId="0" shapeId="0">
      <text>
        <r>
          <rPr>
            <b/>
            <sz val="8"/>
            <color indexed="81"/>
            <rFont val="Tahoma"/>
            <family val="2"/>
          </rPr>
          <t>iqbal.faisal:</t>
        </r>
        <r>
          <rPr>
            <sz val="8"/>
            <color indexed="81"/>
            <rFont val="Tahoma"/>
            <family val="2"/>
          </rPr>
          <t xml:space="preserve">
The (B2-E$9)/(E$10-E$9)*E$12 part of the formula determines the position of the data value in cell B2 within the series A panel, 
While SUM($D$12:D$12) adds an offset for the bottom of each panel (zero in the case of series A, in the bottom panel) 
While SUM($E$12:$G$12) scales the panel within the entire chart</t>
        </r>
      </text>
    </comment>
    <comment ref="D9" authorId="0" shapeId="0">
      <text>
        <r>
          <rPr>
            <b/>
            <sz val="8"/>
            <color indexed="81"/>
            <rFont val="Tahoma"/>
            <family val="2"/>
          </rPr>
          <t>iqbal.faisal:</t>
        </r>
        <r>
          <rPr>
            <sz val="8"/>
            <color indexed="81"/>
            <rFont val="Tahoma"/>
            <family val="2"/>
          </rPr>
          <t xml:space="preserve">
Min and max formula are used</t>
        </r>
      </text>
    </comment>
    <comment ref="G9" authorId="0" shapeId="0">
      <text>
        <r>
          <rPr>
            <b/>
            <sz val="8"/>
            <color indexed="81"/>
            <rFont val="Tahoma"/>
            <family val="2"/>
          </rPr>
          <t>iqbal.faisal:</t>
        </r>
        <r>
          <rPr>
            <sz val="8"/>
            <color indexed="81"/>
            <rFont val="Tahoma"/>
            <family val="2"/>
          </rPr>
          <t xml:space="preserve">
I set these cells</t>
        </r>
      </text>
    </comment>
  </commentList>
</comments>
</file>

<file path=xl/comments2.xml><?xml version="1.0" encoding="utf-8"?>
<comments xmlns="http://schemas.openxmlformats.org/spreadsheetml/2006/main">
  <authors>
    <author>iqbal.faisal</author>
  </authors>
  <commentList>
    <comment ref="A2" authorId="0" shapeId="0">
      <text>
        <r>
          <rPr>
            <b/>
            <sz val="8"/>
            <color indexed="81"/>
            <rFont val="Tahoma"/>
            <family val="2"/>
          </rPr>
          <t>iqbal.faisal:</t>
        </r>
        <r>
          <rPr>
            <sz val="8"/>
            <color indexed="81"/>
            <rFont val="Tahoma"/>
            <family val="2"/>
          </rPr>
          <t xml:space="preserve">
This cell has a space</t>
        </r>
      </text>
    </comment>
    <comment ref="B2" authorId="0" shapeId="0">
      <text>
        <r>
          <rPr>
            <b/>
            <sz val="8"/>
            <color indexed="81"/>
            <rFont val="Tahoma"/>
            <family val="2"/>
          </rPr>
          <t>iqbal.faisal:</t>
        </r>
        <r>
          <rPr>
            <sz val="8"/>
            <color indexed="81"/>
            <rFont val="Tahoma"/>
            <family val="2"/>
          </rPr>
          <t xml:space="preserve">
Unnecessary Value
</t>
        </r>
      </text>
    </comment>
    <comment ref="B10" authorId="0" shapeId="0">
      <text>
        <r>
          <rPr>
            <b/>
            <sz val="8"/>
            <color indexed="81"/>
            <rFont val="Tahoma"/>
            <family val="2"/>
          </rPr>
          <t>iqbal.faisal:</t>
        </r>
        <r>
          <rPr>
            <sz val="8"/>
            <color indexed="81"/>
            <rFont val="Tahoma"/>
            <family val="2"/>
          </rPr>
          <t xml:space="preserve">
Unnecessary Value
</t>
        </r>
      </text>
    </comment>
  </commentList>
</comments>
</file>

<file path=xl/sharedStrings.xml><?xml version="1.0" encoding="utf-8"?>
<sst xmlns="http://schemas.openxmlformats.org/spreadsheetml/2006/main" count="447" uniqueCount="134">
  <si>
    <t>Day</t>
  </si>
  <si>
    <t>Revenues</t>
  </si>
  <si>
    <t>Min</t>
  </si>
  <si>
    <t>Max</t>
  </si>
  <si>
    <t>Hr1</t>
  </si>
  <si>
    <t>Hr2</t>
  </si>
  <si>
    <t>Hr3</t>
  </si>
  <si>
    <t>Hr4</t>
  </si>
  <si>
    <t>Hr5</t>
  </si>
  <si>
    <t>Hr6</t>
  </si>
  <si>
    <t>Hr7</t>
  </si>
  <si>
    <t>Hr8</t>
  </si>
  <si>
    <t>Hr9</t>
  </si>
  <si>
    <t>Hr10</t>
  </si>
  <si>
    <t>Hr11</t>
  </si>
  <si>
    <t>Hr12</t>
  </si>
  <si>
    <t>Hi</t>
  </si>
  <si>
    <t>Lo</t>
  </si>
  <si>
    <t>Diff</t>
  </si>
  <si>
    <t>Dept</t>
  </si>
  <si>
    <t>Month</t>
  </si>
  <si>
    <t>Class</t>
  </si>
  <si>
    <t>Salary</t>
  </si>
  <si>
    <t>Stagger</t>
  </si>
  <si>
    <t>Accounting</t>
  </si>
  <si>
    <t>Exempt</t>
  </si>
  <si>
    <t>Engineering</t>
  </si>
  <si>
    <t>Operations</t>
  </si>
  <si>
    <t>Human Resources</t>
  </si>
  <si>
    <t>Information Technology</t>
  </si>
  <si>
    <t>Manufacturing</t>
  </si>
  <si>
    <t>Marketing</t>
  </si>
  <si>
    <t>Sales</t>
  </si>
  <si>
    <t>Non-Exempt</t>
  </si>
  <si>
    <t>Row Labels</t>
  </si>
  <si>
    <t>Grand Total</t>
  </si>
  <si>
    <t>Column Labels</t>
  </si>
  <si>
    <t>1 Total</t>
  </si>
  <si>
    <t>2 Total</t>
  </si>
  <si>
    <t>Sum of Salary</t>
  </si>
  <si>
    <t>step</t>
  </si>
  <si>
    <t>create the pivot table</t>
  </si>
  <si>
    <t>create the pivot chart</t>
  </si>
  <si>
    <t>create the table</t>
  </si>
  <si>
    <t>Department</t>
  </si>
  <si>
    <t>Totals</t>
  </si>
  <si>
    <t>Make the line color changes similar</t>
  </si>
  <si>
    <t>Delete the multiple entries</t>
  </si>
  <si>
    <t>X</t>
  </si>
  <si>
    <t>Y</t>
  </si>
  <si>
    <t>Err Bar</t>
  </si>
  <si>
    <t>Vert Grid</t>
  </si>
  <si>
    <t xml:space="preserve"> </t>
  </si>
  <si>
    <t>For the following table note that each department has 6 categories</t>
  </si>
  <si>
    <t>Copy every thing under X and Y columns</t>
  </si>
  <si>
    <t>Click on Chart and Past Special</t>
  </si>
  <si>
    <t>Click on The data line and change the chart type to XY chart</t>
  </si>
  <si>
    <t>Add the error bars</t>
  </si>
  <si>
    <t>Remove the secondary horizontal axis</t>
  </si>
  <si>
    <t>Format the error bars</t>
  </si>
  <si>
    <t>Format the secondary vertical axis</t>
  </si>
  <si>
    <t>For adding the top labels</t>
  </si>
  <si>
    <t>Labels</t>
  </si>
  <si>
    <t>Top Labels</t>
  </si>
  <si>
    <t>For redundent bottom Labels</t>
  </si>
  <si>
    <t>Jul</t>
  </si>
  <si>
    <t>Aug</t>
  </si>
  <si>
    <t>Sep</t>
  </si>
  <si>
    <t>Oct</t>
  </si>
  <si>
    <t>Nov</t>
  </si>
  <si>
    <t>Dec</t>
  </si>
  <si>
    <t>For background</t>
  </si>
  <si>
    <t>Months</t>
  </si>
  <si>
    <t>A</t>
  </si>
  <si>
    <t>B</t>
  </si>
  <si>
    <t>C</t>
  </si>
  <si>
    <t>Major</t>
  </si>
  <si>
    <t>Rel Size</t>
  </si>
  <si>
    <t>A-Plot</t>
  </si>
  <si>
    <t>B-Plot</t>
  </si>
  <si>
    <t>C-Plot</t>
  </si>
  <si>
    <t>X-left</t>
  </si>
  <si>
    <t>X-right</t>
  </si>
  <si>
    <t>A-labels</t>
  </si>
  <si>
    <t>B-labels</t>
  </si>
  <si>
    <t>C-labels</t>
  </si>
  <si>
    <t>A-axis</t>
  </si>
  <si>
    <t>B-axis</t>
  </si>
  <si>
    <t>C-axis</t>
  </si>
  <si>
    <t>Step1</t>
  </si>
  <si>
    <t>Select A1:A7. Press CTRL and also select E1:G7. Make a line Plot</t>
  </si>
  <si>
    <t>Step2</t>
  </si>
  <si>
    <t>Double click Y-axis. Set maximum value of axis to 1. Set Major unit to .3333</t>
  </si>
  <si>
    <t>Step3</t>
  </si>
  <si>
    <t>Select I1:I12. Press CTRL and also select N1:N12.</t>
  </si>
  <si>
    <t>Step4</t>
  </si>
  <si>
    <t>Copy the series. Click on Chart and click Paste Special.</t>
  </si>
  <si>
    <t>Step5</t>
  </si>
  <si>
    <t>Step6</t>
  </si>
  <si>
    <t>Click on the newly added series. Change the chart type to XY Scatter with line</t>
  </si>
  <si>
    <t>Bands</t>
  </si>
  <si>
    <t>Dial</t>
  </si>
  <si>
    <t>Dial Labels</t>
  </si>
  <si>
    <t>Low</t>
  </si>
  <si>
    <t>Normal</t>
  </si>
  <si>
    <t>High</t>
  </si>
  <si>
    <t>Share</t>
  </si>
  <si>
    <t>Needle</t>
  </si>
  <si>
    <t>Select B2:B5 and make a doughnut chart</t>
  </si>
  <si>
    <t>Select the largest share and set its angle to 90</t>
  </si>
  <si>
    <t>Format the largest share</t>
  </si>
  <si>
    <t>Add the labels for Dial Labels</t>
  </si>
  <si>
    <t>Click on Needle plot and change the type to Pie</t>
  </si>
  <si>
    <t>Invisible</t>
  </si>
  <si>
    <t>Final</t>
  </si>
  <si>
    <t>Minus</t>
  </si>
  <si>
    <t>Plus</t>
  </si>
  <si>
    <t>Initial</t>
  </si>
  <si>
    <t>Alpha</t>
  </si>
  <si>
    <t>Beta</t>
  </si>
  <si>
    <t>Gamma</t>
  </si>
  <si>
    <t>Delta</t>
  </si>
  <si>
    <t>Epsilon</t>
  </si>
  <si>
    <t>Churns</t>
  </si>
  <si>
    <t>Net</t>
  </si>
  <si>
    <t>Adds</t>
  </si>
  <si>
    <t>Target Achieved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</si>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</sst>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\-m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5" tint="-0.24994659260841701"/>
      </left>
      <right/>
      <top style="medium">
        <color theme="5" tint="-0.24994659260841701"/>
      </top>
      <bottom/>
      <diagonal/>
    </border>
    <border>
      <left/>
      <right/>
      <top style="medium">
        <color theme="5" tint="-0.24994659260841701"/>
      </top>
      <bottom/>
      <diagonal/>
    </border>
    <border>
      <left/>
      <right style="medium">
        <color theme="5" tint="-0.24994659260841701"/>
      </right>
      <top style="medium">
        <color theme="5" tint="-0.24994659260841701"/>
      </top>
      <bottom/>
      <diagonal/>
    </border>
    <border>
      <left style="medium">
        <color theme="5" tint="-0.24994659260841701"/>
      </left>
      <right/>
      <top/>
      <bottom style="medium">
        <color theme="5" tint="-0.24994659260841701"/>
      </bottom>
      <diagonal/>
    </border>
    <border>
      <left/>
      <right/>
      <top/>
      <bottom style="medium">
        <color theme="5" tint="-0.24994659260841701"/>
      </bottom>
      <diagonal/>
    </border>
    <border>
      <left/>
      <right style="medium">
        <color theme="5" tint="-0.24994659260841701"/>
      </right>
      <top/>
      <bottom style="medium">
        <color theme="5" tint="-0.2499465926084170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3" borderId="0" applyNumberFormat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164" fontId="0" fillId="0" borderId="0" xfId="1" applyNumberFormat="1" applyFont="1"/>
    <xf numFmtId="16" fontId="0" fillId="0" borderId="0" xfId="0" applyNumberFormat="1"/>
    <xf numFmtId="0" fontId="0" fillId="0" borderId="0" xfId="0" applyAlignment="1">
      <alignment wrapText="1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 applyAlignment="1">
      <alignment horizontal="left" indent="1"/>
    </xf>
    <xf numFmtId="0" fontId="0" fillId="2" borderId="0" xfId="0" applyNumberFormat="1" applyFill="1"/>
    <xf numFmtId="0" fontId="6" fillId="0" borderId="0" xfId="0" applyFont="1"/>
    <xf numFmtId="0" fontId="7" fillId="9" borderId="0" xfId="0" applyFont="1" applyFill="1"/>
    <xf numFmtId="14" fontId="6" fillId="0" borderId="0" xfId="0" applyNumberFormat="1" applyFont="1"/>
    <xf numFmtId="10" fontId="6" fillId="0" borderId="0" xfId="0" applyNumberFormat="1" applyFont="1"/>
    <xf numFmtId="164" fontId="6" fillId="0" borderId="0" xfId="1" applyNumberFormat="1" applyFont="1"/>
    <xf numFmtId="2" fontId="6" fillId="6" borderId="0" xfId="1" applyNumberFormat="1" applyFont="1" applyFill="1"/>
    <xf numFmtId="2" fontId="6" fillId="7" borderId="0" xfId="0" applyNumberFormat="1" applyFont="1" applyFill="1"/>
    <xf numFmtId="9" fontId="6" fillId="8" borderId="0" xfId="3" applyFont="1" applyFill="1"/>
    <xf numFmtId="164" fontId="6" fillId="8" borderId="0" xfId="1" applyNumberFormat="1" applyFont="1" applyFill="1"/>
    <xf numFmtId="2" fontId="8" fillId="7" borderId="0" xfId="0" applyNumberFormat="1" applyFont="1" applyFill="1"/>
    <xf numFmtId="16" fontId="6" fillId="0" borderId="0" xfId="0" applyNumberFormat="1" applyFont="1"/>
    <xf numFmtId="10" fontId="6" fillId="4" borderId="1" xfId="0" applyNumberFormat="1" applyFont="1" applyFill="1" applyBorder="1"/>
    <xf numFmtId="164" fontId="6" fillId="4" borderId="2" xfId="1" applyNumberFormat="1" applyFont="1" applyFill="1" applyBorder="1"/>
    <xf numFmtId="164" fontId="6" fillId="4" borderId="3" xfId="1" applyNumberFormat="1" applyFont="1" applyFill="1" applyBorder="1"/>
    <xf numFmtId="9" fontId="7" fillId="3" borderId="7" xfId="2" applyNumberFormat="1" applyFont="1" applyBorder="1"/>
    <xf numFmtId="164" fontId="7" fillId="3" borderId="8" xfId="2" applyNumberFormat="1" applyFont="1" applyBorder="1"/>
    <xf numFmtId="164" fontId="7" fillId="3" borderId="9" xfId="2" applyNumberFormat="1" applyFont="1" applyBorder="1"/>
    <xf numFmtId="10" fontId="6" fillId="4" borderId="4" xfId="0" applyNumberFormat="1" applyFont="1" applyFill="1" applyBorder="1"/>
    <xf numFmtId="164" fontId="6" fillId="4" borderId="5" xfId="1" applyNumberFormat="1" applyFont="1" applyFill="1" applyBorder="1"/>
    <xf numFmtId="164" fontId="6" fillId="4" borderId="6" xfId="1" applyNumberFormat="1" applyFont="1" applyFill="1" applyBorder="1"/>
    <xf numFmtId="9" fontId="7" fillId="3" borderId="10" xfId="2" applyNumberFormat="1" applyFont="1" applyBorder="1"/>
    <xf numFmtId="164" fontId="7" fillId="3" borderId="11" xfId="2" applyNumberFormat="1" applyFont="1" applyBorder="1"/>
    <xf numFmtId="164" fontId="7" fillId="3" borderId="12" xfId="2" applyNumberFormat="1" applyFont="1" applyBorder="1"/>
    <xf numFmtId="9" fontId="6" fillId="0" borderId="0" xfId="0" applyNumberFormat="1" applyFont="1"/>
    <xf numFmtId="0" fontId="6" fillId="5" borderId="0" xfId="0" applyFont="1" applyFill="1"/>
    <xf numFmtId="0" fontId="5" fillId="0" borderId="0" xfId="0" applyFont="1"/>
    <xf numFmtId="15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4">
    <cellStyle name="Accent1" xfId="2" builtinId="29"/>
    <cellStyle name="Comma" xfId="1" builtinId="3"/>
    <cellStyle name="Normal" xfId="0" builtinId="0"/>
    <cellStyle name="Percent" xfId="3" builtinId="5"/>
  </cellStyles>
  <dxfs count="8">
    <dxf>
      <numFmt numFmtId="165" formatCode="[$-409]d\-mmm;@"/>
    </dxf>
    <dxf>
      <numFmt numFmtId="165" formatCode="[$-409]d\-mmm;@"/>
    </dxf>
    <dxf>
      <numFmt numFmtId="165" formatCode="[$-409]d\-mmm;@"/>
    </dxf>
    <dxf>
      <numFmt numFmtId="165" formatCode="[$-409]d\-mmm;@"/>
    </dxf>
    <dxf>
      <numFmt numFmtId="165" formatCode="[$-409]d\-mmm;@"/>
    </dxf>
    <dxf>
      <numFmt numFmtId="165" formatCode="[$-409]d\-mmm;@"/>
    </dxf>
    <dxf>
      <numFmt numFmtId="165" formatCode="[$-409]d\-mmm;@"/>
    </dxf>
    <dxf>
      <numFmt numFmtId="165" formatCode="[$-409]d\-mmm;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worksheet" Target="worksheets/sheet9.xml"/><Relationship Id="rId1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12" Type="http://schemas.openxmlformats.org/officeDocument/2006/relationships/worksheet" Target="worksheets/sheet8.xml"/><Relationship Id="rId1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15" Type="http://schemas.openxmlformats.org/officeDocument/2006/relationships/theme" Target="theme/theme1.xml"/><Relationship Id="rId10" Type="http://schemas.openxmlformats.org/officeDocument/2006/relationships/worksheet" Target="worksheets/sheet6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Figures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'Conditional Charting'!$P$3</c:f>
              <c:strCache>
                <c:ptCount val="1"/>
                <c:pt idx="0">
                  <c:v>Between 150000 - 200000</c:v>
                </c:pt>
              </c:strCache>
            </c:strRef>
          </c:tx>
          <c:invertIfNegative val="0"/>
          <c:cat>
            <c:numRef>
              <c:f>'Conditional Charting'!$A$4:$A$24</c:f>
              <c:numCache>
                <c:formatCode>d\-mmm</c:formatCode>
                <c:ptCount val="21"/>
                <c:pt idx="0">
                  <c:v>40222</c:v>
                </c:pt>
                <c:pt idx="1">
                  <c:v>40223</c:v>
                </c:pt>
                <c:pt idx="2">
                  <c:v>40224</c:v>
                </c:pt>
                <c:pt idx="3">
                  <c:v>40225</c:v>
                </c:pt>
                <c:pt idx="4">
                  <c:v>40226</c:v>
                </c:pt>
                <c:pt idx="5">
                  <c:v>40227</c:v>
                </c:pt>
                <c:pt idx="6">
                  <c:v>40228</c:v>
                </c:pt>
                <c:pt idx="7">
                  <c:v>40229</c:v>
                </c:pt>
                <c:pt idx="8">
                  <c:v>40230</c:v>
                </c:pt>
                <c:pt idx="9">
                  <c:v>40231</c:v>
                </c:pt>
                <c:pt idx="10">
                  <c:v>40232</c:v>
                </c:pt>
                <c:pt idx="11">
                  <c:v>40233</c:v>
                </c:pt>
                <c:pt idx="12">
                  <c:v>40234</c:v>
                </c:pt>
                <c:pt idx="13">
                  <c:v>40235</c:v>
                </c:pt>
                <c:pt idx="14">
                  <c:v>40236</c:v>
                </c:pt>
                <c:pt idx="15">
                  <c:v>40237</c:v>
                </c:pt>
                <c:pt idx="16">
                  <c:v>40238</c:v>
                </c:pt>
                <c:pt idx="17">
                  <c:v>40239</c:v>
                </c:pt>
                <c:pt idx="18">
                  <c:v>40240</c:v>
                </c:pt>
                <c:pt idx="19">
                  <c:v>40241</c:v>
                </c:pt>
                <c:pt idx="20">
                  <c:v>40242</c:v>
                </c:pt>
              </c:numCache>
            </c:numRef>
          </c:cat>
          <c:val>
            <c:numRef>
              <c:f>'Conditional Charting'!$P$4:$P$24</c:f>
              <c:numCache>
                <c:formatCode>General</c:formatCode>
                <c:ptCount val="21"/>
                <c:pt idx="0">
                  <c:v>#N/A</c:v>
                </c:pt>
                <c:pt idx="1">
                  <c:v>183946</c:v>
                </c:pt>
                <c:pt idx="2">
                  <c:v>195118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163585</c:v>
                </c:pt>
                <c:pt idx="10">
                  <c:v>161382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186360</c:v>
                </c:pt>
                <c:pt idx="15">
                  <c:v>#N/A</c:v>
                </c:pt>
                <c:pt idx="16">
                  <c:v>#N/A</c:v>
                </c:pt>
                <c:pt idx="17">
                  <c:v>192953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</c:ser>
        <c:ser>
          <c:idx val="1"/>
          <c:order val="1"/>
          <c:tx>
            <c:strRef>
              <c:f>'Conditional Charting'!$Q$3</c:f>
              <c:strCache>
                <c:ptCount val="1"/>
                <c:pt idx="0">
                  <c:v>Between 200001 - 250000</c:v>
                </c:pt>
              </c:strCache>
            </c:strRef>
          </c:tx>
          <c:invertIfNegative val="0"/>
          <c:cat>
            <c:numRef>
              <c:f>'Conditional Charting'!$A$4:$A$24</c:f>
              <c:numCache>
                <c:formatCode>d\-mmm</c:formatCode>
                <c:ptCount val="21"/>
                <c:pt idx="0">
                  <c:v>40222</c:v>
                </c:pt>
                <c:pt idx="1">
                  <c:v>40223</c:v>
                </c:pt>
                <c:pt idx="2">
                  <c:v>40224</c:v>
                </c:pt>
                <c:pt idx="3">
                  <c:v>40225</c:v>
                </c:pt>
                <c:pt idx="4">
                  <c:v>40226</c:v>
                </c:pt>
                <c:pt idx="5">
                  <c:v>40227</c:v>
                </c:pt>
                <c:pt idx="6">
                  <c:v>40228</c:v>
                </c:pt>
                <c:pt idx="7">
                  <c:v>40229</c:v>
                </c:pt>
                <c:pt idx="8">
                  <c:v>40230</c:v>
                </c:pt>
                <c:pt idx="9">
                  <c:v>40231</c:v>
                </c:pt>
                <c:pt idx="10">
                  <c:v>40232</c:v>
                </c:pt>
                <c:pt idx="11">
                  <c:v>40233</c:v>
                </c:pt>
                <c:pt idx="12">
                  <c:v>40234</c:v>
                </c:pt>
                <c:pt idx="13">
                  <c:v>40235</c:v>
                </c:pt>
                <c:pt idx="14">
                  <c:v>40236</c:v>
                </c:pt>
                <c:pt idx="15">
                  <c:v>40237</c:v>
                </c:pt>
                <c:pt idx="16">
                  <c:v>40238</c:v>
                </c:pt>
                <c:pt idx="17">
                  <c:v>40239</c:v>
                </c:pt>
                <c:pt idx="18">
                  <c:v>40240</c:v>
                </c:pt>
                <c:pt idx="19">
                  <c:v>40241</c:v>
                </c:pt>
                <c:pt idx="20">
                  <c:v>40242</c:v>
                </c:pt>
              </c:numCache>
            </c:numRef>
          </c:cat>
          <c:val>
            <c:numRef>
              <c:f>'Conditional Charting'!$Q$4:$Q$24</c:f>
              <c:numCache>
                <c:formatCode>General</c:formatCode>
                <c:ptCount val="21"/>
                <c:pt idx="0">
                  <c:v>241332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217811</c:v>
                </c:pt>
                <c:pt idx="5">
                  <c:v>221162</c:v>
                </c:pt>
                <c:pt idx="6">
                  <c:v>#N/A</c:v>
                </c:pt>
                <c:pt idx="7">
                  <c:v>211413</c:v>
                </c:pt>
                <c:pt idx="8">
                  <c:v>205924</c:v>
                </c:pt>
                <c:pt idx="9">
                  <c:v>#N/A</c:v>
                </c:pt>
                <c:pt idx="10">
                  <c:v>#N/A</c:v>
                </c:pt>
                <c:pt idx="11">
                  <c:v>228787</c:v>
                </c:pt>
                <c:pt idx="12">
                  <c:v>233445</c:v>
                </c:pt>
                <c:pt idx="13">
                  <c:v>#N/A</c:v>
                </c:pt>
                <c:pt idx="14">
                  <c:v>#N/A</c:v>
                </c:pt>
                <c:pt idx="15">
                  <c:v>210479</c:v>
                </c:pt>
                <c:pt idx="16">
                  <c:v>#N/A</c:v>
                </c:pt>
                <c:pt idx="17">
                  <c:v>#N/A</c:v>
                </c:pt>
                <c:pt idx="18">
                  <c:v>221164</c:v>
                </c:pt>
                <c:pt idx="19">
                  <c:v>203605</c:v>
                </c:pt>
                <c:pt idx="20">
                  <c:v>217692</c:v>
                </c:pt>
              </c:numCache>
            </c:numRef>
          </c:val>
        </c:ser>
        <c:ser>
          <c:idx val="2"/>
          <c:order val="2"/>
          <c:tx>
            <c:strRef>
              <c:f>'Conditional Charting'!$R$3</c:f>
              <c:strCache>
                <c:ptCount val="1"/>
                <c:pt idx="0">
                  <c:v>Between 250001 - 300000</c:v>
                </c:pt>
              </c:strCache>
            </c:strRef>
          </c:tx>
          <c:invertIfNegative val="0"/>
          <c:cat>
            <c:numRef>
              <c:f>'Conditional Charting'!$A$4:$A$24</c:f>
              <c:numCache>
                <c:formatCode>d\-mmm</c:formatCode>
                <c:ptCount val="21"/>
                <c:pt idx="0">
                  <c:v>40222</c:v>
                </c:pt>
                <c:pt idx="1">
                  <c:v>40223</c:v>
                </c:pt>
                <c:pt idx="2">
                  <c:v>40224</c:v>
                </c:pt>
                <c:pt idx="3">
                  <c:v>40225</c:v>
                </c:pt>
                <c:pt idx="4">
                  <c:v>40226</c:v>
                </c:pt>
                <c:pt idx="5">
                  <c:v>40227</c:v>
                </c:pt>
                <c:pt idx="6">
                  <c:v>40228</c:v>
                </c:pt>
                <c:pt idx="7">
                  <c:v>40229</c:v>
                </c:pt>
                <c:pt idx="8">
                  <c:v>40230</c:v>
                </c:pt>
                <c:pt idx="9">
                  <c:v>40231</c:v>
                </c:pt>
                <c:pt idx="10">
                  <c:v>40232</c:v>
                </c:pt>
                <c:pt idx="11">
                  <c:v>40233</c:v>
                </c:pt>
                <c:pt idx="12">
                  <c:v>40234</c:v>
                </c:pt>
                <c:pt idx="13">
                  <c:v>40235</c:v>
                </c:pt>
                <c:pt idx="14">
                  <c:v>40236</c:v>
                </c:pt>
                <c:pt idx="15">
                  <c:v>40237</c:v>
                </c:pt>
                <c:pt idx="16">
                  <c:v>40238</c:v>
                </c:pt>
                <c:pt idx="17">
                  <c:v>40239</c:v>
                </c:pt>
                <c:pt idx="18">
                  <c:v>40240</c:v>
                </c:pt>
                <c:pt idx="19">
                  <c:v>40241</c:v>
                </c:pt>
                <c:pt idx="20">
                  <c:v>40242</c:v>
                </c:pt>
              </c:numCache>
            </c:numRef>
          </c:cat>
          <c:val>
            <c:numRef>
              <c:f>'Conditional Charting'!$R$4:$R$24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274119</c:v>
                </c:pt>
                <c:pt idx="4">
                  <c:v>#N/A</c:v>
                </c:pt>
                <c:pt idx="5">
                  <c:v>#N/A</c:v>
                </c:pt>
                <c:pt idx="6">
                  <c:v>260512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260622</c:v>
                </c:pt>
                <c:pt idx="14">
                  <c:v>#N/A</c:v>
                </c:pt>
                <c:pt idx="15">
                  <c:v>#N/A</c:v>
                </c:pt>
                <c:pt idx="16">
                  <c:v>281029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627744"/>
        <c:axId val="199628304"/>
      </c:barChart>
      <c:dateAx>
        <c:axId val="19962774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9628304"/>
        <c:crosses val="autoZero"/>
        <c:auto val="1"/>
        <c:lblOffset val="100"/>
        <c:baseTimeUnit val="days"/>
      </c:dateAx>
      <c:valAx>
        <c:axId val="1996283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9962774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Max and Min Markers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 and Min Charting'!$T$1</c:f>
              <c:strCache>
                <c:ptCount val="1"/>
                <c:pt idx="0">
                  <c:v>Max</c:v>
                </c:pt>
              </c:strCache>
            </c:strRef>
          </c:tx>
          <c:spPr>
            <a:ln w="31750">
              <a:noFill/>
            </a:ln>
          </c:spPr>
          <c:dLbls>
            <c:dLbl>
              <c:idx val="1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'Max and Min Charting'!$A$2:$A$22</c:f>
              <c:numCache>
                <c:formatCode>d\-mmm</c:formatCode>
                <c:ptCount val="21"/>
                <c:pt idx="0">
                  <c:v>40222</c:v>
                </c:pt>
                <c:pt idx="1">
                  <c:v>40223</c:v>
                </c:pt>
                <c:pt idx="2">
                  <c:v>40224</c:v>
                </c:pt>
                <c:pt idx="3">
                  <c:v>40225</c:v>
                </c:pt>
                <c:pt idx="4">
                  <c:v>40226</c:v>
                </c:pt>
                <c:pt idx="5">
                  <c:v>40227</c:v>
                </c:pt>
                <c:pt idx="6">
                  <c:v>40228</c:v>
                </c:pt>
                <c:pt idx="7">
                  <c:v>40229</c:v>
                </c:pt>
                <c:pt idx="8">
                  <c:v>40230</c:v>
                </c:pt>
                <c:pt idx="9">
                  <c:v>40231</c:v>
                </c:pt>
                <c:pt idx="10">
                  <c:v>40232</c:v>
                </c:pt>
                <c:pt idx="11">
                  <c:v>40233</c:v>
                </c:pt>
                <c:pt idx="12">
                  <c:v>40234</c:v>
                </c:pt>
                <c:pt idx="13">
                  <c:v>40235</c:v>
                </c:pt>
                <c:pt idx="14">
                  <c:v>40236</c:v>
                </c:pt>
                <c:pt idx="15">
                  <c:v>40237</c:v>
                </c:pt>
                <c:pt idx="16">
                  <c:v>40238</c:v>
                </c:pt>
                <c:pt idx="17">
                  <c:v>40239</c:v>
                </c:pt>
                <c:pt idx="18">
                  <c:v>40240</c:v>
                </c:pt>
                <c:pt idx="19">
                  <c:v>40241</c:v>
                </c:pt>
                <c:pt idx="20">
                  <c:v>40242</c:v>
                </c:pt>
              </c:numCache>
            </c:numRef>
          </c:cat>
          <c:val>
            <c:numRef>
              <c:f>'Max and Min Charting'!$T$2:$T$22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281029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'Max and Min Charting'!$U$1</c:f>
              <c:strCache>
                <c:ptCount val="1"/>
                <c:pt idx="0">
                  <c:v>Min</c:v>
                </c:pt>
              </c:strCache>
            </c:strRef>
          </c:tx>
          <c:spPr>
            <a:ln>
              <a:noFill/>
            </a:ln>
          </c:spPr>
          <c:dLbls>
            <c:dLbl>
              <c:idx val="1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'Max and Min Charting'!$A$2:$A$22</c:f>
              <c:numCache>
                <c:formatCode>d\-mmm</c:formatCode>
                <c:ptCount val="21"/>
                <c:pt idx="0">
                  <c:v>40222</c:v>
                </c:pt>
                <c:pt idx="1">
                  <c:v>40223</c:v>
                </c:pt>
                <c:pt idx="2">
                  <c:v>40224</c:v>
                </c:pt>
                <c:pt idx="3">
                  <c:v>40225</c:v>
                </c:pt>
                <c:pt idx="4">
                  <c:v>40226</c:v>
                </c:pt>
                <c:pt idx="5">
                  <c:v>40227</c:v>
                </c:pt>
                <c:pt idx="6">
                  <c:v>40228</c:v>
                </c:pt>
                <c:pt idx="7">
                  <c:v>40229</c:v>
                </c:pt>
                <c:pt idx="8">
                  <c:v>40230</c:v>
                </c:pt>
                <c:pt idx="9">
                  <c:v>40231</c:v>
                </c:pt>
                <c:pt idx="10">
                  <c:v>40232</c:v>
                </c:pt>
                <c:pt idx="11">
                  <c:v>40233</c:v>
                </c:pt>
                <c:pt idx="12">
                  <c:v>40234</c:v>
                </c:pt>
                <c:pt idx="13">
                  <c:v>40235</c:v>
                </c:pt>
                <c:pt idx="14">
                  <c:v>40236</c:v>
                </c:pt>
                <c:pt idx="15">
                  <c:v>40237</c:v>
                </c:pt>
                <c:pt idx="16">
                  <c:v>40238</c:v>
                </c:pt>
                <c:pt idx="17">
                  <c:v>40239</c:v>
                </c:pt>
                <c:pt idx="18">
                  <c:v>40240</c:v>
                </c:pt>
                <c:pt idx="19">
                  <c:v>40241</c:v>
                </c:pt>
                <c:pt idx="20">
                  <c:v>40242</c:v>
                </c:pt>
              </c:numCache>
            </c:numRef>
          </c:cat>
          <c:val>
            <c:numRef>
              <c:f>'Max and Min Charting'!$U$2:$U$22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161382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'Max and Min Charting'!$B$1</c:f>
              <c:strCache>
                <c:ptCount val="1"/>
                <c:pt idx="0">
                  <c:v>Revenues</c:v>
                </c:pt>
              </c:strCache>
            </c:strRef>
          </c:tx>
          <c:marker>
            <c:symbol val="none"/>
          </c:marker>
          <c:cat>
            <c:numRef>
              <c:f>'Max and Min Charting'!$A$2:$A$22</c:f>
              <c:numCache>
                <c:formatCode>d\-mmm</c:formatCode>
                <c:ptCount val="21"/>
                <c:pt idx="0">
                  <c:v>40222</c:v>
                </c:pt>
                <c:pt idx="1">
                  <c:v>40223</c:v>
                </c:pt>
                <c:pt idx="2">
                  <c:v>40224</c:v>
                </c:pt>
                <c:pt idx="3">
                  <c:v>40225</c:v>
                </c:pt>
                <c:pt idx="4">
                  <c:v>40226</c:v>
                </c:pt>
                <c:pt idx="5">
                  <c:v>40227</c:v>
                </c:pt>
                <c:pt idx="6">
                  <c:v>40228</c:v>
                </c:pt>
                <c:pt idx="7">
                  <c:v>40229</c:v>
                </c:pt>
                <c:pt idx="8">
                  <c:v>40230</c:v>
                </c:pt>
                <c:pt idx="9">
                  <c:v>40231</c:v>
                </c:pt>
                <c:pt idx="10">
                  <c:v>40232</c:v>
                </c:pt>
                <c:pt idx="11">
                  <c:v>40233</c:v>
                </c:pt>
                <c:pt idx="12">
                  <c:v>40234</c:v>
                </c:pt>
                <c:pt idx="13">
                  <c:v>40235</c:v>
                </c:pt>
                <c:pt idx="14">
                  <c:v>40236</c:v>
                </c:pt>
                <c:pt idx="15">
                  <c:v>40237</c:v>
                </c:pt>
                <c:pt idx="16">
                  <c:v>40238</c:v>
                </c:pt>
                <c:pt idx="17">
                  <c:v>40239</c:v>
                </c:pt>
                <c:pt idx="18">
                  <c:v>40240</c:v>
                </c:pt>
                <c:pt idx="19">
                  <c:v>40241</c:v>
                </c:pt>
                <c:pt idx="20">
                  <c:v>40242</c:v>
                </c:pt>
              </c:numCache>
            </c:numRef>
          </c:cat>
          <c:val>
            <c:numRef>
              <c:f>'Max and Min Charting'!$B$2:$B$22</c:f>
              <c:numCache>
                <c:formatCode>_(* #,##0_);_(* \(#,##0\);_(* "-"??_);_(@_)</c:formatCode>
                <c:ptCount val="21"/>
                <c:pt idx="0">
                  <c:v>241332</c:v>
                </c:pt>
                <c:pt idx="1">
                  <c:v>183946</c:v>
                </c:pt>
                <c:pt idx="2">
                  <c:v>195118</c:v>
                </c:pt>
                <c:pt idx="3">
                  <c:v>274119</c:v>
                </c:pt>
                <c:pt idx="4">
                  <c:v>217811</c:v>
                </c:pt>
                <c:pt idx="5">
                  <c:v>221162</c:v>
                </c:pt>
                <c:pt idx="6">
                  <c:v>260512</c:v>
                </c:pt>
                <c:pt idx="7">
                  <c:v>211413</c:v>
                </c:pt>
                <c:pt idx="8">
                  <c:v>205924</c:v>
                </c:pt>
                <c:pt idx="9">
                  <c:v>163585</c:v>
                </c:pt>
                <c:pt idx="10">
                  <c:v>161382</c:v>
                </c:pt>
                <c:pt idx="11">
                  <c:v>228787</c:v>
                </c:pt>
                <c:pt idx="12">
                  <c:v>233445</c:v>
                </c:pt>
                <c:pt idx="13">
                  <c:v>260622</c:v>
                </c:pt>
                <c:pt idx="14">
                  <c:v>186360</c:v>
                </c:pt>
                <c:pt idx="15">
                  <c:v>210479</c:v>
                </c:pt>
                <c:pt idx="16">
                  <c:v>281029</c:v>
                </c:pt>
                <c:pt idx="17">
                  <c:v>192953</c:v>
                </c:pt>
                <c:pt idx="18">
                  <c:v>221164</c:v>
                </c:pt>
                <c:pt idx="19">
                  <c:v>203605</c:v>
                </c:pt>
                <c:pt idx="20">
                  <c:v>217692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464528"/>
        <c:axId val="273465088"/>
      </c:lineChart>
      <c:dateAx>
        <c:axId val="2734645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73465088"/>
        <c:crosses val="autoZero"/>
        <c:auto val="1"/>
        <c:lblOffset val="100"/>
        <c:baseTimeUnit val="days"/>
      </c:dateAx>
      <c:valAx>
        <c:axId val="273465088"/>
        <c:scaling>
          <c:orientation val="minMax"/>
          <c:min val="150000"/>
        </c:scaling>
        <c:delete val="0"/>
        <c:axPos val="l"/>
        <c:numFmt formatCode="General" sourceLinked="1"/>
        <c:majorTickMark val="out"/>
        <c:minorTickMark val="none"/>
        <c:tickLblPos val="nextTo"/>
        <c:crossAx val="27346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Hourly</a:t>
            </a:r>
            <a:r>
              <a:rPr lang="en-US" baseline="0"/>
              <a:t> Temperature Differential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'Floating Columns'!$A$2</c:f>
              <c:strCache>
                <c:ptCount val="1"/>
                <c:pt idx="0">
                  <c:v>Lo</c:v>
                </c:pt>
              </c:strCache>
            </c:strRef>
          </c:tx>
          <c:spPr>
            <a:noFill/>
          </c:spPr>
          <c:invertIfNegative val="0"/>
          <c:cat>
            <c:strRef>
              <c:f>'Floating Columns'!$B$1:$M$1</c:f>
              <c:strCache>
                <c:ptCount val="12"/>
                <c:pt idx="0">
                  <c:v>Hr1</c:v>
                </c:pt>
                <c:pt idx="1">
                  <c:v>Hr2</c:v>
                </c:pt>
                <c:pt idx="2">
                  <c:v>Hr3</c:v>
                </c:pt>
                <c:pt idx="3">
                  <c:v>Hr4</c:v>
                </c:pt>
                <c:pt idx="4">
                  <c:v>Hr5</c:v>
                </c:pt>
                <c:pt idx="5">
                  <c:v>Hr6</c:v>
                </c:pt>
                <c:pt idx="6">
                  <c:v>Hr7</c:v>
                </c:pt>
                <c:pt idx="7">
                  <c:v>Hr8</c:v>
                </c:pt>
                <c:pt idx="8">
                  <c:v>Hr9</c:v>
                </c:pt>
                <c:pt idx="9">
                  <c:v>Hr10</c:v>
                </c:pt>
                <c:pt idx="10">
                  <c:v>Hr11</c:v>
                </c:pt>
                <c:pt idx="11">
                  <c:v>Hr12</c:v>
                </c:pt>
              </c:strCache>
            </c:strRef>
          </c:cat>
          <c:val>
            <c:numRef>
              <c:f>'Floating Columns'!$B$2:$M$2</c:f>
              <c:numCache>
                <c:formatCode>_(* #,##0_);_(* \(#,##0\);_(* "-"??_);_(@_)</c:formatCode>
                <c:ptCount val="12"/>
                <c:pt idx="0">
                  <c:v>30</c:v>
                </c:pt>
                <c:pt idx="1">
                  <c:v>10</c:v>
                </c:pt>
                <c:pt idx="2">
                  <c:v>25</c:v>
                </c:pt>
                <c:pt idx="3">
                  <c:v>95</c:v>
                </c:pt>
                <c:pt idx="4">
                  <c:v>84</c:v>
                </c:pt>
                <c:pt idx="5">
                  <c:v>20</c:v>
                </c:pt>
                <c:pt idx="6">
                  <c:v>53</c:v>
                </c:pt>
                <c:pt idx="7">
                  <c:v>63</c:v>
                </c:pt>
                <c:pt idx="8">
                  <c:v>39</c:v>
                </c:pt>
                <c:pt idx="9">
                  <c:v>87</c:v>
                </c:pt>
                <c:pt idx="10">
                  <c:v>99</c:v>
                </c:pt>
                <c:pt idx="11">
                  <c:v>34</c:v>
                </c:pt>
              </c:numCache>
            </c:numRef>
          </c:val>
        </c:ser>
        <c:ser>
          <c:idx val="1"/>
          <c:order val="1"/>
          <c:tx>
            <c:strRef>
              <c:f>'Floating Columns'!$A$3</c:f>
              <c:strCache>
                <c:ptCount val="1"/>
                <c:pt idx="0">
                  <c:v>Hi</c:v>
                </c:pt>
              </c:strCache>
            </c:strRef>
          </c:tx>
          <c:spPr>
            <a:noFill/>
          </c:spPr>
          <c:invertIfNegative val="0"/>
          <c:cat>
            <c:strRef>
              <c:f>'Floating Columns'!$B$1:$M$1</c:f>
              <c:strCache>
                <c:ptCount val="12"/>
                <c:pt idx="0">
                  <c:v>Hr1</c:v>
                </c:pt>
                <c:pt idx="1">
                  <c:v>Hr2</c:v>
                </c:pt>
                <c:pt idx="2">
                  <c:v>Hr3</c:v>
                </c:pt>
                <c:pt idx="3">
                  <c:v>Hr4</c:v>
                </c:pt>
                <c:pt idx="4">
                  <c:v>Hr5</c:v>
                </c:pt>
                <c:pt idx="5">
                  <c:v>Hr6</c:v>
                </c:pt>
                <c:pt idx="6">
                  <c:v>Hr7</c:v>
                </c:pt>
                <c:pt idx="7">
                  <c:v>Hr8</c:v>
                </c:pt>
                <c:pt idx="8">
                  <c:v>Hr9</c:v>
                </c:pt>
                <c:pt idx="9">
                  <c:v>Hr10</c:v>
                </c:pt>
                <c:pt idx="10">
                  <c:v>Hr11</c:v>
                </c:pt>
                <c:pt idx="11">
                  <c:v>Hr12</c:v>
                </c:pt>
              </c:strCache>
            </c:strRef>
          </c:cat>
          <c:val>
            <c:numRef>
              <c:f>'Floating Columns'!$B$3:$M$3</c:f>
              <c:numCache>
                <c:formatCode>_(* #,##0_);_(* \(#,##0\);_(* "-"??_);_(@_)</c:formatCode>
                <c:ptCount val="12"/>
                <c:pt idx="0">
                  <c:v>64</c:v>
                </c:pt>
                <c:pt idx="1">
                  <c:v>25</c:v>
                </c:pt>
                <c:pt idx="2">
                  <c:v>47</c:v>
                </c:pt>
                <c:pt idx="3">
                  <c:v>125</c:v>
                </c:pt>
                <c:pt idx="4">
                  <c:v>132</c:v>
                </c:pt>
                <c:pt idx="5">
                  <c:v>40</c:v>
                </c:pt>
                <c:pt idx="6">
                  <c:v>65</c:v>
                </c:pt>
                <c:pt idx="7">
                  <c:v>108</c:v>
                </c:pt>
                <c:pt idx="8">
                  <c:v>57</c:v>
                </c:pt>
                <c:pt idx="9">
                  <c:v>107</c:v>
                </c:pt>
                <c:pt idx="10">
                  <c:v>111</c:v>
                </c:pt>
                <c:pt idx="11">
                  <c:v>83</c:v>
                </c:pt>
              </c:numCache>
            </c:numRef>
          </c:val>
        </c:ser>
        <c:ser>
          <c:idx val="2"/>
          <c:order val="2"/>
          <c:tx>
            <c:strRef>
              <c:f>'Floating Columns'!$A$4</c:f>
              <c:strCache>
                <c:ptCount val="1"/>
                <c:pt idx="0">
                  <c:v>Diff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'Floating Columns'!$B$1:$M$1</c:f>
              <c:strCache>
                <c:ptCount val="12"/>
                <c:pt idx="0">
                  <c:v>Hr1</c:v>
                </c:pt>
                <c:pt idx="1">
                  <c:v>Hr2</c:v>
                </c:pt>
                <c:pt idx="2">
                  <c:v>Hr3</c:v>
                </c:pt>
                <c:pt idx="3">
                  <c:v>Hr4</c:v>
                </c:pt>
                <c:pt idx="4">
                  <c:v>Hr5</c:v>
                </c:pt>
                <c:pt idx="5">
                  <c:v>Hr6</c:v>
                </c:pt>
                <c:pt idx="6">
                  <c:v>Hr7</c:v>
                </c:pt>
                <c:pt idx="7">
                  <c:v>Hr8</c:v>
                </c:pt>
                <c:pt idx="8">
                  <c:v>Hr9</c:v>
                </c:pt>
                <c:pt idx="9">
                  <c:v>Hr10</c:v>
                </c:pt>
                <c:pt idx="10">
                  <c:v>Hr11</c:v>
                </c:pt>
                <c:pt idx="11">
                  <c:v>Hr12</c:v>
                </c:pt>
              </c:strCache>
            </c:strRef>
          </c:cat>
          <c:val>
            <c:numRef>
              <c:f>'Floating Columns'!$B$4:$M$4</c:f>
              <c:numCache>
                <c:formatCode>_(* #,##0_);_(* \(#,##0\);_(* "-"??_);_(@_)</c:formatCode>
                <c:ptCount val="12"/>
                <c:pt idx="0">
                  <c:v>34</c:v>
                </c:pt>
                <c:pt idx="1">
                  <c:v>15</c:v>
                </c:pt>
                <c:pt idx="2">
                  <c:v>22</c:v>
                </c:pt>
                <c:pt idx="3">
                  <c:v>30</c:v>
                </c:pt>
                <c:pt idx="4">
                  <c:v>48</c:v>
                </c:pt>
                <c:pt idx="5">
                  <c:v>20</c:v>
                </c:pt>
                <c:pt idx="6">
                  <c:v>12</c:v>
                </c:pt>
                <c:pt idx="7">
                  <c:v>45</c:v>
                </c:pt>
                <c:pt idx="8">
                  <c:v>18</c:v>
                </c:pt>
                <c:pt idx="9">
                  <c:v>20</c:v>
                </c:pt>
                <c:pt idx="10">
                  <c:v>12</c:v>
                </c:pt>
                <c:pt idx="11">
                  <c:v>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3598176"/>
        <c:axId val="273598736"/>
      </c:barChart>
      <c:catAx>
        <c:axId val="273598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3598736"/>
        <c:crosses val="autoZero"/>
        <c:auto val="1"/>
        <c:lblAlgn val="ctr"/>
        <c:lblOffset val="100"/>
        <c:noMultiLvlLbl val="0"/>
      </c:catAx>
      <c:valAx>
        <c:axId val="273598736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crossAx val="273598176"/>
        <c:crosses val="autoZero"/>
        <c:crossBetween val="between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Panel Charts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'Panel Charts'!$S$8</c:f>
              <c:strCache>
                <c:ptCount val="1"/>
                <c:pt idx="0">
                  <c:v>Exempt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'Panel Charts'!$R$90:$R$137</c:f>
              <c:strCache>
                <c:ptCount val="48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Jul</c:v>
                </c:pt>
                <c:pt idx="25">
                  <c:v>Aug</c:v>
                </c:pt>
                <c:pt idx="26">
                  <c:v>Sep</c:v>
                </c:pt>
                <c:pt idx="27">
                  <c:v>Oct</c:v>
                </c:pt>
                <c:pt idx="28">
                  <c:v>Nov</c:v>
                </c:pt>
                <c:pt idx="29">
                  <c:v>Dec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Jul</c:v>
                </c:pt>
                <c:pt idx="37">
                  <c:v>Aug</c:v>
                </c:pt>
                <c:pt idx="38">
                  <c:v>Sep</c:v>
                </c:pt>
                <c:pt idx="39">
                  <c:v>Oct</c:v>
                </c:pt>
                <c:pt idx="40">
                  <c:v>Nov</c:v>
                </c:pt>
                <c:pt idx="41">
                  <c:v>Dec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</c:strCache>
            </c:strRef>
          </c:cat>
          <c:val>
            <c:numRef>
              <c:f>'Panel Charts'!$S$9:$S$56</c:f>
              <c:numCache>
                <c:formatCode>General</c:formatCode>
                <c:ptCount val="48"/>
                <c:pt idx="0">
                  <c:v>398484.32</c:v>
                </c:pt>
                <c:pt idx="1">
                  <c:v>400832.75</c:v>
                </c:pt>
                <c:pt idx="2">
                  <c:v>400832.75</c:v>
                </c:pt>
                <c:pt idx="3">
                  <c:v>403532.75</c:v>
                </c:pt>
                <c:pt idx="4">
                  <c:v>403532.75</c:v>
                </c:pt>
                <c:pt idx="5">
                  <c:v>403532.75</c:v>
                </c:pt>
                <c:pt idx="12">
                  <c:v>83647.009999999995</c:v>
                </c:pt>
                <c:pt idx="13">
                  <c:v>89374.06</c:v>
                </c:pt>
                <c:pt idx="14">
                  <c:v>84300.56</c:v>
                </c:pt>
                <c:pt idx="15">
                  <c:v>88369.73</c:v>
                </c:pt>
                <c:pt idx="16">
                  <c:v>90283.03</c:v>
                </c:pt>
                <c:pt idx="17">
                  <c:v>93663.77</c:v>
                </c:pt>
                <c:pt idx="24">
                  <c:v>143747.67000000001</c:v>
                </c:pt>
                <c:pt idx="25">
                  <c:v>113764.03</c:v>
                </c:pt>
                <c:pt idx="26">
                  <c:v>102934.99</c:v>
                </c:pt>
                <c:pt idx="27">
                  <c:v>94384.78</c:v>
                </c:pt>
                <c:pt idx="28">
                  <c:v>120384.78</c:v>
                </c:pt>
                <c:pt idx="29">
                  <c:v>129384.78</c:v>
                </c:pt>
                <c:pt idx="36">
                  <c:v>158374</c:v>
                </c:pt>
                <c:pt idx="37">
                  <c:v>142864.67000000001</c:v>
                </c:pt>
                <c:pt idx="38">
                  <c:v>146394.34</c:v>
                </c:pt>
                <c:pt idx="39">
                  <c:v>156305.34</c:v>
                </c:pt>
                <c:pt idx="40">
                  <c:v>152866.34</c:v>
                </c:pt>
                <c:pt idx="41">
                  <c:v>168394.33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'Panel Charts'!$T$8</c:f>
              <c:strCache>
                <c:ptCount val="1"/>
                <c:pt idx="0">
                  <c:v>Non-Exempt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'Panel Charts'!$R$90:$R$137</c:f>
              <c:strCache>
                <c:ptCount val="48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Jul</c:v>
                </c:pt>
                <c:pt idx="25">
                  <c:v>Aug</c:v>
                </c:pt>
                <c:pt idx="26">
                  <c:v>Sep</c:v>
                </c:pt>
                <c:pt idx="27">
                  <c:v>Oct</c:v>
                </c:pt>
                <c:pt idx="28">
                  <c:v>Nov</c:v>
                </c:pt>
                <c:pt idx="29">
                  <c:v>Dec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Jul</c:v>
                </c:pt>
                <c:pt idx="37">
                  <c:v>Aug</c:v>
                </c:pt>
                <c:pt idx="38">
                  <c:v>Sep</c:v>
                </c:pt>
                <c:pt idx="39">
                  <c:v>Oct</c:v>
                </c:pt>
                <c:pt idx="40">
                  <c:v>Nov</c:v>
                </c:pt>
                <c:pt idx="41">
                  <c:v>Dec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</c:strCache>
            </c:strRef>
          </c:cat>
          <c:val>
            <c:numRef>
              <c:f>'Panel Charts'!$T$9:$T$56</c:f>
              <c:numCache>
                <c:formatCode>General</c:formatCode>
                <c:ptCount val="48"/>
                <c:pt idx="0">
                  <c:v>425846.33</c:v>
                </c:pt>
                <c:pt idx="1">
                  <c:v>394394.43</c:v>
                </c:pt>
                <c:pt idx="2">
                  <c:v>426478.34</c:v>
                </c:pt>
                <c:pt idx="3">
                  <c:v>426478.34</c:v>
                </c:pt>
                <c:pt idx="4">
                  <c:v>429384.43</c:v>
                </c:pt>
                <c:pt idx="5">
                  <c:v>429384.43</c:v>
                </c:pt>
                <c:pt idx="12">
                  <c:v>42979.33</c:v>
                </c:pt>
                <c:pt idx="13">
                  <c:v>45992.55</c:v>
                </c:pt>
                <c:pt idx="14">
                  <c:v>48394.67</c:v>
                </c:pt>
                <c:pt idx="15">
                  <c:v>54977.88</c:v>
                </c:pt>
                <c:pt idx="16">
                  <c:v>53028.99</c:v>
                </c:pt>
                <c:pt idx="17">
                  <c:v>59394.22</c:v>
                </c:pt>
                <c:pt idx="24">
                  <c:v>1038933.78</c:v>
                </c:pt>
                <c:pt idx="25">
                  <c:v>1093843.67</c:v>
                </c:pt>
                <c:pt idx="26">
                  <c:v>893744.29</c:v>
                </c:pt>
                <c:pt idx="27">
                  <c:v>925374.53</c:v>
                </c:pt>
                <c:pt idx="28">
                  <c:v>1036938.38</c:v>
                </c:pt>
                <c:pt idx="29">
                  <c:v>1203884.8700000001</c:v>
                </c:pt>
                <c:pt idx="36">
                  <c:v>903747.75</c:v>
                </c:pt>
                <c:pt idx="37">
                  <c:v>905374.56</c:v>
                </c:pt>
                <c:pt idx="38">
                  <c:v>910374.79</c:v>
                </c:pt>
                <c:pt idx="39">
                  <c:v>923485.94</c:v>
                </c:pt>
                <c:pt idx="40">
                  <c:v>945374.21</c:v>
                </c:pt>
                <c:pt idx="41">
                  <c:v>984394.58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'Panel Charts'!$U$8</c:f>
              <c:strCache>
                <c:ptCount val="1"/>
                <c:pt idx="0">
                  <c:v>Totals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'Panel Charts'!$R$90:$R$137</c:f>
              <c:strCache>
                <c:ptCount val="48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Jul</c:v>
                </c:pt>
                <c:pt idx="25">
                  <c:v>Aug</c:v>
                </c:pt>
                <c:pt idx="26">
                  <c:v>Sep</c:v>
                </c:pt>
                <c:pt idx="27">
                  <c:v>Oct</c:v>
                </c:pt>
                <c:pt idx="28">
                  <c:v>Nov</c:v>
                </c:pt>
                <c:pt idx="29">
                  <c:v>Dec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Jul</c:v>
                </c:pt>
                <c:pt idx="37">
                  <c:v>Aug</c:v>
                </c:pt>
                <c:pt idx="38">
                  <c:v>Sep</c:v>
                </c:pt>
                <c:pt idx="39">
                  <c:v>Oct</c:v>
                </c:pt>
                <c:pt idx="40">
                  <c:v>Nov</c:v>
                </c:pt>
                <c:pt idx="41">
                  <c:v>Dec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</c:strCache>
            </c:strRef>
          </c:cat>
          <c:val>
            <c:numRef>
              <c:f>'Panel Charts'!$U$9:$U$56</c:f>
              <c:numCache>
                <c:formatCode>General</c:formatCode>
                <c:ptCount val="48"/>
                <c:pt idx="0">
                  <c:v>824330.65</c:v>
                </c:pt>
                <c:pt idx="1">
                  <c:v>795227.17999999993</c:v>
                </c:pt>
                <c:pt idx="2">
                  <c:v>827311.09000000008</c:v>
                </c:pt>
                <c:pt idx="3">
                  <c:v>830011.09000000008</c:v>
                </c:pt>
                <c:pt idx="4">
                  <c:v>832917.17999999993</c:v>
                </c:pt>
                <c:pt idx="5">
                  <c:v>832917.17999999993</c:v>
                </c:pt>
                <c:pt idx="12">
                  <c:v>126626.34</c:v>
                </c:pt>
                <c:pt idx="13">
                  <c:v>135366.60999999999</c:v>
                </c:pt>
                <c:pt idx="14">
                  <c:v>132695.22999999998</c:v>
                </c:pt>
                <c:pt idx="15">
                  <c:v>143347.60999999999</c:v>
                </c:pt>
                <c:pt idx="16">
                  <c:v>143312.01999999999</c:v>
                </c:pt>
                <c:pt idx="17">
                  <c:v>153057.99</c:v>
                </c:pt>
                <c:pt idx="24">
                  <c:v>1182681.45</c:v>
                </c:pt>
                <c:pt idx="25">
                  <c:v>1207607.7</c:v>
                </c:pt>
                <c:pt idx="26">
                  <c:v>996679.28</c:v>
                </c:pt>
                <c:pt idx="27">
                  <c:v>1019759.31</c:v>
                </c:pt>
                <c:pt idx="28">
                  <c:v>1157323.1599999999</c:v>
                </c:pt>
                <c:pt idx="29">
                  <c:v>1333269.6500000001</c:v>
                </c:pt>
                <c:pt idx="36">
                  <c:v>1062121.75</c:v>
                </c:pt>
                <c:pt idx="37">
                  <c:v>1048239.2300000001</c:v>
                </c:pt>
                <c:pt idx="38">
                  <c:v>1056769.1300000001</c:v>
                </c:pt>
                <c:pt idx="39">
                  <c:v>1079791.28</c:v>
                </c:pt>
                <c:pt idx="40">
                  <c:v>1098240.55</c:v>
                </c:pt>
                <c:pt idx="41">
                  <c:v>1152788.9099999999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'Panel Charts'!$V$8</c:f>
              <c:strCache>
                <c:ptCount val="1"/>
                <c:pt idx="0">
                  <c:v>Exempt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'Panel Charts'!$R$90:$R$137</c:f>
              <c:strCache>
                <c:ptCount val="48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Jul</c:v>
                </c:pt>
                <c:pt idx="25">
                  <c:v>Aug</c:v>
                </c:pt>
                <c:pt idx="26">
                  <c:v>Sep</c:v>
                </c:pt>
                <c:pt idx="27">
                  <c:v>Oct</c:v>
                </c:pt>
                <c:pt idx="28">
                  <c:v>Nov</c:v>
                </c:pt>
                <c:pt idx="29">
                  <c:v>Dec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Jul</c:v>
                </c:pt>
                <c:pt idx="37">
                  <c:v>Aug</c:v>
                </c:pt>
                <c:pt idx="38">
                  <c:v>Sep</c:v>
                </c:pt>
                <c:pt idx="39">
                  <c:v>Oct</c:v>
                </c:pt>
                <c:pt idx="40">
                  <c:v>Nov</c:v>
                </c:pt>
                <c:pt idx="41">
                  <c:v>Dec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</c:strCache>
            </c:strRef>
          </c:cat>
          <c:val>
            <c:numRef>
              <c:f>'Panel Charts'!$V$9:$V$56</c:f>
              <c:numCache>
                <c:formatCode>General</c:formatCode>
                <c:ptCount val="48"/>
                <c:pt idx="6">
                  <c:v>657343.75</c:v>
                </c:pt>
                <c:pt idx="7">
                  <c:v>623948.78</c:v>
                </c:pt>
                <c:pt idx="8">
                  <c:v>630847.65</c:v>
                </c:pt>
                <c:pt idx="9">
                  <c:v>676003.07</c:v>
                </c:pt>
                <c:pt idx="10">
                  <c:v>682964.58</c:v>
                </c:pt>
                <c:pt idx="11">
                  <c:v>787384.51</c:v>
                </c:pt>
                <c:pt idx="18">
                  <c:v>1239485.74</c:v>
                </c:pt>
                <c:pt idx="19">
                  <c:v>1286944.6499999999</c:v>
                </c:pt>
                <c:pt idx="20">
                  <c:v>1483848.83</c:v>
                </c:pt>
                <c:pt idx="21">
                  <c:v>1573834.53</c:v>
                </c:pt>
                <c:pt idx="22">
                  <c:v>1683923.37</c:v>
                </c:pt>
                <c:pt idx="23">
                  <c:v>1864373.32</c:v>
                </c:pt>
                <c:pt idx="30">
                  <c:v>97374.87</c:v>
                </c:pt>
                <c:pt idx="31">
                  <c:v>103845.93</c:v>
                </c:pt>
                <c:pt idx="32">
                  <c:v>106388.38</c:v>
                </c:pt>
                <c:pt idx="33">
                  <c:v>110388.38</c:v>
                </c:pt>
                <c:pt idx="34">
                  <c:v>112884.01</c:v>
                </c:pt>
                <c:pt idx="35">
                  <c:v>115390.55</c:v>
                </c:pt>
                <c:pt idx="42">
                  <c:v>1038384.88</c:v>
                </c:pt>
                <c:pt idx="43">
                  <c:v>953843.8</c:v>
                </c:pt>
                <c:pt idx="44">
                  <c:v>958374.23</c:v>
                </c:pt>
                <c:pt idx="45">
                  <c:v>960384.38</c:v>
                </c:pt>
                <c:pt idx="46">
                  <c:v>973993.16</c:v>
                </c:pt>
                <c:pt idx="47">
                  <c:v>972393.89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'Panel Charts'!$W$8</c:f>
              <c:strCache>
                <c:ptCount val="1"/>
                <c:pt idx="0">
                  <c:v>Non-Exempt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'Panel Charts'!$R$90:$R$137</c:f>
              <c:strCache>
                <c:ptCount val="48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Jul</c:v>
                </c:pt>
                <c:pt idx="25">
                  <c:v>Aug</c:v>
                </c:pt>
                <c:pt idx="26">
                  <c:v>Sep</c:v>
                </c:pt>
                <c:pt idx="27">
                  <c:v>Oct</c:v>
                </c:pt>
                <c:pt idx="28">
                  <c:v>Nov</c:v>
                </c:pt>
                <c:pt idx="29">
                  <c:v>Dec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Jul</c:v>
                </c:pt>
                <c:pt idx="37">
                  <c:v>Aug</c:v>
                </c:pt>
                <c:pt idx="38">
                  <c:v>Sep</c:v>
                </c:pt>
                <c:pt idx="39">
                  <c:v>Oct</c:v>
                </c:pt>
                <c:pt idx="40">
                  <c:v>Nov</c:v>
                </c:pt>
                <c:pt idx="41">
                  <c:v>Dec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</c:strCache>
            </c:strRef>
          </c:cat>
          <c:val>
            <c:numRef>
              <c:f>'Panel Charts'!$W$9:$W$56</c:f>
              <c:numCache>
                <c:formatCode>General</c:formatCode>
                <c:ptCount val="48"/>
                <c:pt idx="6">
                  <c:v>31845.03</c:v>
                </c:pt>
                <c:pt idx="7">
                  <c:v>31845.03</c:v>
                </c:pt>
                <c:pt idx="8">
                  <c:v>32656.16</c:v>
                </c:pt>
                <c:pt idx="9">
                  <c:v>32656.16</c:v>
                </c:pt>
                <c:pt idx="10">
                  <c:v>32847.94</c:v>
                </c:pt>
                <c:pt idx="11">
                  <c:v>32847.94</c:v>
                </c:pt>
                <c:pt idx="18">
                  <c:v>439774.38</c:v>
                </c:pt>
                <c:pt idx="19">
                  <c:v>437844.03</c:v>
                </c:pt>
                <c:pt idx="20">
                  <c:v>429734.39</c:v>
                </c:pt>
                <c:pt idx="21">
                  <c:v>408384.84</c:v>
                </c:pt>
                <c:pt idx="22">
                  <c:v>398569.03</c:v>
                </c:pt>
                <c:pt idx="23">
                  <c:v>372474.93</c:v>
                </c:pt>
                <c:pt idx="30">
                  <c:v>27384.5</c:v>
                </c:pt>
                <c:pt idx="31">
                  <c:v>30884.53</c:v>
                </c:pt>
                <c:pt idx="32">
                  <c:v>31399.34</c:v>
                </c:pt>
                <c:pt idx="33">
                  <c:v>33293.43</c:v>
                </c:pt>
                <c:pt idx="34">
                  <c:v>35936.120000000003</c:v>
                </c:pt>
                <c:pt idx="35">
                  <c:v>36394</c:v>
                </c:pt>
                <c:pt idx="42">
                  <c:v>325384.89</c:v>
                </c:pt>
                <c:pt idx="43">
                  <c:v>301384.78999999998</c:v>
                </c:pt>
                <c:pt idx="44">
                  <c:v>278384.34000000003</c:v>
                </c:pt>
                <c:pt idx="45">
                  <c:v>280983.39</c:v>
                </c:pt>
                <c:pt idx="46">
                  <c:v>308934.59999999998</c:v>
                </c:pt>
                <c:pt idx="47">
                  <c:v>323394.33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'Panel Charts'!$X$8</c:f>
              <c:strCache>
                <c:ptCount val="1"/>
                <c:pt idx="0">
                  <c:v>Totals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'Panel Charts'!$R$90:$R$137</c:f>
              <c:strCache>
                <c:ptCount val="48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Jul</c:v>
                </c:pt>
                <c:pt idx="25">
                  <c:v>Aug</c:v>
                </c:pt>
                <c:pt idx="26">
                  <c:v>Sep</c:v>
                </c:pt>
                <c:pt idx="27">
                  <c:v>Oct</c:v>
                </c:pt>
                <c:pt idx="28">
                  <c:v>Nov</c:v>
                </c:pt>
                <c:pt idx="29">
                  <c:v>Dec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Jul</c:v>
                </c:pt>
                <c:pt idx="37">
                  <c:v>Aug</c:v>
                </c:pt>
                <c:pt idx="38">
                  <c:v>Sep</c:v>
                </c:pt>
                <c:pt idx="39">
                  <c:v>Oct</c:v>
                </c:pt>
                <c:pt idx="40">
                  <c:v>Nov</c:v>
                </c:pt>
                <c:pt idx="41">
                  <c:v>Dec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</c:strCache>
            </c:strRef>
          </c:cat>
          <c:val>
            <c:numRef>
              <c:f>'Panel Charts'!$X$9:$X$56</c:f>
              <c:numCache>
                <c:formatCode>General</c:formatCode>
                <c:ptCount val="48"/>
                <c:pt idx="6">
                  <c:v>689188.78</c:v>
                </c:pt>
                <c:pt idx="7">
                  <c:v>655793.81000000006</c:v>
                </c:pt>
                <c:pt idx="8">
                  <c:v>663503.81000000006</c:v>
                </c:pt>
                <c:pt idx="9">
                  <c:v>708659.23</c:v>
                </c:pt>
                <c:pt idx="10">
                  <c:v>715812.52</c:v>
                </c:pt>
                <c:pt idx="11">
                  <c:v>820232.45</c:v>
                </c:pt>
                <c:pt idx="18">
                  <c:v>1679260.12</c:v>
                </c:pt>
                <c:pt idx="19">
                  <c:v>1724788.68</c:v>
                </c:pt>
                <c:pt idx="20">
                  <c:v>1913583.2200000002</c:v>
                </c:pt>
                <c:pt idx="21">
                  <c:v>1982219.37</c:v>
                </c:pt>
                <c:pt idx="22">
                  <c:v>2082492.4000000001</c:v>
                </c:pt>
                <c:pt idx="23">
                  <c:v>2236848.25</c:v>
                </c:pt>
                <c:pt idx="30">
                  <c:v>124759.37</c:v>
                </c:pt>
                <c:pt idx="31">
                  <c:v>134730.46</c:v>
                </c:pt>
                <c:pt idx="32">
                  <c:v>137787.72</c:v>
                </c:pt>
                <c:pt idx="33">
                  <c:v>143681.81</c:v>
                </c:pt>
                <c:pt idx="34">
                  <c:v>148820.13</c:v>
                </c:pt>
                <c:pt idx="35">
                  <c:v>151784.54999999999</c:v>
                </c:pt>
                <c:pt idx="42">
                  <c:v>1363769.77</c:v>
                </c:pt>
                <c:pt idx="43">
                  <c:v>1255228.5900000001</c:v>
                </c:pt>
                <c:pt idx="44">
                  <c:v>1236758.57</c:v>
                </c:pt>
                <c:pt idx="45">
                  <c:v>1241367.77</c:v>
                </c:pt>
                <c:pt idx="46">
                  <c:v>1282927.76</c:v>
                </c:pt>
                <c:pt idx="47">
                  <c:v>1295788.22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904912"/>
        <c:axId val="273905472"/>
      </c:lineChart>
      <c:scatterChart>
        <c:scatterStyle val="lineMarker"/>
        <c:varyColors val="0"/>
        <c:ser>
          <c:idx val="6"/>
          <c:order val="6"/>
          <c:tx>
            <c:strRef>
              <c:f>'Panel Charts'!$S$62</c:f>
              <c:strCache>
                <c:ptCount val="1"/>
                <c:pt idx="0">
                  <c:v>Vert Grid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</c:marker>
          <c:errBars>
            <c:errDir val="y"/>
            <c:errBarType val="plus"/>
            <c:errValType val="fixedVal"/>
            <c:noEndCap val="1"/>
            <c:val val="1"/>
          </c:errBars>
          <c:errBars>
            <c:errDir val="x"/>
            <c:errBarType val="both"/>
            <c:errValType val="fixedVal"/>
            <c:noEndCap val="1"/>
            <c:val val="1"/>
            <c:spPr>
              <a:ln w="0">
                <a:solidFill>
                  <a:sysClr val="window" lastClr="FFFFFF">
                    <a:lumMod val="85000"/>
                    <a:alpha val="0"/>
                  </a:sysClr>
                </a:solidFill>
              </a:ln>
            </c:spPr>
          </c:errBars>
          <c:xVal>
            <c:numRef>
              <c:f>'Panel Charts'!$R$63:$R$69</c:f>
              <c:numCache>
                <c:formatCode>General</c:formatCode>
                <c:ptCount val="7"/>
                <c:pt idx="0">
                  <c:v>6.5</c:v>
                </c:pt>
                <c:pt idx="1">
                  <c:v>12.5</c:v>
                </c:pt>
                <c:pt idx="2">
                  <c:v>18.5</c:v>
                </c:pt>
                <c:pt idx="3">
                  <c:v>24.5</c:v>
                </c:pt>
                <c:pt idx="4">
                  <c:v>30.5</c:v>
                </c:pt>
                <c:pt idx="5">
                  <c:v>36.5</c:v>
                </c:pt>
                <c:pt idx="6">
                  <c:v>42.5</c:v>
                </c:pt>
              </c:numCache>
            </c:numRef>
          </c:xVal>
          <c:yVal>
            <c:numRef>
              <c:f>'Panel Charts'!$S$63:$S$69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'Panel Charts'!$S$79</c:f>
              <c:strCache>
                <c:ptCount val="1"/>
                <c:pt idx="0">
                  <c:v>Top Labels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 sz="1200" b="1"/>
                      <a:t>Accounting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1200" b="1"/>
                      <a:t>Engineering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sz="1200" b="1"/>
                      <a:t>Human</a:t>
                    </a:r>
                  </a:p>
                  <a:p>
                    <a:r>
                      <a:rPr lang="en-US" sz="1200" b="1"/>
                      <a:t> Resources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sz="1200" b="1"/>
                      <a:t>Information </a:t>
                    </a:r>
                  </a:p>
                  <a:p>
                    <a:r>
                      <a:rPr lang="en-US" sz="1200" b="1"/>
                      <a:t>Technology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 sz="1200" b="1"/>
                      <a:t>Manufacturing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 sz="1200" b="1"/>
                      <a:t>Marketing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 sz="1200" b="1"/>
                      <a:t>Operations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 sz="1200" b="1"/>
                      <a:t>Sales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'Panel Charts'!$R$80:$R$87</c:f>
              <c:numCache>
                <c:formatCode>General</c:formatCode>
                <c:ptCount val="8"/>
                <c:pt idx="0">
                  <c:v>3.5</c:v>
                </c:pt>
                <c:pt idx="1">
                  <c:v>9.5</c:v>
                </c:pt>
                <c:pt idx="2">
                  <c:v>15.5</c:v>
                </c:pt>
                <c:pt idx="3">
                  <c:v>21.5</c:v>
                </c:pt>
                <c:pt idx="4">
                  <c:v>27.5</c:v>
                </c:pt>
                <c:pt idx="5">
                  <c:v>33.5</c:v>
                </c:pt>
                <c:pt idx="6">
                  <c:v>39.5</c:v>
                </c:pt>
                <c:pt idx="7">
                  <c:v>45.5</c:v>
                </c:pt>
              </c:numCache>
            </c:numRef>
          </c:xVal>
          <c:yVal>
            <c:numRef>
              <c:f>'Panel Charts'!$S$80:$S$87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'Panel Charts'!$R$89</c:f>
              <c:strCache>
                <c:ptCount val="1"/>
                <c:pt idx="0">
                  <c:v>Months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xVal>
            <c:strRef>
              <c:f>'Panel Charts'!$Q$91:$Q$137</c:f>
              <c:strCache>
                <c:ptCount val="42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Engineering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Human Resources</c:v>
                </c:pt>
                <c:pt idx="17">
                  <c:v>Information Technology</c:v>
                </c:pt>
                <c:pt idx="23">
                  <c:v>Manufacturing</c:v>
                </c:pt>
                <c:pt idx="29">
                  <c:v>Marketing</c:v>
                </c:pt>
                <c:pt idx="35">
                  <c:v>Operations</c:v>
                </c:pt>
                <c:pt idx="41">
                  <c:v>Sales</c:v>
                </c:pt>
              </c:strCache>
            </c:strRef>
          </c:xVal>
          <c:yVal>
            <c:numRef>
              <c:f>'Panel Charts'!$R$91:$R$137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906592"/>
        <c:axId val="273906032"/>
      </c:scatterChart>
      <c:catAx>
        <c:axId val="27390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3905472"/>
        <c:crosses val="autoZero"/>
        <c:auto val="1"/>
        <c:lblAlgn val="ctr"/>
        <c:lblOffset val="100"/>
        <c:noMultiLvlLbl val="0"/>
      </c:catAx>
      <c:valAx>
        <c:axId val="273905472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crossAx val="273904912"/>
        <c:crosses val="autoZero"/>
        <c:crossBetween val="between"/>
      </c:valAx>
      <c:valAx>
        <c:axId val="273906032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one"/>
        <c:crossAx val="273906592"/>
        <c:crosses val="max"/>
        <c:crossBetween val="midCat"/>
      </c:valAx>
      <c:valAx>
        <c:axId val="27390659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one"/>
        <c:crossAx val="273906032"/>
        <c:crosses val="max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'Panel Charts II'!$E$1</c:f>
              <c:strCache>
                <c:ptCount val="1"/>
                <c:pt idx="0">
                  <c:v>A-Plot</c:v>
                </c:pt>
              </c:strCache>
            </c:strRef>
          </c:tx>
          <c:cat>
            <c:numRef>
              <c:f>'Panel Charts II'!$A$2:$A$7</c:f>
              <c:numCache>
                <c:formatCode>m/d/yyyy</c:formatCode>
                <c:ptCount val="6"/>
                <c:pt idx="0">
                  <c:v>40181</c:v>
                </c:pt>
                <c:pt idx="1">
                  <c:v>40182</c:v>
                </c:pt>
                <c:pt idx="2">
                  <c:v>40183</c:v>
                </c:pt>
                <c:pt idx="3">
                  <c:v>40186</c:v>
                </c:pt>
                <c:pt idx="4">
                  <c:v>40187</c:v>
                </c:pt>
                <c:pt idx="5">
                  <c:v>40188</c:v>
                </c:pt>
              </c:numCache>
            </c:numRef>
          </c:cat>
          <c:val>
            <c:numRef>
              <c:f>'Panel Charts II'!$E$2:$E$7</c:f>
              <c:numCache>
                <c:formatCode>0.00</c:formatCode>
                <c:ptCount val="6"/>
                <c:pt idx="0">
                  <c:v>0.27733333333333332</c:v>
                </c:pt>
                <c:pt idx="1">
                  <c:v>0.25799999999999995</c:v>
                </c:pt>
                <c:pt idx="2">
                  <c:v>3.9999999999999987E-2</c:v>
                </c:pt>
                <c:pt idx="3">
                  <c:v>0.25933333333333336</c:v>
                </c:pt>
                <c:pt idx="4">
                  <c:v>0.11999999999999998</c:v>
                </c:pt>
                <c:pt idx="5">
                  <c:v>0.16133333333333336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'Panel Charts II'!$F$1</c:f>
              <c:strCache>
                <c:ptCount val="1"/>
                <c:pt idx="0">
                  <c:v>B-Plot</c:v>
                </c:pt>
              </c:strCache>
            </c:strRef>
          </c:tx>
          <c:cat>
            <c:numRef>
              <c:f>'Panel Charts II'!$A$2:$A$7</c:f>
              <c:numCache>
                <c:formatCode>m/d/yyyy</c:formatCode>
                <c:ptCount val="6"/>
                <c:pt idx="0">
                  <c:v>40181</c:v>
                </c:pt>
                <c:pt idx="1">
                  <c:v>40182</c:v>
                </c:pt>
                <c:pt idx="2">
                  <c:v>40183</c:v>
                </c:pt>
                <c:pt idx="3">
                  <c:v>40186</c:v>
                </c:pt>
                <c:pt idx="4">
                  <c:v>40187</c:v>
                </c:pt>
                <c:pt idx="5">
                  <c:v>40188</c:v>
                </c:pt>
              </c:numCache>
            </c:numRef>
          </c:cat>
          <c:val>
            <c:numRef>
              <c:f>'Panel Charts II'!$F$2:$F$7</c:f>
              <c:numCache>
                <c:formatCode>0.00</c:formatCode>
                <c:ptCount val="6"/>
                <c:pt idx="0">
                  <c:v>0.63700333333333337</c:v>
                </c:pt>
                <c:pt idx="1">
                  <c:v>0.49731999999999998</c:v>
                </c:pt>
                <c:pt idx="2">
                  <c:v>0.44263499999999995</c:v>
                </c:pt>
                <c:pt idx="3">
                  <c:v>0.432255</c:v>
                </c:pt>
                <c:pt idx="4">
                  <c:v>0.45482666666666666</c:v>
                </c:pt>
                <c:pt idx="5">
                  <c:v>0.50392833333333342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'Panel Charts II'!$G$1</c:f>
              <c:strCache>
                <c:ptCount val="1"/>
                <c:pt idx="0">
                  <c:v>C-Plot</c:v>
                </c:pt>
              </c:strCache>
            </c:strRef>
          </c:tx>
          <c:cat>
            <c:numRef>
              <c:f>'Panel Charts II'!$A$2:$A$7</c:f>
              <c:numCache>
                <c:formatCode>m/d/yyyy</c:formatCode>
                <c:ptCount val="6"/>
                <c:pt idx="0">
                  <c:v>40181</c:v>
                </c:pt>
                <c:pt idx="1">
                  <c:v>40182</c:v>
                </c:pt>
                <c:pt idx="2">
                  <c:v>40183</c:v>
                </c:pt>
                <c:pt idx="3">
                  <c:v>40186</c:v>
                </c:pt>
                <c:pt idx="4">
                  <c:v>40187</c:v>
                </c:pt>
                <c:pt idx="5">
                  <c:v>40188</c:v>
                </c:pt>
              </c:numCache>
            </c:numRef>
          </c:cat>
          <c:val>
            <c:numRef>
              <c:f>'Panel Charts II'!$G$2:$G$7</c:f>
              <c:numCache>
                <c:formatCode>0.00</c:formatCode>
                <c:ptCount val="6"/>
                <c:pt idx="0">
                  <c:v>0.76075933333333323</c:v>
                </c:pt>
                <c:pt idx="1">
                  <c:v>0.7262850666666667</c:v>
                </c:pt>
                <c:pt idx="2">
                  <c:v>0.96881623333333333</c:v>
                </c:pt>
                <c:pt idx="3">
                  <c:v>0.70340996666666677</c:v>
                </c:pt>
                <c:pt idx="4">
                  <c:v>0.82707566666666665</c:v>
                </c:pt>
                <c:pt idx="5">
                  <c:v>0.80340470000000008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911072"/>
        <c:axId val="273911632"/>
      </c:lineChart>
      <c:scatterChart>
        <c:scatterStyle val="smoothMarker"/>
        <c:varyColors val="0"/>
        <c:ser>
          <c:idx val="3"/>
          <c:order val="3"/>
          <c:tx>
            <c:strRef>
              <c:f>'Panel Charts II'!$N$1</c:f>
              <c:strCache>
                <c:ptCount val="1"/>
                <c:pt idx="0">
                  <c:v>A-axis</c:v>
                </c:pt>
              </c:strCache>
            </c:strRef>
          </c:tx>
          <c:xVal>
            <c:numRef>
              <c:f>'Panel Charts II'!$I$2:$I$12</c:f>
              <c:numCache>
                <c:formatCode>0.00</c:formatCode>
                <c:ptCount val="11"/>
                <c:pt idx="0">
                  <c:v>40180.5</c:v>
                </c:pt>
                <c:pt idx="1">
                  <c:v>40180.5</c:v>
                </c:pt>
                <c:pt idx="2">
                  <c:v>40180.5</c:v>
                </c:pt>
                <c:pt idx="3">
                  <c:v>40180.5</c:v>
                </c:pt>
                <c:pt idx="4">
                  <c:v>40180.5</c:v>
                </c:pt>
                <c:pt idx="5">
                  <c:v>40180.5</c:v>
                </c:pt>
                <c:pt idx="6">
                  <c:v>40180.5</c:v>
                </c:pt>
                <c:pt idx="7">
                  <c:v>40180.5</c:v>
                </c:pt>
                <c:pt idx="8">
                  <c:v>40180.5</c:v>
                </c:pt>
                <c:pt idx="9">
                  <c:v>40180.5</c:v>
                </c:pt>
                <c:pt idx="10">
                  <c:v>40180.5</c:v>
                </c:pt>
              </c:numCache>
            </c:numRef>
          </c:xVal>
          <c:yVal>
            <c:numRef>
              <c:f>'Panel Charts II'!$N$2:$N$12</c:f>
              <c:numCache>
                <c:formatCode>0.00</c:formatCode>
                <c:ptCount val="11"/>
                <c:pt idx="0">
                  <c:v>0</c:v>
                </c:pt>
                <c:pt idx="1">
                  <c:v>6.6666666666666652E-2</c:v>
                </c:pt>
                <c:pt idx="2">
                  <c:v>0.13333333333333333</c:v>
                </c:pt>
                <c:pt idx="3">
                  <c:v>0.19999999999999998</c:v>
                </c:pt>
                <c:pt idx="4">
                  <c:v>0.26666666666666672</c:v>
                </c:pt>
                <c:pt idx="5">
                  <c:v>0.33333333333333331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003248"/>
        <c:axId val="273912192"/>
      </c:scatterChart>
      <c:dateAx>
        <c:axId val="2739110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73911632"/>
        <c:crosses val="autoZero"/>
        <c:auto val="1"/>
        <c:lblOffset val="100"/>
        <c:baseTimeUnit val="days"/>
      </c:dateAx>
      <c:valAx>
        <c:axId val="273911632"/>
        <c:scaling>
          <c:orientation val="minMax"/>
          <c:max val="1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73911072"/>
        <c:crosses val="autoZero"/>
        <c:crossBetween val="between"/>
        <c:majorUnit val="0.33333333000000032"/>
      </c:valAx>
      <c:valAx>
        <c:axId val="27391219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274003248"/>
        <c:crosses val="max"/>
        <c:crossBetween val="midCat"/>
      </c:valAx>
      <c:valAx>
        <c:axId val="274003248"/>
        <c:scaling>
          <c:orientation val="minMax"/>
        </c:scaling>
        <c:delete val="0"/>
        <c:axPos val="t"/>
        <c:numFmt formatCode="0" sourceLinked="0"/>
        <c:majorTickMark val="out"/>
        <c:minorTickMark val="none"/>
        <c:tickLblPos val="nextTo"/>
        <c:crossAx val="273912192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noFill/>
              <a:ln>
                <a:noFill/>
              </a:ln>
            </c:spPr>
          </c:dPt>
          <c:val>
            <c:numRef>
              <c:f>Speedometers!$B$2:$B$5</c:f>
              <c:numCache>
                <c:formatCode>General</c:formatCode>
                <c:ptCount val="4"/>
                <c:pt idx="0">
                  <c:v>180</c:v>
                </c:pt>
                <c:pt idx="1">
                  <c:v>45</c:v>
                </c:pt>
                <c:pt idx="2">
                  <c:v>90</c:v>
                </c:pt>
                <c:pt idx="3">
                  <c:v>45</c:v>
                </c:pt>
              </c:numCache>
            </c:numRef>
          </c:val>
        </c:ser>
        <c:ser>
          <c:idx val="1"/>
          <c:order val="1"/>
          <c:tx>
            <c:strRef>
              <c:f>Speedometers!$C$1</c:f>
              <c:strCache>
                <c:ptCount val="1"/>
                <c:pt idx="0">
                  <c:v>Dial Labels</c:v>
                </c:pt>
              </c:strCache>
            </c:strRef>
          </c:tx>
          <c:spPr>
            <a:noFill/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1800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1800"/>
                      <a:t>10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sz="1800"/>
                      <a:t>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sz="1800"/>
                      <a:t>30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sz="1800"/>
                      <a:t>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sz="1800"/>
                      <a:t>50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sz="1800"/>
                      <a:t>60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sz="1800"/>
                      <a:t>70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 sz="1800"/>
                      <a:t>80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 sz="1800"/>
                      <a:t>90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 sz="1800"/>
                      <a:t>100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Speedometers!$C$2:$C$13</c:f>
              <c:numCache>
                <c:formatCode>General</c:formatCode>
                <c:ptCount val="12"/>
                <c:pt idx="0">
                  <c:v>180</c:v>
                </c:pt>
                <c:pt idx="1">
                  <c:v>9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50"/>
      </c:doughnutChart>
      <c:pieChart>
        <c:varyColors val="1"/>
        <c:ser>
          <c:idx val="2"/>
          <c:order val="2"/>
          <c:tx>
            <c:strRef>
              <c:f>Speedometers!$E$1</c:f>
              <c:strCache>
                <c:ptCount val="1"/>
                <c:pt idx="0">
                  <c:v>Needle</c:v>
                </c:pt>
              </c:strCache>
            </c:strRef>
          </c:tx>
          <c:explosion val="25"/>
          <c:dPt>
            <c:idx val="0"/>
            <c:bubble3D val="0"/>
            <c:explosion val="0"/>
            <c:spPr>
              <a:noFill/>
            </c:spPr>
          </c:dPt>
          <c:dPt>
            <c:idx val="1"/>
            <c:bubble3D val="0"/>
            <c:spPr>
              <a:noFill/>
            </c:spPr>
          </c:dPt>
          <c:dPt>
            <c:idx val="3"/>
            <c:bubble3D val="0"/>
            <c:spPr>
              <a:noFill/>
            </c:spPr>
          </c:dPt>
          <c:val>
            <c:numRef>
              <c:f>Speedometers!$E$2:$E$5</c:f>
              <c:numCache>
                <c:formatCode>General</c:formatCode>
                <c:ptCount val="4"/>
                <c:pt idx="0">
                  <c:v>200</c:v>
                </c:pt>
                <c:pt idx="1">
                  <c:v>179</c:v>
                </c:pt>
                <c:pt idx="2">
                  <c:v>2</c:v>
                </c:pt>
                <c:pt idx="3">
                  <c:v>-201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</c:pieChart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WaterFalls!$B$1</c:f>
              <c:strCache>
                <c:ptCount val="1"/>
                <c:pt idx="0">
                  <c:v>Invisible</c:v>
                </c:pt>
              </c:strCache>
            </c:strRef>
          </c:tx>
          <c:spPr>
            <a:noFill/>
          </c:spPr>
          <c:invertIfNegative val="0"/>
          <c:cat>
            <c:strRef>
              <c:f>WaterFalls!$A$2:$A$10</c:f>
              <c:strCache>
                <c:ptCount val="8"/>
                <c:pt idx="0">
                  <c:v> </c:v>
                </c:pt>
                <c:pt idx="1">
                  <c:v>Initial</c:v>
                </c:pt>
                <c:pt idx="2">
                  <c:v>Alpha</c:v>
                </c:pt>
                <c:pt idx="3">
                  <c:v>Beta</c:v>
                </c:pt>
                <c:pt idx="4">
                  <c:v>Gamma</c:v>
                </c:pt>
                <c:pt idx="5">
                  <c:v>Delta</c:v>
                </c:pt>
                <c:pt idx="6">
                  <c:v>Epsilon</c:v>
                </c:pt>
                <c:pt idx="7">
                  <c:v>Final</c:v>
                </c:pt>
              </c:strCache>
            </c:strRef>
          </c:cat>
          <c:val>
            <c:numRef>
              <c:f>WaterFalls!$B$2:$B$10</c:f>
              <c:numCache>
                <c:formatCode>General</c:formatCode>
                <c:ptCount val="9"/>
                <c:pt idx="0">
                  <c:v>1000</c:v>
                </c:pt>
                <c:pt idx="2">
                  <c:v>10000</c:v>
                </c:pt>
                <c:pt idx="3">
                  <c:v>9000</c:v>
                </c:pt>
                <c:pt idx="4">
                  <c:v>7000</c:v>
                </c:pt>
                <c:pt idx="5">
                  <c:v>6000</c:v>
                </c:pt>
                <c:pt idx="6">
                  <c:v>6000</c:v>
                </c:pt>
                <c:pt idx="8">
                  <c:v>1000</c:v>
                </c:pt>
              </c:numCache>
            </c:numRef>
          </c:val>
        </c:ser>
        <c:ser>
          <c:idx val="1"/>
          <c:order val="1"/>
          <c:tx>
            <c:strRef>
              <c:f>WaterFalls!$C$1</c:f>
              <c:strCache>
                <c:ptCount val="1"/>
                <c:pt idx="0">
                  <c:v>Final</c:v>
                </c:pt>
              </c:strCache>
            </c:strRef>
          </c:tx>
          <c:invertIfNegative val="0"/>
          <c:cat>
            <c:strRef>
              <c:f>WaterFalls!$A$2:$A$10</c:f>
              <c:strCache>
                <c:ptCount val="8"/>
                <c:pt idx="0">
                  <c:v> </c:v>
                </c:pt>
                <c:pt idx="1">
                  <c:v>Initial</c:v>
                </c:pt>
                <c:pt idx="2">
                  <c:v>Alpha</c:v>
                </c:pt>
                <c:pt idx="3">
                  <c:v>Beta</c:v>
                </c:pt>
                <c:pt idx="4">
                  <c:v>Gamma</c:v>
                </c:pt>
                <c:pt idx="5">
                  <c:v>Delta</c:v>
                </c:pt>
                <c:pt idx="6">
                  <c:v>Epsilon</c:v>
                </c:pt>
                <c:pt idx="7">
                  <c:v>Final</c:v>
                </c:pt>
              </c:strCache>
            </c:strRef>
          </c:cat>
          <c:val>
            <c:numRef>
              <c:f>WaterFalls!$C$2:$C$10</c:f>
              <c:numCache>
                <c:formatCode>General</c:formatCode>
                <c:ptCount val="9"/>
                <c:pt idx="7">
                  <c:v>8500</c:v>
                </c:pt>
              </c:numCache>
            </c:numRef>
          </c:val>
        </c:ser>
        <c:ser>
          <c:idx val="2"/>
          <c:order val="2"/>
          <c:tx>
            <c:strRef>
              <c:f>WaterFalls!$D$1</c:f>
              <c:strCache>
                <c:ptCount val="1"/>
                <c:pt idx="0">
                  <c:v>Minus</c:v>
                </c:pt>
              </c:strCache>
            </c:strRef>
          </c:tx>
          <c:invertIfNegative val="0"/>
          <c:cat>
            <c:strRef>
              <c:f>WaterFalls!$A$2:$A$10</c:f>
              <c:strCache>
                <c:ptCount val="8"/>
                <c:pt idx="0">
                  <c:v> </c:v>
                </c:pt>
                <c:pt idx="1">
                  <c:v>Initial</c:v>
                </c:pt>
                <c:pt idx="2">
                  <c:v>Alpha</c:v>
                </c:pt>
                <c:pt idx="3">
                  <c:v>Beta</c:v>
                </c:pt>
                <c:pt idx="4">
                  <c:v>Gamma</c:v>
                </c:pt>
                <c:pt idx="5">
                  <c:v>Delta</c:v>
                </c:pt>
                <c:pt idx="6">
                  <c:v>Epsilon</c:v>
                </c:pt>
                <c:pt idx="7">
                  <c:v>Final</c:v>
                </c:pt>
              </c:strCache>
            </c:strRef>
          </c:cat>
          <c:val>
            <c:numRef>
              <c:f>WaterFalls!$D$2:$D$10</c:f>
              <c:numCache>
                <c:formatCode>General</c:formatCode>
                <c:ptCount val="9"/>
                <c:pt idx="3">
                  <c:v>3000</c:v>
                </c:pt>
                <c:pt idx="4">
                  <c:v>2000</c:v>
                </c:pt>
                <c:pt idx="5">
                  <c:v>1000</c:v>
                </c:pt>
              </c:numCache>
            </c:numRef>
          </c:val>
        </c:ser>
        <c:ser>
          <c:idx val="3"/>
          <c:order val="3"/>
          <c:tx>
            <c:strRef>
              <c:f>WaterFalls!$E$1</c:f>
              <c:strCache>
                <c:ptCount val="1"/>
                <c:pt idx="0">
                  <c:v>Plus</c:v>
                </c:pt>
              </c:strCache>
            </c:strRef>
          </c:tx>
          <c:invertIfNegative val="0"/>
          <c:cat>
            <c:strRef>
              <c:f>WaterFalls!$A$2:$A$10</c:f>
              <c:strCache>
                <c:ptCount val="8"/>
                <c:pt idx="0">
                  <c:v> </c:v>
                </c:pt>
                <c:pt idx="1">
                  <c:v>Initial</c:v>
                </c:pt>
                <c:pt idx="2">
                  <c:v>Alpha</c:v>
                </c:pt>
                <c:pt idx="3">
                  <c:v>Beta</c:v>
                </c:pt>
                <c:pt idx="4">
                  <c:v>Gamma</c:v>
                </c:pt>
                <c:pt idx="5">
                  <c:v>Delta</c:v>
                </c:pt>
                <c:pt idx="6">
                  <c:v>Epsilon</c:v>
                </c:pt>
                <c:pt idx="7">
                  <c:v>Final</c:v>
                </c:pt>
              </c:strCache>
            </c:strRef>
          </c:cat>
          <c:val>
            <c:numRef>
              <c:f>WaterFalls!$E$2:$E$10</c:f>
              <c:numCache>
                <c:formatCode>General</c:formatCode>
                <c:ptCount val="9"/>
                <c:pt idx="2">
                  <c:v>2000</c:v>
                </c:pt>
                <c:pt idx="6">
                  <c:v>2500</c:v>
                </c:pt>
              </c:numCache>
            </c:numRef>
          </c:val>
        </c:ser>
        <c:ser>
          <c:idx val="4"/>
          <c:order val="4"/>
          <c:tx>
            <c:strRef>
              <c:f>WaterFalls!$F$1</c:f>
              <c:strCache>
                <c:ptCount val="1"/>
                <c:pt idx="0">
                  <c:v>Initial</c:v>
                </c:pt>
              </c:strCache>
            </c:strRef>
          </c:tx>
          <c:invertIfNegative val="0"/>
          <c:cat>
            <c:strRef>
              <c:f>WaterFalls!$A$2:$A$10</c:f>
              <c:strCache>
                <c:ptCount val="8"/>
                <c:pt idx="0">
                  <c:v> </c:v>
                </c:pt>
                <c:pt idx="1">
                  <c:v>Initial</c:v>
                </c:pt>
                <c:pt idx="2">
                  <c:v>Alpha</c:v>
                </c:pt>
                <c:pt idx="3">
                  <c:v>Beta</c:v>
                </c:pt>
                <c:pt idx="4">
                  <c:v>Gamma</c:v>
                </c:pt>
                <c:pt idx="5">
                  <c:v>Delta</c:v>
                </c:pt>
                <c:pt idx="6">
                  <c:v>Epsilon</c:v>
                </c:pt>
                <c:pt idx="7">
                  <c:v>Final</c:v>
                </c:pt>
              </c:strCache>
            </c:strRef>
          </c:cat>
          <c:val>
            <c:numRef>
              <c:f>WaterFalls!$F$2:$F$10</c:f>
              <c:numCache>
                <c:formatCode>General</c:formatCode>
                <c:ptCount val="9"/>
                <c:pt idx="1">
                  <c:v>10000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74498192"/>
        <c:axId val="274498752"/>
      </c:barChart>
      <c:catAx>
        <c:axId val="274498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4498752"/>
        <c:crosses val="autoZero"/>
        <c:auto val="1"/>
        <c:lblAlgn val="ctr"/>
        <c:lblOffset val="100"/>
        <c:noMultiLvlLbl val="0"/>
      </c:catAx>
      <c:valAx>
        <c:axId val="27449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498192"/>
        <c:crosses val="autoZero"/>
        <c:crossBetween val="between"/>
      </c:valAx>
    </c:plotArea>
    <c:legend>
      <c:legendPos val="r"/>
      <c:legendEntry>
        <c:idx val="4"/>
        <c:delete val="1"/>
      </c:legendEntry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WaterFalls!$P$1</c:f>
              <c:strCache>
                <c:ptCount val="1"/>
                <c:pt idx="0">
                  <c:v>Invisible</c:v>
                </c:pt>
              </c:strCache>
            </c:strRef>
          </c:tx>
          <c:spPr>
            <a:noFill/>
          </c:spPr>
          <c:invertIfNegative val="0"/>
          <c:cat>
            <c:strRef>
              <c:f>WaterFalls!$O$2:$O$7</c:f>
              <c:strCache>
                <c:ptCount val="5"/>
                <c:pt idx="0">
                  <c:v> </c:v>
                </c:pt>
                <c:pt idx="1">
                  <c:v>Initial</c:v>
                </c:pt>
                <c:pt idx="2">
                  <c:v>Adds</c:v>
                </c:pt>
                <c:pt idx="3">
                  <c:v>Churns</c:v>
                </c:pt>
                <c:pt idx="4">
                  <c:v>Final</c:v>
                </c:pt>
              </c:strCache>
            </c:strRef>
          </c:cat>
          <c:val>
            <c:numRef>
              <c:f>WaterFalls!$P$2:$P$7</c:f>
              <c:numCache>
                <c:formatCode>_(* #,##0_);_(* \(#,##0\);_(* "-"??_);_(@_)</c:formatCode>
                <c:ptCount val="6"/>
                <c:pt idx="0">
                  <c:v>1000</c:v>
                </c:pt>
                <c:pt idx="2">
                  <c:v>100000</c:v>
                </c:pt>
                <c:pt idx="3">
                  <c:v>115000</c:v>
                </c:pt>
                <c:pt idx="5">
                  <c:v>1000</c:v>
                </c:pt>
              </c:numCache>
            </c:numRef>
          </c:val>
        </c:ser>
        <c:ser>
          <c:idx val="1"/>
          <c:order val="1"/>
          <c:tx>
            <c:strRef>
              <c:f>WaterFalls!$Q$1</c:f>
              <c:strCache>
                <c:ptCount val="1"/>
                <c:pt idx="0">
                  <c:v>Net</c:v>
                </c:pt>
              </c:strCache>
            </c:strRef>
          </c:tx>
          <c:invertIfNegative val="0"/>
          <c:cat>
            <c:strRef>
              <c:f>WaterFalls!$O$2:$O$7</c:f>
              <c:strCache>
                <c:ptCount val="5"/>
                <c:pt idx="0">
                  <c:v> </c:v>
                </c:pt>
                <c:pt idx="1">
                  <c:v>Initial</c:v>
                </c:pt>
                <c:pt idx="2">
                  <c:v>Adds</c:v>
                </c:pt>
                <c:pt idx="3">
                  <c:v>Churns</c:v>
                </c:pt>
                <c:pt idx="4">
                  <c:v>Final</c:v>
                </c:pt>
              </c:strCache>
            </c:strRef>
          </c:cat>
          <c:val>
            <c:numRef>
              <c:f>WaterFalls!$Q$2:$Q$7</c:f>
              <c:numCache>
                <c:formatCode>_(* #,##0_);_(* \(#,##0\);_(* "-"??_);_(@_)</c:formatCode>
                <c:ptCount val="6"/>
                <c:pt idx="4">
                  <c:v>115000</c:v>
                </c:pt>
              </c:numCache>
            </c:numRef>
          </c:val>
        </c:ser>
        <c:ser>
          <c:idx val="2"/>
          <c:order val="2"/>
          <c:tx>
            <c:strRef>
              <c:f>WaterFalls!$R$1</c:f>
              <c:strCache>
                <c:ptCount val="1"/>
                <c:pt idx="0">
                  <c:v>Churns</c:v>
                </c:pt>
              </c:strCache>
            </c:strRef>
          </c:tx>
          <c:invertIfNegative val="0"/>
          <c:cat>
            <c:strRef>
              <c:f>WaterFalls!$O$2:$O$7</c:f>
              <c:strCache>
                <c:ptCount val="5"/>
                <c:pt idx="0">
                  <c:v> </c:v>
                </c:pt>
                <c:pt idx="1">
                  <c:v>Initial</c:v>
                </c:pt>
                <c:pt idx="2">
                  <c:v>Adds</c:v>
                </c:pt>
                <c:pt idx="3">
                  <c:v>Churns</c:v>
                </c:pt>
                <c:pt idx="4">
                  <c:v>Final</c:v>
                </c:pt>
              </c:strCache>
            </c:strRef>
          </c:cat>
          <c:val>
            <c:numRef>
              <c:f>WaterFalls!$R$2:$R$7</c:f>
              <c:numCache>
                <c:formatCode>_(* #,##0_);_(* \(#,##0\);_(* "-"??_);_(@_)</c:formatCode>
                <c:ptCount val="6"/>
                <c:pt idx="3">
                  <c:v>45000</c:v>
                </c:pt>
              </c:numCache>
            </c:numRef>
          </c:val>
        </c:ser>
        <c:ser>
          <c:idx val="3"/>
          <c:order val="3"/>
          <c:tx>
            <c:strRef>
              <c:f>WaterFalls!$S$1</c:f>
              <c:strCache>
                <c:ptCount val="1"/>
                <c:pt idx="0">
                  <c:v>Adds</c:v>
                </c:pt>
              </c:strCache>
            </c:strRef>
          </c:tx>
          <c:invertIfNegative val="0"/>
          <c:cat>
            <c:strRef>
              <c:f>WaterFalls!$O$2:$O$7</c:f>
              <c:strCache>
                <c:ptCount val="5"/>
                <c:pt idx="0">
                  <c:v> </c:v>
                </c:pt>
                <c:pt idx="1">
                  <c:v>Initial</c:v>
                </c:pt>
                <c:pt idx="2">
                  <c:v>Adds</c:v>
                </c:pt>
                <c:pt idx="3">
                  <c:v>Churns</c:v>
                </c:pt>
                <c:pt idx="4">
                  <c:v>Final</c:v>
                </c:pt>
              </c:strCache>
            </c:strRef>
          </c:cat>
          <c:val>
            <c:numRef>
              <c:f>WaterFalls!$S$2:$S$7</c:f>
              <c:numCache>
                <c:formatCode>_(* #,##0_);_(* \(#,##0\);_(* "-"??_);_(@_)</c:formatCode>
                <c:ptCount val="6"/>
                <c:pt idx="2">
                  <c:v>60000</c:v>
                </c:pt>
              </c:numCache>
            </c:numRef>
          </c:val>
        </c:ser>
        <c:ser>
          <c:idx val="4"/>
          <c:order val="4"/>
          <c:tx>
            <c:strRef>
              <c:f>WaterFalls!$T$1</c:f>
              <c:strCache>
                <c:ptCount val="1"/>
                <c:pt idx="0">
                  <c:v>Initial</c:v>
                </c:pt>
              </c:strCache>
            </c:strRef>
          </c:tx>
          <c:invertIfNegative val="0"/>
          <c:cat>
            <c:strRef>
              <c:f>WaterFalls!$O$2:$O$7</c:f>
              <c:strCache>
                <c:ptCount val="5"/>
                <c:pt idx="0">
                  <c:v> </c:v>
                </c:pt>
                <c:pt idx="1">
                  <c:v>Initial</c:v>
                </c:pt>
                <c:pt idx="2">
                  <c:v>Adds</c:v>
                </c:pt>
                <c:pt idx="3">
                  <c:v>Churns</c:v>
                </c:pt>
                <c:pt idx="4">
                  <c:v>Final</c:v>
                </c:pt>
              </c:strCache>
            </c:strRef>
          </c:cat>
          <c:val>
            <c:numRef>
              <c:f>WaterFalls!$T$2:$T$7</c:f>
              <c:numCache>
                <c:formatCode>_(* #,##0_);_(* \(#,##0\);_(* "-"??_);_(@_)</c:formatCode>
                <c:ptCount val="6"/>
                <c:pt idx="1">
                  <c:v>100000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74503792"/>
        <c:axId val="274504352"/>
      </c:barChart>
      <c:catAx>
        <c:axId val="274503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4504352"/>
        <c:crosses val="autoZero"/>
        <c:auto val="1"/>
        <c:lblAlgn val="ctr"/>
        <c:lblOffset val="100"/>
        <c:noMultiLvlLbl val="0"/>
      </c:catAx>
      <c:valAx>
        <c:axId val="27450435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274503792"/>
        <c:crosses val="autoZero"/>
        <c:crossBetween val="between"/>
      </c:valAx>
    </c:plotArea>
    <c:legend>
      <c:legendPos val="r"/>
      <c:legendEntry>
        <c:idx val="4"/>
        <c:delete val="1"/>
      </c:legendEntry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Thermometers!$A$1</c:f>
              <c:strCache>
                <c:ptCount val="1"/>
                <c:pt idx="0">
                  <c:v>Target Achieved</c:v>
                </c:pt>
              </c:strCache>
            </c:strRef>
          </c:tx>
          <c:spPr>
            <a:gradFill flip="none" rotWithShape="1">
              <a:gsLst>
                <a:gs pos="0">
                  <a:srgbClr val="FFFF00"/>
                </a:gs>
                <a:gs pos="45000">
                  <a:srgbClr val="FF7A00"/>
                </a:gs>
                <a:gs pos="70000">
                  <a:srgbClr val="FF0300"/>
                </a:gs>
                <a:gs pos="100000">
                  <a:srgbClr val="4D0808"/>
                </a:gs>
              </a:gsLst>
              <a:lin ang="5400000" scaled="0"/>
              <a:tileRect r="-100000" b="-100000"/>
            </a:gradFill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45000">
                    <a:srgbClr val="FF7A00"/>
                  </a:gs>
                  <a:gs pos="70000">
                    <a:srgbClr val="FF0300"/>
                  </a:gs>
                  <a:gs pos="100000">
                    <a:srgbClr val="4D0808"/>
                  </a:gs>
                </a:gsLst>
                <a:lin ang="16200000" scaled="1"/>
                <a:tileRect/>
              </a:gradFill>
            </c:spPr>
          </c:dPt>
          <c:val>
            <c:numRef>
              <c:f>Thermometers!$B$1</c:f>
              <c:numCache>
                <c:formatCode>_(* #,##0_);_(* \(#,##0\);_(* "-"??_);_(@_)</c:formatCode>
                <c:ptCount val="1"/>
                <c:pt idx="0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74860976"/>
        <c:axId val="274861536"/>
      </c:barChart>
      <c:catAx>
        <c:axId val="274860976"/>
        <c:scaling>
          <c:orientation val="minMax"/>
        </c:scaling>
        <c:delete val="1"/>
        <c:axPos val="b"/>
        <c:majorTickMark val="out"/>
        <c:minorTickMark val="none"/>
        <c:tickLblPos val="none"/>
        <c:crossAx val="274861536"/>
        <c:crosses val="autoZero"/>
        <c:auto val="1"/>
        <c:lblAlgn val="ctr"/>
        <c:lblOffset val="100"/>
        <c:noMultiLvlLbl val="0"/>
      </c:catAx>
      <c:valAx>
        <c:axId val="274861536"/>
        <c:scaling>
          <c:orientation val="minMax"/>
          <c:max val="100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crossAx val="274860976"/>
        <c:crosses val="autoZero"/>
        <c:crossBetween val="between"/>
        <c:majorUnit val="10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ctrlProps/ctrlProp1.xml><?xml version="1.0" encoding="utf-8"?>
<formControlPr xmlns="http://schemas.microsoft.com/office/spreadsheetml/2009/9/main" objectType="Scroll" dx="15" fmlaLink="$F$3" horiz="1" max="100" page="10" val="10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16</xdr:row>
      <xdr:rowOff>133350</xdr:rowOff>
    </xdr:from>
    <xdr:to>
      <xdr:col>15</xdr:col>
      <xdr:colOff>104775</xdr:colOff>
      <xdr:row>36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18</xdr:row>
      <xdr:rowOff>0</xdr:rowOff>
    </xdr:from>
    <xdr:to>
      <xdr:col>4</xdr:col>
      <xdr:colOff>85725</xdr:colOff>
      <xdr:row>31</xdr:row>
      <xdr:rowOff>47625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47700" y="2590800"/>
          <a:ext cx="2028825" cy="1905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456127</xdr:colOff>
      <xdr:row>8</xdr:row>
      <xdr:rowOff>120740</xdr:rowOff>
    </xdr:from>
    <xdr:to>
      <xdr:col>18</xdr:col>
      <xdr:colOff>482958</xdr:colOff>
      <xdr:row>35</xdr:row>
      <xdr:rowOff>53662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</xdr:row>
          <xdr:rowOff>0</xdr:rowOff>
        </xdr:from>
        <xdr:to>
          <xdr:col>14</xdr:col>
          <xdr:colOff>352425</xdr:colOff>
          <xdr:row>3</xdr:row>
          <xdr:rowOff>95250</xdr:rowOff>
        </xdr:to>
        <xdr:sp macro="" textlink="">
          <xdr:nvSpPr>
            <xdr:cNvPr id="3074" name="Scroll Bar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12</xdr:row>
      <xdr:rowOff>76200</xdr:rowOff>
    </xdr:from>
    <xdr:to>
      <xdr:col>8</xdr:col>
      <xdr:colOff>295275</xdr:colOff>
      <xdr:row>26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381000</xdr:colOff>
      <xdr:row>9</xdr:row>
      <xdr:rowOff>95250</xdr:rowOff>
    </xdr:from>
    <xdr:to>
      <xdr:col>18</xdr:col>
      <xdr:colOff>609600</xdr:colOff>
      <xdr:row>23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7</xdr:row>
      <xdr:rowOff>123825</xdr:rowOff>
    </xdr:from>
    <xdr:to>
      <xdr:col>6</xdr:col>
      <xdr:colOff>428625</xdr:colOff>
      <xdr:row>22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qbal.faisal" refreshedDate="40255.641688657408" createdVersion="3" refreshedVersion="3" minRefreshableVersion="3" recordCount="96">
  <cacheSource type="worksheet">
    <worksheetSource ref="A1:E97" sheet="Panel Charts"/>
  </cacheSource>
  <cacheFields count="5">
    <cacheField name="Dept" numFmtId="0">
      <sharedItems count="8">
        <s v="Accounting"/>
        <s v="Engineering"/>
        <s v="Operations"/>
        <s v="Human Resources"/>
        <s v="Information Technology"/>
        <s v="Manufacturing"/>
        <s v="Marketing"/>
        <s v="Sales"/>
      </sharedItems>
    </cacheField>
    <cacheField name="Month" numFmtId="16">
      <sharedItems containsSemiMixedTypes="0" containsNonDate="0" containsDate="1" containsString="0" minDate="2010-07-04T00:00:00" maxDate="2010-12-05T00:00:00" count="6">
        <d v="2010-07-04T00:00:00"/>
        <d v="2010-08-04T00:00:00"/>
        <d v="2010-09-04T00:00:00"/>
        <d v="2010-10-04T00:00:00"/>
        <d v="2010-11-04T00:00:00"/>
        <d v="2010-12-04T00:00:00"/>
      </sharedItems>
    </cacheField>
    <cacheField name="Class" numFmtId="0">
      <sharedItems count="2">
        <s v="Exempt"/>
        <s v="Non-Exempt"/>
      </sharedItems>
    </cacheField>
    <cacheField name="Salary" numFmtId="43">
      <sharedItems containsSemiMixedTypes="0" containsString="0" containsNumber="1" minValue="27384.5" maxValue="1864373.32"/>
    </cacheField>
    <cacheField name="Stagger" numFmtId="0">
      <sharedItems containsSemiMixedTypes="0" containsString="0" containsNumber="1" containsInteger="1" minValue="1" maxValue="2" count="2"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x v="0"/>
    <x v="0"/>
    <n v="398484.32"/>
    <x v="0"/>
  </r>
  <r>
    <x v="1"/>
    <x v="0"/>
    <x v="0"/>
    <n v="657343.75"/>
    <x v="1"/>
  </r>
  <r>
    <x v="2"/>
    <x v="0"/>
    <x v="0"/>
    <n v="158374"/>
    <x v="0"/>
  </r>
  <r>
    <x v="3"/>
    <x v="0"/>
    <x v="0"/>
    <n v="83647.009999999995"/>
    <x v="0"/>
  </r>
  <r>
    <x v="4"/>
    <x v="0"/>
    <x v="0"/>
    <n v="1239485.74"/>
    <x v="1"/>
  </r>
  <r>
    <x v="5"/>
    <x v="0"/>
    <x v="0"/>
    <n v="143747.67000000001"/>
    <x v="0"/>
  </r>
  <r>
    <x v="6"/>
    <x v="0"/>
    <x v="0"/>
    <n v="97374.87"/>
    <x v="1"/>
  </r>
  <r>
    <x v="7"/>
    <x v="0"/>
    <x v="0"/>
    <n v="1038384.88"/>
    <x v="1"/>
  </r>
  <r>
    <x v="0"/>
    <x v="0"/>
    <x v="1"/>
    <n v="425846.33"/>
    <x v="0"/>
  </r>
  <r>
    <x v="1"/>
    <x v="0"/>
    <x v="1"/>
    <n v="31845.03"/>
    <x v="1"/>
  </r>
  <r>
    <x v="2"/>
    <x v="0"/>
    <x v="1"/>
    <n v="903747.75"/>
    <x v="0"/>
  </r>
  <r>
    <x v="3"/>
    <x v="0"/>
    <x v="1"/>
    <n v="42979.33"/>
    <x v="0"/>
  </r>
  <r>
    <x v="4"/>
    <x v="0"/>
    <x v="1"/>
    <n v="439774.38"/>
    <x v="1"/>
  </r>
  <r>
    <x v="5"/>
    <x v="0"/>
    <x v="1"/>
    <n v="1038933.78"/>
    <x v="0"/>
  </r>
  <r>
    <x v="6"/>
    <x v="0"/>
    <x v="1"/>
    <n v="27384.5"/>
    <x v="1"/>
  </r>
  <r>
    <x v="7"/>
    <x v="0"/>
    <x v="1"/>
    <n v="325384.89"/>
    <x v="1"/>
  </r>
  <r>
    <x v="0"/>
    <x v="1"/>
    <x v="0"/>
    <n v="400832.75"/>
    <x v="0"/>
  </r>
  <r>
    <x v="1"/>
    <x v="1"/>
    <x v="0"/>
    <n v="623948.78"/>
    <x v="1"/>
  </r>
  <r>
    <x v="2"/>
    <x v="1"/>
    <x v="0"/>
    <n v="142864.67000000001"/>
    <x v="0"/>
  </r>
  <r>
    <x v="3"/>
    <x v="1"/>
    <x v="0"/>
    <n v="89374.06"/>
    <x v="0"/>
  </r>
  <r>
    <x v="4"/>
    <x v="1"/>
    <x v="0"/>
    <n v="1286944.6499999999"/>
    <x v="1"/>
  </r>
  <r>
    <x v="5"/>
    <x v="1"/>
    <x v="0"/>
    <n v="113764.03"/>
    <x v="0"/>
  </r>
  <r>
    <x v="6"/>
    <x v="1"/>
    <x v="0"/>
    <n v="103845.93"/>
    <x v="1"/>
  </r>
  <r>
    <x v="7"/>
    <x v="1"/>
    <x v="0"/>
    <n v="953843.8"/>
    <x v="1"/>
  </r>
  <r>
    <x v="0"/>
    <x v="1"/>
    <x v="1"/>
    <n v="394394.43"/>
    <x v="0"/>
  </r>
  <r>
    <x v="1"/>
    <x v="1"/>
    <x v="1"/>
    <n v="31845.03"/>
    <x v="1"/>
  </r>
  <r>
    <x v="2"/>
    <x v="1"/>
    <x v="1"/>
    <n v="905374.56"/>
    <x v="0"/>
  </r>
  <r>
    <x v="3"/>
    <x v="1"/>
    <x v="1"/>
    <n v="45992.55"/>
    <x v="0"/>
  </r>
  <r>
    <x v="4"/>
    <x v="1"/>
    <x v="1"/>
    <n v="437844.03"/>
    <x v="1"/>
  </r>
  <r>
    <x v="5"/>
    <x v="1"/>
    <x v="1"/>
    <n v="1093843.67"/>
    <x v="0"/>
  </r>
  <r>
    <x v="6"/>
    <x v="1"/>
    <x v="1"/>
    <n v="30884.53"/>
    <x v="1"/>
  </r>
  <r>
    <x v="7"/>
    <x v="1"/>
    <x v="1"/>
    <n v="301384.78999999998"/>
    <x v="1"/>
  </r>
  <r>
    <x v="0"/>
    <x v="2"/>
    <x v="0"/>
    <n v="400832.75"/>
    <x v="0"/>
  </r>
  <r>
    <x v="1"/>
    <x v="2"/>
    <x v="0"/>
    <n v="630847.65"/>
    <x v="1"/>
  </r>
  <r>
    <x v="2"/>
    <x v="2"/>
    <x v="0"/>
    <n v="146394.34"/>
    <x v="0"/>
  </r>
  <r>
    <x v="3"/>
    <x v="2"/>
    <x v="0"/>
    <n v="84300.56"/>
    <x v="0"/>
  </r>
  <r>
    <x v="4"/>
    <x v="2"/>
    <x v="0"/>
    <n v="1483848.83"/>
    <x v="1"/>
  </r>
  <r>
    <x v="5"/>
    <x v="2"/>
    <x v="0"/>
    <n v="102934.99"/>
    <x v="0"/>
  </r>
  <r>
    <x v="6"/>
    <x v="2"/>
    <x v="0"/>
    <n v="106388.38"/>
    <x v="1"/>
  </r>
  <r>
    <x v="7"/>
    <x v="2"/>
    <x v="0"/>
    <n v="958374.23"/>
    <x v="1"/>
  </r>
  <r>
    <x v="0"/>
    <x v="2"/>
    <x v="1"/>
    <n v="426478.34"/>
    <x v="0"/>
  </r>
  <r>
    <x v="1"/>
    <x v="2"/>
    <x v="1"/>
    <n v="32656.16"/>
    <x v="1"/>
  </r>
  <r>
    <x v="2"/>
    <x v="2"/>
    <x v="1"/>
    <n v="910374.79"/>
    <x v="0"/>
  </r>
  <r>
    <x v="3"/>
    <x v="2"/>
    <x v="1"/>
    <n v="48394.67"/>
    <x v="0"/>
  </r>
  <r>
    <x v="4"/>
    <x v="2"/>
    <x v="1"/>
    <n v="429734.39"/>
    <x v="1"/>
  </r>
  <r>
    <x v="5"/>
    <x v="2"/>
    <x v="1"/>
    <n v="893744.29"/>
    <x v="0"/>
  </r>
  <r>
    <x v="6"/>
    <x v="2"/>
    <x v="1"/>
    <n v="31399.34"/>
    <x v="1"/>
  </r>
  <r>
    <x v="7"/>
    <x v="2"/>
    <x v="1"/>
    <n v="278384.34000000003"/>
    <x v="1"/>
  </r>
  <r>
    <x v="0"/>
    <x v="3"/>
    <x v="0"/>
    <n v="403532.75"/>
    <x v="0"/>
  </r>
  <r>
    <x v="1"/>
    <x v="3"/>
    <x v="0"/>
    <n v="676003.07"/>
    <x v="1"/>
  </r>
  <r>
    <x v="2"/>
    <x v="3"/>
    <x v="0"/>
    <n v="156305.34"/>
    <x v="0"/>
  </r>
  <r>
    <x v="3"/>
    <x v="3"/>
    <x v="0"/>
    <n v="88369.73"/>
    <x v="0"/>
  </r>
  <r>
    <x v="4"/>
    <x v="3"/>
    <x v="0"/>
    <n v="1573834.53"/>
    <x v="1"/>
  </r>
  <r>
    <x v="5"/>
    <x v="3"/>
    <x v="0"/>
    <n v="94384.78"/>
    <x v="0"/>
  </r>
  <r>
    <x v="6"/>
    <x v="3"/>
    <x v="0"/>
    <n v="110388.38"/>
    <x v="1"/>
  </r>
  <r>
    <x v="7"/>
    <x v="3"/>
    <x v="0"/>
    <n v="960384.38"/>
    <x v="1"/>
  </r>
  <r>
    <x v="0"/>
    <x v="3"/>
    <x v="1"/>
    <n v="426478.34"/>
    <x v="0"/>
  </r>
  <r>
    <x v="1"/>
    <x v="3"/>
    <x v="1"/>
    <n v="32656.16"/>
    <x v="1"/>
  </r>
  <r>
    <x v="2"/>
    <x v="3"/>
    <x v="1"/>
    <n v="923485.94"/>
    <x v="0"/>
  </r>
  <r>
    <x v="3"/>
    <x v="3"/>
    <x v="1"/>
    <n v="54977.88"/>
    <x v="0"/>
  </r>
  <r>
    <x v="4"/>
    <x v="3"/>
    <x v="1"/>
    <n v="408384.84"/>
    <x v="1"/>
  </r>
  <r>
    <x v="5"/>
    <x v="3"/>
    <x v="1"/>
    <n v="925374.53"/>
    <x v="0"/>
  </r>
  <r>
    <x v="6"/>
    <x v="3"/>
    <x v="1"/>
    <n v="33293.43"/>
    <x v="1"/>
  </r>
  <r>
    <x v="7"/>
    <x v="3"/>
    <x v="1"/>
    <n v="280983.39"/>
    <x v="1"/>
  </r>
  <r>
    <x v="0"/>
    <x v="4"/>
    <x v="0"/>
    <n v="403532.75"/>
    <x v="0"/>
  </r>
  <r>
    <x v="1"/>
    <x v="4"/>
    <x v="0"/>
    <n v="682964.58"/>
    <x v="1"/>
  </r>
  <r>
    <x v="2"/>
    <x v="4"/>
    <x v="0"/>
    <n v="152866.34"/>
    <x v="0"/>
  </r>
  <r>
    <x v="3"/>
    <x v="4"/>
    <x v="0"/>
    <n v="90283.03"/>
    <x v="0"/>
  </r>
  <r>
    <x v="4"/>
    <x v="4"/>
    <x v="0"/>
    <n v="1683923.37"/>
    <x v="1"/>
  </r>
  <r>
    <x v="5"/>
    <x v="4"/>
    <x v="0"/>
    <n v="120384.78"/>
    <x v="0"/>
  </r>
  <r>
    <x v="6"/>
    <x v="4"/>
    <x v="0"/>
    <n v="112884.01"/>
    <x v="1"/>
  </r>
  <r>
    <x v="7"/>
    <x v="4"/>
    <x v="0"/>
    <n v="973993.16"/>
    <x v="1"/>
  </r>
  <r>
    <x v="0"/>
    <x v="4"/>
    <x v="1"/>
    <n v="429384.43"/>
    <x v="0"/>
  </r>
  <r>
    <x v="1"/>
    <x v="4"/>
    <x v="1"/>
    <n v="32847.94"/>
    <x v="1"/>
  </r>
  <r>
    <x v="2"/>
    <x v="4"/>
    <x v="1"/>
    <n v="945374.21"/>
    <x v="0"/>
  </r>
  <r>
    <x v="3"/>
    <x v="4"/>
    <x v="1"/>
    <n v="53028.99"/>
    <x v="0"/>
  </r>
  <r>
    <x v="4"/>
    <x v="4"/>
    <x v="1"/>
    <n v="398569.03"/>
    <x v="1"/>
  </r>
  <r>
    <x v="5"/>
    <x v="4"/>
    <x v="1"/>
    <n v="1036938.38"/>
    <x v="0"/>
  </r>
  <r>
    <x v="6"/>
    <x v="4"/>
    <x v="1"/>
    <n v="35936.120000000003"/>
    <x v="1"/>
  </r>
  <r>
    <x v="7"/>
    <x v="4"/>
    <x v="1"/>
    <n v="308934.59999999998"/>
    <x v="1"/>
  </r>
  <r>
    <x v="0"/>
    <x v="5"/>
    <x v="0"/>
    <n v="403532.75"/>
    <x v="0"/>
  </r>
  <r>
    <x v="1"/>
    <x v="5"/>
    <x v="0"/>
    <n v="787384.51"/>
    <x v="1"/>
  </r>
  <r>
    <x v="2"/>
    <x v="5"/>
    <x v="0"/>
    <n v="168394.33"/>
    <x v="0"/>
  </r>
  <r>
    <x v="3"/>
    <x v="5"/>
    <x v="0"/>
    <n v="93663.77"/>
    <x v="0"/>
  </r>
  <r>
    <x v="4"/>
    <x v="5"/>
    <x v="0"/>
    <n v="1864373.32"/>
    <x v="1"/>
  </r>
  <r>
    <x v="5"/>
    <x v="5"/>
    <x v="0"/>
    <n v="129384.78"/>
    <x v="0"/>
  </r>
  <r>
    <x v="6"/>
    <x v="5"/>
    <x v="0"/>
    <n v="115390.55"/>
    <x v="1"/>
  </r>
  <r>
    <x v="7"/>
    <x v="5"/>
    <x v="0"/>
    <n v="972393.89"/>
    <x v="1"/>
  </r>
  <r>
    <x v="0"/>
    <x v="5"/>
    <x v="1"/>
    <n v="429384.43"/>
    <x v="0"/>
  </r>
  <r>
    <x v="1"/>
    <x v="5"/>
    <x v="1"/>
    <n v="32847.94"/>
    <x v="1"/>
  </r>
  <r>
    <x v="2"/>
    <x v="5"/>
    <x v="1"/>
    <n v="984394.58"/>
    <x v="0"/>
  </r>
  <r>
    <x v="3"/>
    <x v="5"/>
    <x v="1"/>
    <n v="59394.22"/>
    <x v="0"/>
  </r>
  <r>
    <x v="4"/>
    <x v="5"/>
    <x v="1"/>
    <n v="372474.93"/>
    <x v="1"/>
  </r>
  <r>
    <x v="5"/>
    <x v="5"/>
    <x v="1"/>
    <n v="1203884.8700000001"/>
    <x v="0"/>
  </r>
  <r>
    <x v="6"/>
    <x v="5"/>
    <x v="1"/>
    <n v="36394"/>
    <x v="1"/>
  </r>
  <r>
    <x v="7"/>
    <x v="5"/>
    <x v="1"/>
    <n v="323394.3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G2:N61" firstHeaderRow="1" firstDataRow="3" firstDataCol="1"/>
  <pivotFields count="5">
    <pivotField axis="axisRow" showAll="0">
      <items count="9">
        <item x="0"/>
        <item x="1"/>
        <item x="3"/>
        <item x="4"/>
        <item x="5"/>
        <item x="6"/>
        <item x="2"/>
        <item x="7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</pivotFields>
  <rowFields count="2">
    <field x="0"/>
    <field x="1"/>
  </rowFields>
  <rowItems count="57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2">
    <field x="4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Sum of Salary" fld="3" baseField="0" baseItem="0"/>
  </dataFields>
  <formats count="8">
    <format dxfId="7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6">
      <pivotArea dataOnly="0" labelOnly="1" fieldPosition="0">
        <references count="2">
          <reference field="0" count="1" selected="0">
            <x v="1"/>
          </reference>
          <reference field="1" count="1">
            <x v="0"/>
          </reference>
        </references>
      </pivotArea>
    </format>
    <format dxfId="5">
      <pivotArea dataOnly="0" labelOnly="1" fieldPosition="0">
        <references count="2">
          <reference field="0" count="1" selected="0">
            <x v="2"/>
          </reference>
          <reference field="1" count="1">
            <x v="0"/>
          </reference>
        </references>
      </pivotArea>
    </format>
    <format dxfId="4">
      <pivotArea dataOnly="0" labelOnly="1" fieldPosition="0">
        <references count="2">
          <reference field="0" count="1" selected="0">
            <x v="3"/>
          </reference>
          <reference field="1" count="1">
            <x v="0"/>
          </reference>
        </references>
      </pivotArea>
    </format>
    <format dxfId="3">
      <pivotArea dataOnly="0" labelOnly="1" fieldPosition="0">
        <references count="2">
          <reference field="0" count="1" selected="0">
            <x v="4"/>
          </reference>
          <reference field="1" count="1">
            <x v="0"/>
          </reference>
        </references>
      </pivotArea>
    </format>
    <format dxfId="2">
      <pivotArea dataOnly="0" labelOnly="1" fieldPosition="0">
        <references count="2">
          <reference field="0" count="1" selected="0">
            <x v="5"/>
          </reference>
          <reference field="1" count="1">
            <x v="0"/>
          </reference>
        </references>
      </pivotArea>
    </format>
    <format dxfId="1">
      <pivotArea dataOnly="0" labelOnly="1" fieldPosition="0">
        <references count="2">
          <reference field="0" count="1" selected="0">
            <x v="6"/>
          </reference>
          <reference field="1" count="1">
            <x v="0"/>
          </reference>
        </references>
      </pivotArea>
    </format>
    <format dxfId="0">
      <pivotArea dataOnly="0" labelOnly="1" fieldPosition="0">
        <references count="2">
          <reference field="0" count="1" selected="0">
            <x v="7"/>
          </reference>
          <reference field="1" count="1">
            <x v="0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opLeftCell="D3" workbookViewId="0">
      <selection activeCell="P4" sqref="P4"/>
    </sheetView>
  </sheetViews>
  <sheetFormatPr defaultRowHeight="15" x14ac:dyDescent="0.25"/>
  <cols>
    <col min="2" max="2" width="11.5703125" bestFit="1" customWidth="1"/>
    <col min="3" max="15" width="11.5703125" customWidth="1"/>
    <col min="16" max="18" width="9" bestFit="1" customWidth="1"/>
  </cols>
  <sheetData>
    <row r="1" spans="1:18" x14ac:dyDescent="0.25">
      <c r="A1" t="s">
        <v>2</v>
      </c>
      <c r="P1" s="1">
        <v>150000</v>
      </c>
      <c r="Q1" s="1">
        <v>200001</v>
      </c>
      <c r="R1" s="1">
        <v>250001</v>
      </c>
    </row>
    <row r="2" spans="1:18" x14ac:dyDescent="0.25">
      <c r="A2" t="s">
        <v>3</v>
      </c>
      <c r="P2" s="1">
        <v>200000</v>
      </c>
      <c r="Q2" s="1">
        <v>250000</v>
      </c>
      <c r="R2" s="1">
        <v>300000</v>
      </c>
    </row>
    <row r="3" spans="1:18" ht="45" x14ac:dyDescent="0.25">
      <c r="A3" t="s">
        <v>0</v>
      </c>
      <c r="B3" t="s">
        <v>1</v>
      </c>
      <c r="P3" s="3" t="str">
        <f>"Between " &amp;P1&amp; " - "&amp;P2</f>
        <v>Between 150000 - 200000</v>
      </c>
      <c r="Q3" s="3" t="str">
        <f>"Between " &amp;Q1&amp; " - "&amp;Q2</f>
        <v>Between 200001 - 250000</v>
      </c>
      <c r="R3" s="3" t="str">
        <f>"Between " &amp;R1&amp; " - "&amp;R2</f>
        <v>Between 250001 - 300000</v>
      </c>
    </row>
    <row r="4" spans="1:18" x14ac:dyDescent="0.25">
      <c r="A4" s="2">
        <v>40222</v>
      </c>
      <c r="B4" s="1">
        <v>241332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t="e">
        <f>IF(B4&gt;=P$1,IF(B4&lt;=P$2,B4,NA()),NA())</f>
        <v>#N/A</v>
      </c>
      <c r="Q4">
        <f>IF(B4&gt;=Q$1,IF(B4&lt;=Q$2,B4,NA()),NA())</f>
        <v>241332</v>
      </c>
      <c r="R4" t="e">
        <f>IF(B4&gt;=R$1,IF(B4&lt;=R$2,B4,NA()),NA())</f>
        <v>#N/A</v>
      </c>
    </row>
    <row r="5" spans="1:18" x14ac:dyDescent="0.25">
      <c r="A5" s="2">
        <v>40223</v>
      </c>
      <c r="B5" s="1">
        <v>183946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>
        <f t="shared" ref="P5:P24" si="0">IF(B5&gt;=P$1,IF(B5&lt;=P$2,B5,NA()),NA())</f>
        <v>183946</v>
      </c>
      <c r="Q5" t="e">
        <f t="shared" ref="Q5:Q24" si="1">IF(B5&gt;=Q$1,IF(B5&lt;=Q$2,B5,NA()),NA())</f>
        <v>#N/A</v>
      </c>
      <c r="R5" t="e">
        <f t="shared" ref="R5:R24" si="2">IF(B5&gt;=R$1,IF(B5&lt;=R$2,B5,NA()),NA())</f>
        <v>#N/A</v>
      </c>
    </row>
    <row r="6" spans="1:18" x14ac:dyDescent="0.25">
      <c r="A6" s="2">
        <v>40224</v>
      </c>
      <c r="B6" s="1">
        <v>195118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>
        <f t="shared" si="0"/>
        <v>195118</v>
      </c>
      <c r="Q6" t="e">
        <f t="shared" si="1"/>
        <v>#N/A</v>
      </c>
      <c r="R6" t="e">
        <f t="shared" si="2"/>
        <v>#N/A</v>
      </c>
    </row>
    <row r="7" spans="1:18" x14ac:dyDescent="0.25">
      <c r="A7" s="2">
        <v>40225</v>
      </c>
      <c r="B7" s="1">
        <v>274119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t="e">
        <f t="shared" si="0"/>
        <v>#N/A</v>
      </c>
      <c r="Q7" t="e">
        <f t="shared" si="1"/>
        <v>#N/A</v>
      </c>
      <c r="R7">
        <f t="shared" si="2"/>
        <v>274119</v>
      </c>
    </row>
    <row r="8" spans="1:18" x14ac:dyDescent="0.25">
      <c r="A8" s="2">
        <v>40226</v>
      </c>
      <c r="B8" s="1">
        <v>217811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t="e">
        <f t="shared" si="0"/>
        <v>#N/A</v>
      </c>
      <c r="Q8">
        <f t="shared" si="1"/>
        <v>217811</v>
      </c>
      <c r="R8" t="e">
        <f t="shared" si="2"/>
        <v>#N/A</v>
      </c>
    </row>
    <row r="9" spans="1:18" x14ac:dyDescent="0.25">
      <c r="A9" s="2">
        <v>40227</v>
      </c>
      <c r="B9" s="1">
        <v>221162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t="e">
        <f t="shared" si="0"/>
        <v>#N/A</v>
      </c>
      <c r="Q9">
        <f t="shared" si="1"/>
        <v>221162</v>
      </c>
      <c r="R9" t="e">
        <f t="shared" si="2"/>
        <v>#N/A</v>
      </c>
    </row>
    <row r="10" spans="1:18" x14ac:dyDescent="0.25">
      <c r="A10" s="2">
        <v>40228</v>
      </c>
      <c r="B10" s="1">
        <v>260512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t="e">
        <f t="shared" si="0"/>
        <v>#N/A</v>
      </c>
      <c r="Q10" t="e">
        <f t="shared" si="1"/>
        <v>#N/A</v>
      </c>
      <c r="R10">
        <f t="shared" si="2"/>
        <v>260512</v>
      </c>
    </row>
    <row r="11" spans="1:18" x14ac:dyDescent="0.25">
      <c r="A11" s="2">
        <v>40229</v>
      </c>
      <c r="B11" s="1">
        <v>211413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t="e">
        <f t="shared" si="0"/>
        <v>#N/A</v>
      </c>
      <c r="Q11">
        <f t="shared" si="1"/>
        <v>211413</v>
      </c>
      <c r="R11" t="e">
        <f t="shared" si="2"/>
        <v>#N/A</v>
      </c>
    </row>
    <row r="12" spans="1:18" x14ac:dyDescent="0.25">
      <c r="A12" s="2">
        <v>40230</v>
      </c>
      <c r="B12" s="1">
        <v>205924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t="e">
        <f t="shared" si="0"/>
        <v>#N/A</v>
      </c>
      <c r="Q12">
        <f t="shared" si="1"/>
        <v>205924</v>
      </c>
      <c r="R12" t="e">
        <f t="shared" si="2"/>
        <v>#N/A</v>
      </c>
    </row>
    <row r="13" spans="1:18" x14ac:dyDescent="0.25">
      <c r="A13" s="2">
        <v>40231</v>
      </c>
      <c r="B13" s="1">
        <v>163585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>
        <f t="shared" si="0"/>
        <v>163585</v>
      </c>
      <c r="Q13" t="e">
        <f t="shared" si="1"/>
        <v>#N/A</v>
      </c>
      <c r="R13" t="e">
        <f t="shared" si="2"/>
        <v>#N/A</v>
      </c>
    </row>
    <row r="14" spans="1:18" x14ac:dyDescent="0.25">
      <c r="A14" s="2">
        <v>40232</v>
      </c>
      <c r="B14" s="1">
        <v>161382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>
        <f t="shared" si="0"/>
        <v>161382</v>
      </c>
      <c r="Q14" t="e">
        <f t="shared" si="1"/>
        <v>#N/A</v>
      </c>
      <c r="R14" t="e">
        <f t="shared" si="2"/>
        <v>#N/A</v>
      </c>
    </row>
    <row r="15" spans="1:18" x14ac:dyDescent="0.25">
      <c r="A15" s="2">
        <v>40233</v>
      </c>
      <c r="B15" s="1">
        <v>228787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t="e">
        <f t="shared" si="0"/>
        <v>#N/A</v>
      </c>
      <c r="Q15">
        <f t="shared" si="1"/>
        <v>228787</v>
      </c>
      <c r="R15" t="e">
        <f t="shared" si="2"/>
        <v>#N/A</v>
      </c>
    </row>
    <row r="16" spans="1:18" x14ac:dyDescent="0.25">
      <c r="A16" s="2">
        <v>40234</v>
      </c>
      <c r="B16" s="1">
        <v>233445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t="e">
        <f t="shared" si="0"/>
        <v>#N/A</v>
      </c>
      <c r="Q16">
        <f t="shared" si="1"/>
        <v>233445</v>
      </c>
      <c r="R16" t="e">
        <f t="shared" si="2"/>
        <v>#N/A</v>
      </c>
    </row>
    <row r="17" spans="1:18" x14ac:dyDescent="0.25">
      <c r="A17" s="2">
        <v>40235</v>
      </c>
      <c r="B17" s="1">
        <v>260622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t="e">
        <f t="shared" si="0"/>
        <v>#N/A</v>
      </c>
      <c r="Q17" t="e">
        <f t="shared" si="1"/>
        <v>#N/A</v>
      </c>
      <c r="R17">
        <f t="shared" si="2"/>
        <v>260622</v>
      </c>
    </row>
    <row r="18" spans="1:18" x14ac:dyDescent="0.25">
      <c r="A18" s="2">
        <v>40236</v>
      </c>
      <c r="B18" s="1">
        <v>186360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>
        <f t="shared" si="0"/>
        <v>186360</v>
      </c>
      <c r="Q18" t="e">
        <f t="shared" si="1"/>
        <v>#N/A</v>
      </c>
      <c r="R18" t="e">
        <f t="shared" si="2"/>
        <v>#N/A</v>
      </c>
    </row>
    <row r="19" spans="1:18" x14ac:dyDescent="0.25">
      <c r="A19" s="2">
        <v>40237</v>
      </c>
      <c r="B19" s="1">
        <v>210479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t="e">
        <f t="shared" si="0"/>
        <v>#N/A</v>
      </c>
      <c r="Q19">
        <f t="shared" si="1"/>
        <v>210479</v>
      </c>
      <c r="R19" t="e">
        <f t="shared" si="2"/>
        <v>#N/A</v>
      </c>
    </row>
    <row r="20" spans="1:18" x14ac:dyDescent="0.25">
      <c r="A20" s="2">
        <v>40238</v>
      </c>
      <c r="B20" s="1">
        <v>281029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t="e">
        <f t="shared" si="0"/>
        <v>#N/A</v>
      </c>
      <c r="Q20" t="e">
        <f t="shared" si="1"/>
        <v>#N/A</v>
      </c>
      <c r="R20">
        <f t="shared" si="2"/>
        <v>281029</v>
      </c>
    </row>
    <row r="21" spans="1:18" x14ac:dyDescent="0.25">
      <c r="A21" s="2">
        <v>40239</v>
      </c>
      <c r="B21" s="1">
        <v>192953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>
        <f t="shared" si="0"/>
        <v>192953</v>
      </c>
      <c r="Q21" t="e">
        <f t="shared" si="1"/>
        <v>#N/A</v>
      </c>
      <c r="R21" t="e">
        <f t="shared" si="2"/>
        <v>#N/A</v>
      </c>
    </row>
    <row r="22" spans="1:18" x14ac:dyDescent="0.25">
      <c r="A22" s="2">
        <v>40240</v>
      </c>
      <c r="B22" s="1">
        <v>221164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t="e">
        <f t="shared" si="0"/>
        <v>#N/A</v>
      </c>
      <c r="Q22">
        <f t="shared" si="1"/>
        <v>221164</v>
      </c>
      <c r="R22" t="e">
        <f t="shared" si="2"/>
        <v>#N/A</v>
      </c>
    </row>
    <row r="23" spans="1:18" x14ac:dyDescent="0.25">
      <c r="A23" s="2">
        <v>40241</v>
      </c>
      <c r="B23" s="1">
        <v>203605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t="e">
        <f t="shared" si="0"/>
        <v>#N/A</v>
      </c>
      <c r="Q23">
        <f t="shared" si="1"/>
        <v>203605</v>
      </c>
      <c r="R23" t="e">
        <f t="shared" si="2"/>
        <v>#N/A</v>
      </c>
    </row>
    <row r="24" spans="1:18" x14ac:dyDescent="0.25">
      <c r="A24" s="2">
        <v>40242</v>
      </c>
      <c r="B24" s="1">
        <v>217692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t="e">
        <f t="shared" si="0"/>
        <v>#N/A</v>
      </c>
      <c r="Q24">
        <f t="shared" si="1"/>
        <v>217692</v>
      </c>
      <c r="R24" t="e">
        <f t="shared" si="2"/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opLeftCell="D1" zoomScale="106" zoomScaleNormal="106" workbookViewId="0">
      <selection activeCell="T2" sqref="T2"/>
    </sheetView>
  </sheetViews>
  <sheetFormatPr defaultRowHeight="15" x14ac:dyDescent="0.25"/>
  <cols>
    <col min="2" max="2" width="9.7109375" bestFit="1" customWidth="1"/>
  </cols>
  <sheetData>
    <row r="1" spans="1:21" x14ac:dyDescent="0.25">
      <c r="A1" t="s">
        <v>0</v>
      </c>
      <c r="B1" t="s">
        <v>1</v>
      </c>
      <c r="T1" t="s">
        <v>3</v>
      </c>
      <c r="U1" t="s">
        <v>2</v>
      </c>
    </row>
    <row r="2" spans="1:21" x14ac:dyDescent="0.25">
      <c r="A2" s="2">
        <v>40222</v>
      </c>
      <c r="B2" s="1">
        <v>241332</v>
      </c>
      <c r="T2" t="e">
        <f>IF(B2=MAX($B$2:$B$22),B2,NA())</f>
        <v>#N/A</v>
      </c>
      <c r="U2" t="e">
        <f>IF(B2=MIN($B$2:$B$22),B2,NA())</f>
        <v>#N/A</v>
      </c>
    </row>
    <row r="3" spans="1:21" x14ac:dyDescent="0.25">
      <c r="A3" s="2">
        <v>40223</v>
      </c>
      <c r="B3" s="1">
        <v>183946</v>
      </c>
      <c r="T3" t="e">
        <f t="shared" ref="T3:T22" si="0">IF(B3=MAX($B$2:$B$22),B3,NA())</f>
        <v>#N/A</v>
      </c>
      <c r="U3" t="e">
        <f t="shared" ref="U3:U22" si="1">IF(B3=MIN($B$2:$B$22),B3,NA())</f>
        <v>#N/A</v>
      </c>
    </row>
    <row r="4" spans="1:21" x14ac:dyDescent="0.25">
      <c r="A4" s="2">
        <v>40224</v>
      </c>
      <c r="B4" s="1">
        <v>195118</v>
      </c>
      <c r="T4" t="e">
        <f t="shared" si="0"/>
        <v>#N/A</v>
      </c>
      <c r="U4" t="e">
        <f t="shared" si="1"/>
        <v>#N/A</v>
      </c>
    </row>
    <row r="5" spans="1:21" x14ac:dyDescent="0.25">
      <c r="A5" s="2">
        <v>40225</v>
      </c>
      <c r="B5" s="1">
        <v>274119</v>
      </c>
      <c r="T5" t="e">
        <f t="shared" si="0"/>
        <v>#N/A</v>
      </c>
      <c r="U5" t="e">
        <f t="shared" si="1"/>
        <v>#N/A</v>
      </c>
    </row>
    <row r="6" spans="1:21" x14ac:dyDescent="0.25">
      <c r="A6" s="2">
        <v>40226</v>
      </c>
      <c r="B6" s="1">
        <v>217811</v>
      </c>
      <c r="T6" t="e">
        <f t="shared" si="0"/>
        <v>#N/A</v>
      </c>
      <c r="U6" t="e">
        <f t="shared" si="1"/>
        <v>#N/A</v>
      </c>
    </row>
    <row r="7" spans="1:21" x14ac:dyDescent="0.25">
      <c r="A7" s="2">
        <v>40227</v>
      </c>
      <c r="B7" s="1">
        <v>221162</v>
      </c>
      <c r="T7" t="e">
        <f t="shared" si="0"/>
        <v>#N/A</v>
      </c>
      <c r="U7" t="e">
        <f t="shared" si="1"/>
        <v>#N/A</v>
      </c>
    </row>
    <row r="8" spans="1:21" x14ac:dyDescent="0.25">
      <c r="A8" s="2">
        <v>40228</v>
      </c>
      <c r="B8" s="1">
        <v>260512</v>
      </c>
      <c r="T8" t="e">
        <f t="shared" si="0"/>
        <v>#N/A</v>
      </c>
      <c r="U8" t="e">
        <f t="shared" si="1"/>
        <v>#N/A</v>
      </c>
    </row>
    <row r="9" spans="1:21" x14ac:dyDescent="0.25">
      <c r="A9" s="2">
        <v>40229</v>
      </c>
      <c r="B9" s="1">
        <v>211413</v>
      </c>
      <c r="T9" t="e">
        <f t="shared" si="0"/>
        <v>#N/A</v>
      </c>
      <c r="U9" t="e">
        <f t="shared" si="1"/>
        <v>#N/A</v>
      </c>
    </row>
    <row r="10" spans="1:21" x14ac:dyDescent="0.25">
      <c r="A10" s="2">
        <v>40230</v>
      </c>
      <c r="B10" s="1">
        <v>205924</v>
      </c>
      <c r="T10" t="e">
        <f t="shared" si="0"/>
        <v>#N/A</v>
      </c>
      <c r="U10" t="e">
        <f t="shared" si="1"/>
        <v>#N/A</v>
      </c>
    </row>
    <row r="11" spans="1:21" x14ac:dyDescent="0.25">
      <c r="A11" s="2">
        <v>40231</v>
      </c>
      <c r="B11" s="1">
        <v>163585</v>
      </c>
      <c r="T11" t="e">
        <f t="shared" si="0"/>
        <v>#N/A</v>
      </c>
      <c r="U11" t="e">
        <f t="shared" si="1"/>
        <v>#N/A</v>
      </c>
    </row>
    <row r="12" spans="1:21" x14ac:dyDescent="0.25">
      <c r="A12" s="2">
        <v>40232</v>
      </c>
      <c r="B12" s="1">
        <v>161382</v>
      </c>
      <c r="T12" t="e">
        <f t="shared" si="0"/>
        <v>#N/A</v>
      </c>
      <c r="U12">
        <f t="shared" si="1"/>
        <v>161382</v>
      </c>
    </row>
    <row r="13" spans="1:21" x14ac:dyDescent="0.25">
      <c r="A13" s="2">
        <v>40233</v>
      </c>
      <c r="B13" s="1">
        <v>228787</v>
      </c>
      <c r="T13" t="e">
        <f t="shared" si="0"/>
        <v>#N/A</v>
      </c>
      <c r="U13" t="e">
        <f t="shared" si="1"/>
        <v>#N/A</v>
      </c>
    </row>
    <row r="14" spans="1:21" x14ac:dyDescent="0.25">
      <c r="A14" s="2">
        <v>40234</v>
      </c>
      <c r="B14" s="1">
        <v>233445</v>
      </c>
      <c r="T14" t="e">
        <f t="shared" si="0"/>
        <v>#N/A</v>
      </c>
      <c r="U14" t="e">
        <f t="shared" si="1"/>
        <v>#N/A</v>
      </c>
    </row>
    <row r="15" spans="1:21" x14ac:dyDescent="0.25">
      <c r="A15" s="2">
        <v>40235</v>
      </c>
      <c r="B15" s="1">
        <v>260622</v>
      </c>
      <c r="T15" t="e">
        <f t="shared" si="0"/>
        <v>#N/A</v>
      </c>
      <c r="U15" t="e">
        <f t="shared" si="1"/>
        <v>#N/A</v>
      </c>
    </row>
    <row r="16" spans="1:21" x14ac:dyDescent="0.25">
      <c r="A16" s="2">
        <v>40236</v>
      </c>
      <c r="B16" s="1">
        <v>186360</v>
      </c>
      <c r="T16" t="e">
        <f t="shared" si="0"/>
        <v>#N/A</v>
      </c>
      <c r="U16" t="e">
        <f t="shared" si="1"/>
        <v>#N/A</v>
      </c>
    </row>
    <row r="17" spans="1:21" x14ac:dyDescent="0.25">
      <c r="A17" s="2">
        <v>40237</v>
      </c>
      <c r="B17" s="1">
        <v>210479</v>
      </c>
      <c r="T17" t="e">
        <f t="shared" si="0"/>
        <v>#N/A</v>
      </c>
      <c r="U17" t="e">
        <f t="shared" si="1"/>
        <v>#N/A</v>
      </c>
    </row>
    <row r="18" spans="1:21" x14ac:dyDescent="0.25">
      <c r="A18" s="2">
        <v>40238</v>
      </c>
      <c r="B18" s="1">
        <v>281029</v>
      </c>
      <c r="T18">
        <f t="shared" si="0"/>
        <v>281029</v>
      </c>
      <c r="U18" t="e">
        <f t="shared" si="1"/>
        <v>#N/A</v>
      </c>
    </row>
    <row r="19" spans="1:21" x14ac:dyDescent="0.25">
      <c r="A19" s="2">
        <v>40239</v>
      </c>
      <c r="B19" s="1">
        <v>192953</v>
      </c>
      <c r="T19" t="e">
        <f t="shared" si="0"/>
        <v>#N/A</v>
      </c>
      <c r="U19" t="e">
        <f t="shared" si="1"/>
        <v>#N/A</v>
      </c>
    </row>
    <row r="20" spans="1:21" x14ac:dyDescent="0.25">
      <c r="A20" s="2">
        <v>40240</v>
      </c>
      <c r="B20" s="1">
        <v>221164</v>
      </c>
      <c r="T20" t="e">
        <f t="shared" si="0"/>
        <v>#N/A</v>
      </c>
      <c r="U20" t="e">
        <f t="shared" si="1"/>
        <v>#N/A</v>
      </c>
    </row>
    <row r="21" spans="1:21" x14ac:dyDescent="0.25">
      <c r="A21" s="2">
        <v>40241</v>
      </c>
      <c r="B21" s="1">
        <v>203605</v>
      </c>
      <c r="T21" t="e">
        <f t="shared" si="0"/>
        <v>#N/A</v>
      </c>
      <c r="U21" t="e">
        <f t="shared" si="1"/>
        <v>#N/A</v>
      </c>
    </row>
    <row r="22" spans="1:21" x14ac:dyDescent="0.25">
      <c r="A22" s="2">
        <v>40242</v>
      </c>
      <c r="B22" s="1">
        <v>217692</v>
      </c>
      <c r="T22" t="e">
        <f t="shared" si="0"/>
        <v>#N/A</v>
      </c>
      <c r="U22" t="e">
        <f t="shared" si="1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Q3" sqref="Q3"/>
    </sheetView>
  </sheetViews>
  <sheetFormatPr defaultRowHeight="15" x14ac:dyDescent="0.25"/>
  <cols>
    <col min="1" max="1" width="4.28515625" bestFit="1" customWidth="1"/>
    <col min="2" max="4" width="4.42578125" bestFit="1" customWidth="1"/>
    <col min="5" max="6" width="5.42578125" bestFit="1" customWidth="1"/>
    <col min="7" max="8" width="4.42578125" bestFit="1" customWidth="1"/>
    <col min="9" max="9" width="5.42578125" bestFit="1" customWidth="1"/>
    <col min="10" max="10" width="4.42578125" bestFit="1" customWidth="1"/>
    <col min="11" max="12" width="5.42578125" bestFit="1" customWidth="1"/>
    <col min="13" max="13" width="5" bestFit="1" customWidth="1"/>
  </cols>
  <sheetData>
    <row r="1" spans="1:13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</row>
    <row r="2" spans="1:13" x14ac:dyDescent="0.25">
      <c r="A2" t="s">
        <v>17</v>
      </c>
      <c r="B2" s="1">
        <v>30</v>
      </c>
      <c r="C2" s="1">
        <v>10</v>
      </c>
      <c r="D2" s="1">
        <v>25</v>
      </c>
      <c r="E2" s="1">
        <v>95</v>
      </c>
      <c r="F2" s="1">
        <v>84</v>
      </c>
      <c r="G2" s="1">
        <v>20</v>
      </c>
      <c r="H2" s="1">
        <v>53</v>
      </c>
      <c r="I2" s="1">
        <v>63</v>
      </c>
      <c r="J2" s="1">
        <v>39</v>
      </c>
      <c r="K2" s="1">
        <v>87</v>
      </c>
      <c r="L2" s="1">
        <v>99</v>
      </c>
      <c r="M2" s="1">
        <v>34</v>
      </c>
    </row>
    <row r="3" spans="1:13" x14ac:dyDescent="0.25">
      <c r="A3" t="s">
        <v>16</v>
      </c>
      <c r="B3" s="1">
        <v>64</v>
      </c>
      <c r="C3" s="1">
        <v>25</v>
      </c>
      <c r="D3" s="1">
        <v>47</v>
      </c>
      <c r="E3" s="1">
        <v>125</v>
      </c>
      <c r="F3" s="1">
        <v>132</v>
      </c>
      <c r="G3" s="1">
        <v>40</v>
      </c>
      <c r="H3" s="1">
        <v>65</v>
      </c>
      <c r="I3" s="1">
        <v>108</v>
      </c>
      <c r="J3" s="1">
        <v>57</v>
      </c>
      <c r="K3" s="1">
        <v>107</v>
      </c>
      <c r="L3" s="1">
        <v>111</v>
      </c>
      <c r="M3" s="1">
        <v>83</v>
      </c>
    </row>
    <row r="4" spans="1:13" x14ac:dyDescent="0.25">
      <c r="A4" t="s">
        <v>18</v>
      </c>
      <c r="B4" s="1">
        <f>B3-B2</f>
        <v>34</v>
      </c>
      <c r="C4" s="1">
        <f t="shared" ref="C4:M4" si="0">C3-C2</f>
        <v>15</v>
      </c>
      <c r="D4" s="1">
        <f t="shared" si="0"/>
        <v>22</v>
      </c>
      <c r="E4" s="1">
        <f t="shared" si="0"/>
        <v>30</v>
      </c>
      <c r="F4" s="1">
        <f t="shared" si="0"/>
        <v>48</v>
      </c>
      <c r="G4" s="1">
        <f t="shared" si="0"/>
        <v>20</v>
      </c>
      <c r="H4" s="1">
        <f t="shared" si="0"/>
        <v>12</v>
      </c>
      <c r="I4" s="1">
        <f t="shared" si="0"/>
        <v>45</v>
      </c>
      <c r="J4" s="1">
        <f t="shared" si="0"/>
        <v>18</v>
      </c>
      <c r="K4" s="1">
        <f t="shared" si="0"/>
        <v>20</v>
      </c>
      <c r="L4" s="1">
        <f t="shared" si="0"/>
        <v>12</v>
      </c>
      <c r="M4" s="1">
        <f t="shared" si="0"/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0"/>
  <sheetViews>
    <sheetView topLeftCell="I39" zoomScale="59" zoomScaleNormal="59" workbookViewId="0">
      <selection activeCell="R90" sqref="R90"/>
    </sheetView>
  </sheetViews>
  <sheetFormatPr defaultRowHeight="15" x14ac:dyDescent="0.25"/>
  <cols>
    <col min="1" max="1" width="22.5703125" bestFit="1" customWidth="1"/>
    <col min="4" max="4" width="13.28515625" bestFit="1" customWidth="1"/>
    <col min="7" max="7" width="33.5703125" customWidth="1"/>
    <col min="8" max="8" width="23.85546875" customWidth="1"/>
    <col min="9" max="11" width="18.28515625" customWidth="1"/>
    <col min="12" max="12" width="17.140625" customWidth="1"/>
    <col min="13" max="14" width="18.28515625" customWidth="1"/>
    <col min="17" max="17" width="26" bestFit="1" customWidth="1"/>
    <col min="18" max="25" width="15.85546875" customWidth="1"/>
  </cols>
  <sheetData>
    <row r="1" spans="1:25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</row>
    <row r="2" spans="1:25" x14ac:dyDescent="0.25">
      <c r="A2" t="s">
        <v>24</v>
      </c>
      <c r="B2" s="2">
        <v>40363</v>
      </c>
      <c r="C2" t="s">
        <v>25</v>
      </c>
      <c r="D2" s="4">
        <v>398484.32</v>
      </c>
      <c r="E2">
        <v>1</v>
      </c>
      <c r="G2" s="5" t="s">
        <v>39</v>
      </c>
      <c r="H2" s="5" t="s">
        <v>36</v>
      </c>
      <c r="P2" t="s">
        <v>40</v>
      </c>
    </row>
    <row r="3" spans="1:25" x14ac:dyDescent="0.25">
      <c r="A3" t="s">
        <v>26</v>
      </c>
      <c r="B3" s="2">
        <v>40363</v>
      </c>
      <c r="C3" t="s">
        <v>25</v>
      </c>
      <c r="D3" s="4">
        <v>657343.75</v>
      </c>
      <c r="E3">
        <v>2</v>
      </c>
      <c r="H3">
        <v>1</v>
      </c>
      <c r="J3" t="s">
        <v>37</v>
      </c>
      <c r="K3">
        <v>2</v>
      </c>
      <c r="M3" t="s">
        <v>38</v>
      </c>
      <c r="N3" t="s">
        <v>35</v>
      </c>
      <c r="P3">
        <v>1</v>
      </c>
      <c r="Q3" t="s">
        <v>41</v>
      </c>
    </row>
    <row r="4" spans="1:25" x14ac:dyDescent="0.25">
      <c r="A4" t="s">
        <v>27</v>
      </c>
      <c r="B4" s="2">
        <v>40363</v>
      </c>
      <c r="C4" t="s">
        <v>25</v>
      </c>
      <c r="D4" s="4">
        <v>158374</v>
      </c>
      <c r="E4">
        <v>1</v>
      </c>
      <c r="G4" s="5" t="s">
        <v>34</v>
      </c>
      <c r="H4" t="s">
        <v>25</v>
      </c>
      <c r="I4" t="s">
        <v>33</v>
      </c>
      <c r="K4" t="s">
        <v>25</v>
      </c>
      <c r="L4" t="s">
        <v>33</v>
      </c>
      <c r="P4">
        <v>2</v>
      </c>
      <c r="Q4" t="s">
        <v>42</v>
      </c>
    </row>
    <row r="5" spans="1:25" x14ac:dyDescent="0.25">
      <c r="A5" t="s">
        <v>28</v>
      </c>
      <c r="B5" s="2">
        <v>40363</v>
      </c>
      <c r="C5" t="s">
        <v>25</v>
      </c>
      <c r="D5" s="4">
        <v>83647.009999999995</v>
      </c>
      <c r="E5">
        <v>1</v>
      </c>
      <c r="G5" s="6" t="s">
        <v>24</v>
      </c>
      <c r="H5" s="7">
        <v>2410748.0700000003</v>
      </c>
      <c r="I5" s="7">
        <v>2531966.3000000003</v>
      </c>
      <c r="J5" s="7">
        <v>4942714.3699999992</v>
      </c>
      <c r="K5" s="7"/>
      <c r="L5" s="7"/>
      <c r="M5" s="7"/>
      <c r="N5" s="7">
        <v>4942714.3699999992</v>
      </c>
      <c r="P5">
        <v>3</v>
      </c>
      <c r="Q5" t="s">
        <v>43</v>
      </c>
    </row>
    <row r="6" spans="1:25" x14ac:dyDescent="0.25">
      <c r="A6" t="s">
        <v>29</v>
      </c>
      <c r="B6" s="2">
        <v>40363</v>
      </c>
      <c r="C6" t="s">
        <v>25</v>
      </c>
      <c r="D6" s="4">
        <v>1239485.74</v>
      </c>
      <c r="E6">
        <v>2</v>
      </c>
      <c r="G6" s="8">
        <v>40363</v>
      </c>
      <c r="H6" s="7">
        <v>398484.32</v>
      </c>
      <c r="I6" s="7">
        <v>425846.33</v>
      </c>
      <c r="J6" s="7">
        <v>824330.65</v>
      </c>
      <c r="K6" s="7"/>
      <c r="L6" s="7"/>
      <c r="M6" s="7"/>
      <c r="N6" s="7">
        <v>824330.65</v>
      </c>
    </row>
    <row r="7" spans="1:25" x14ac:dyDescent="0.25">
      <c r="A7" t="s">
        <v>30</v>
      </c>
      <c r="B7" s="2">
        <v>40363</v>
      </c>
      <c r="C7" t="s">
        <v>25</v>
      </c>
      <c r="D7" s="4">
        <v>143747.67000000001</v>
      </c>
      <c r="E7">
        <v>1</v>
      </c>
      <c r="G7" s="8">
        <v>40394</v>
      </c>
      <c r="H7" s="7">
        <v>400832.75</v>
      </c>
      <c r="I7" s="7">
        <v>394394.43</v>
      </c>
      <c r="J7" s="7">
        <v>795227.17999999993</v>
      </c>
      <c r="K7" s="7"/>
      <c r="L7" s="7"/>
      <c r="M7" s="7"/>
      <c r="N7" s="7">
        <v>795227.17999999993</v>
      </c>
      <c r="S7" s="38">
        <v>1</v>
      </c>
      <c r="T7" s="38"/>
      <c r="V7" s="38">
        <v>2</v>
      </c>
      <c r="W7" s="38"/>
    </row>
    <row r="8" spans="1:25" x14ac:dyDescent="0.25">
      <c r="A8" t="s">
        <v>31</v>
      </c>
      <c r="B8" s="2">
        <v>40363</v>
      </c>
      <c r="C8" t="s">
        <v>25</v>
      </c>
      <c r="D8" s="4">
        <v>97374.87</v>
      </c>
      <c r="E8">
        <v>2</v>
      </c>
      <c r="G8" s="8">
        <v>40425</v>
      </c>
      <c r="H8" s="7">
        <v>400832.75</v>
      </c>
      <c r="I8" s="7">
        <v>426478.34</v>
      </c>
      <c r="J8" s="7">
        <v>827311.09000000008</v>
      </c>
      <c r="K8" s="7"/>
      <c r="L8" s="7"/>
      <c r="M8" s="7"/>
      <c r="N8" s="7">
        <v>827311.09000000008</v>
      </c>
      <c r="Q8" t="s">
        <v>44</v>
      </c>
      <c r="R8" t="s">
        <v>20</v>
      </c>
      <c r="S8" t="s">
        <v>25</v>
      </c>
      <c r="T8" t="s">
        <v>33</v>
      </c>
      <c r="U8" t="s">
        <v>45</v>
      </c>
      <c r="V8" t="s">
        <v>25</v>
      </c>
      <c r="W8" t="s">
        <v>33</v>
      </c>
      <c r="X8" t="s">
        <v>45</v>
      </c>
    </row>
    <row r="9" spans="1:25" x14ac:dyDescent="0.25">
      <c r="A9" t="s">
        <v>32</v>
      </c>
      <c r="B9" s="2">
        <v>40363</v>
      </c>
      <c r="C9" t="s">
        <v>25</v>
      </c>
      <c r="D9" s="4">
        <v>1038384.88</v>
      </c>
      <c r="E9">
        <v>2</v>
      </c>
      <c r="G9" s="8">
        <v>40455</v>
      </c>
      <c r="H9" s="7">
        <v>403532.75</v>
      </c>
      <c r="I9" s="7">
        <v>426478.34</v>
      </c>
      <c r="J9" s="7">
        <v>830011.09000000008</v>
      </c>
      <c r="K9" s="7"/>
      <c r="L9" s="7"/>
      <c r="M9" s="7"/>
      <c r="N9" s="7">
        <v>830011.09000000008</v>
      </c>
      <c r="Q9" s="37" t="s">
        <v>24</v>
      </c>
      <c r="R9" s="8">
        <v>40363</v>
      </c>
      <c r="S9" s="7">
        <v>398484.32</v>
      </c>
      <c r="T9" s="7">
        <v>425846.33</v>
      </c>
      <c r="U9" s="9">
        <v>824330.65</v>
      </c>
      <c r="V9" s="7"/>
      <c r="W9" s="7"/>
      <c r="X9" s="9"/>
      <c r="Y9" s="7">
        <v>824330.65</v>
      </c>
    </row>
    <row r="10" spans="1:25" x14ac:dyDescent="0.25">
      <c r="A10" t="s">
        <v>24</v>
      </c>
      <c r="B10" s="2">
        <v>40363</v>
      </c>
      <c r="C10" t="s">
        <v>33</v>
      </c>
      <c r="D10" s="4">
        <v>425846.33</v>
      </c>
      <c r="E10">
        <v>1</v>
      </c>
      <c r="G10" s="8">
        <v>40486</v>
      </c>
      <c r="H10" s="7">
        <v>403532.75</v>
      </c>
      <c r="I10" s="7">
        <v>429384.43</v>
      </c>
      <c r="J10" s="7">
        <v>832917.17999999993</v>
      </c>
      <c r="K10" s="7"/>
      <c r="L10" s="7"/>
      <c r="M10" s="7"/>
      <c r="N10" s="7">
        <v>832917.17999999993</v>
      </c>
      <c r="Q10" s="37"/>
      <c r="R10" s="8">
        <v>40394</v>
      </c>
      <c r="S10" s="7">
        <v>400832.75</v>
      </c>
      <c r="T10" s="7">
        <v>394394.43</v>
      </c>
      <c r="U10" s="9">
        <v>795227.17999999993</v>
      </c>
      <c r="V10" s="7"/>
      <c r="W10" s="7"/>
      <c r="X10" s="9"/>
      <c r="Y10" s="7">
        <v>795227.17999999993</v>
      </c>
    </row>
    <row r="11" spans="1:25" x14ac:dyDescent="0.25">
      <c r="A11" t="s">
        <v>26</v>
      </c>
      <c r="B11" s="2">
        <v>40363</v>
      </c>
      <c r="C11" t="s">
        <v>33</v>
      </c>
      <c r="D11" s="4">
        <v>31845.03</v>
      </c>
      <c r="E11">
        <v>2</v>
      </c>
      <c r="G11" s="8">
        <v>40516</v>
      </c>
      <c r="H11" s="7">
        <v>403532.75</v>
      </c>
      <c r="I11" s="7">
        <v>429384.43</v>
      </c>
      <c r="J11" s="7">
        <v>832917.17999999993</v>
      </c>
      <c r="K11" s="7"/>
      <c r="L11" s="7"/>
      <c r="M11" s="7"/>
      <c r="N11" s="7">
        <v>832917.17999999993</v>
      </c>
      <c r="Q11" s="37"/>
      <c r="R11" s="8">
        <v>40425</v>
      </c>
      <c r="S11" s="7">
        <v>400832.75</v>
      </c>
      <c r="T11" s="7">
        <v>426478.34</v>
      </c>
      <c r="U11" s="9">
        <v>827311.09000000008</v>
      </c>
      <c r="V11" s="7"/>
      <c r="W11" s="7"/>
      <c r="X11" s="9"/>
      <c r="Y11" s="7">
        <v>827311.09000000008</v>
      </c>
    </row>
    <row r="12" spans="1:25" x14ac:dyDescent="0.25">
      <c r="A12" t="s">
        <v>27</v>
      </c>
      <c r="B12" s="2">
        <v>40363</v>
      </c>
      <c r="C12" t="s">
        <v>33</v>
      </c>
      <c r="D12" s="4">
        <v>903747.75</v>
      </c>
      <c r="E12">
        <v>1</v>
      </c>
      <c r="G12" s="6" t="s">
        <v>26</v>
      </c>
      <c r="H12" s="7"/>
      <c r="I12" s="7"/>
      <c r="J12" s="7"/>
      <c r="K12" s="7">
        <v>4058492.34</v>
      </c>
      <c r="L12" s="7">
        <v>194698.26</v>
      </c>
      <c r="M12" s="7">
        <v>4253190.5999999996</v>
      </c>
      <c r="N12" s="7">
        <v>4253190.5999999996</v>
      </c>
      <c r="Q12" s="37"/>
      <c r="R12" s="8">
        <v>40455</v>
      </c>
      <c r="S12" s="7">
        <v>403532.75</v>
      </c>
      <c r="T12" s="7">
        <v>426478.34</v>
      </c>
      <c r="U12" s="9">
        <v>830011.09000000008</v>
      </c>
      <c r="V12" s="7"/>
      <c r="W12" s="7"/>
      <c r="X12" s="9"/>
      <c r="Y12" s="7">
        <v>830011.09000000008</v>
      </c>
    </row>
    <row r="13" spans="1:25" x14ac:dyDescent="0.25">
      <c r="A13" t="s">
        <v>28</v>
      </c>
      <c r="B13" s="2">
        <v>40363</v>
      </c>
      <c r="C13" t="s">
        <v>33</v>
      </c>
      <c r="D13" s="4">
        <v>42979.33</v>
      </c>
      <c r="E13">
        <v>1</v>
      </c>
      <c r="G13" s="8">
        <v>40363</v>
      </c>
      <c r="H13" s="7"/>
      <c r="I13" s="7"/>
      <c r="J13" s="7"/>
      <c r="K13" s="7">
        <v>657343.75</v>
      </c>
      <c r="L13" s="7">
        <v>31845.03</v>
      </c>
      <c r="M13" s="7">
        <v>689188.78</v>
      </c>
      <c r="N13" s="7">
        <v>689188.78</v>
      </c>
      <c r="Q13" s="37"/>
      <c r="R13" s="8">
        <v>40486</v>
      </c>
      <c r="S13" s="7">
        <v>403532.75</v>
      </c>
      <c r="T13" s="7">
        <v>429384.43</v>
      </c>
      <c r="U13" s="9">
        <v>832917.17999999993</v>
      </c>
      <c r="V13" s="7"/>
      <c r="W13" s="7"/>
      <c r="X13" s="9"/>
      <c r="Y13" s="7">
        <v>832917.17999999993</v>
      </c>
    </row>
    <row r="14" spans="1:25" x14ac:dyDescent="0.25">
      <c r="A14" t="s">
        <v>29</v>
      </c>
      <c r="B14" s="2">
        <v>40363</v>
      </c>
      <c r="C14" t="s">
        <v>33</v>
      </c>
      <c r="D14" s="4">
        <v>439774.38</v>
      </c>
      <c r="E14">
        <v>2</v>
      </c>
      <c r="G14" s="8">
        <v>40394</v>
      </c>
      <c r="H14" s="7"/>
      <c r="I14" s="7"/>
      <c r="J14" s="7"/>
      <c r="K14" s="7">
        <v>623948.78</v>
      </c>
      <c r="L14" s="7">
        <v>31845.03</v>
      </c>
      <c r="M14" s="7">
        <v>655793.81000000006</v>
      </c>
      <c r="N14" s="7">
        <v>655793.81000000006</v>
      </c>
      <c r="Q14" s="37"/>
      <c r="R14" s="8">
        <v>40516</v>
      </c>
      <c r="S14" s="7">
        <v>403532.75</v>
      </c>
      <c r="T14" s="7">
        <v>429384.43</v>
      </c>
      <c r="U14" s="9">
        <v>832917.17999999993</v>
      </c>
      <c r="V14" s="7"/>
      <c r="W14" s="7"/>
      <c r="X14" s="9"/>
      <c r="Y14" s="7">
        <v>832917.17999999993</v>
      </c>
    </row>
    <row r="15" spans="1:25" x14ac:dyDescent="0.25">
      <c r="A15" t="s">
        <v>30</v>
      </c>
      <c r="B15" s="2">
        <v>40363</v>
      </c>
      <c r="C15" t="s">
        <v>33</v>
      </c>
      <c r="D15" s="4">
        <v>1038933.78</v>
      </c>
      <c r="E15">
        <v>1</v>
      </c>
      <c r="G15" s="8">
        <v>40425</v>
      </c>
      <c r="H15" s="7"/>
      <c r="I15" s="7"/>
      <c r="J15" s="7"/>
      <c r="K15" s="7">
        <v>630847.65</v>
      </c>
      <c r="L15" s="7">
        <v>32656.16</v>
      </c>
      <c r="M15" s="7">
        <v>663503.81000000006</v>
      </c>
      <c r="N15" s="7">
        <v>663503.81000000006</v>
      </c>
      <c r="Q15" s="37" t="s">
        <v>26</v>
      </c>
      <c r="R15" s="8">
        <v>40363</v>
      </c>
      <c r="S15" s="7"/>
      <c r="T15" s="7"/>
      <c r="U15" s="9"/>
      <c r="V15" s="7">
        <v>657343.75</v>
      </c>
      <c r="W15" s="7">
        <v>31845.03</v>
      </c>
      <c r="X15" s="9">
        <v>689188.78</v>
      </c>
      <c r="Y15" s="7">
        <v>689188.78</v>
      </c>
    </row>
    <row r="16" spans="1:25" x14ac:dyDescent="0.25">
      <c r="A16" t="s">
        <v>31</v>
      </c>
      <c r="B16" s="2">
        <v>40363</v>
      </c>
      <c r="C16" t="s">
        <v>33</v>
      </c>
      <c r="D16" s="4">
        <v>27384.5</v>
      </c>
      <c r="E16">
        <v>2</v>
      </c>
      <c r="G16" s="8">
        <v>40455</v>
      </c>
      <c r="H16" s="7"/>
      <c r="I16" s="7"/>
      <c r="J16" s="7"/>
      <c r="K16" s="7">
        <v>676003.07</v>
      </c>
      <c r="L16" s="7">
        <v>32656.16</v>
      </c>
      <c r="M16" s="7">
        <v>708659.23</v>
      </c>
      <c r="N16" s="7">
        <v>708659.23</v>
      </c>
      <c r="Q16" s="37"/>
      <c r="R16" s="8">
        <v>40394</v>
      </c>
      <c r="S16" s="7"/>
      <c r="T16" s="7"/>
      <c r="U16" s="9"/>
      <c r="V16" s="7">
        <v>623948.78</v>
      </c>
      <c r="W16" s="7">
        <v>31845.03</v>
      </c>
      <c r="X16" s="9">
        <v>655793.81000000006</v>
      </c>
      <c r="Y16" s="7">
        <v>655793.81000000006</v>
      </c>
    </row>
    <row r="17" spans="1:25" x14ac:dyDescent="0.25">
      <c r="A17" t="s">
        <v>32</v>
      </c>
      <c r="B17" s="2">
        <v>40363</v>
      </c>
      <c r="C17" t="s">
        <v>33</v>
      </c>
      <c r="D17" s="4">
        <v>325384.89</v>
      </c>
      <c r="E17">
        <v>2</v>
      </c>
      <c r="G17" s="8">
        <v>40486</v>
      </c>
      <c r="H17" s="7"/>
      <c r="I17" s="7"/>
      <c r="J17" s="7"/>
      <c r="K17" s="7">
        <v>682964.58</v>
      </c>
      <c r="L17" s="7">
        <v>32847.94</v>
      </c>
      <c r="M17" s="7">
        <v>715812.52</v>
      </c>
      <c r="N17" s="7">
        <v>715812.52</v>
      </c>
      <c r="Q17" s="37"/>
      <c r="R17" s="8">
        <v>40425</v>
      </c>
      <c r="S17" s="7"/>
      <c r="T17" s="7"/>
      <c r="U17" s="9"/>
      <c r="V17" s="7">
        <v>630847.65</v>
      </c>
      <c r="W17" s="7">
        <v>32656.16</v>
      </c>
      <c r="X17" s="9">
        <v>663503.81000000006</v>
      </c>
      <c r="Y17" s="7">
        <v>663503.81000000006</v>
      </c>
    </row>
    <row r="18" spans="1:25" x14ac:dyDescent="0.25">
      <c r="A18" t="s">
        <v>24</v>
      </c>
      <c r="B18" s="2">
        <v>40394</v>
      </c>
      <c r="C18" t="s">
        <v>25</v>
      </c>
      <c r="D18" s="4">
        <v>400832.75</v>
      </c>
      <c r="E18">
        <v>1</v>
      </c>
      <c r="G18" s="8">
        <v>40516</v>
      </c>
      <c r="H18" s="7"/>
      <c r="I18" s="7"/>
      <c r="J18" s="7"/>
      <c r="K18" s="7">
        <v>787384.51</v>
      </c>
      <c r="L18" s="7">
        <v>32847.94</v>
      </c>
      <c r="M18" s="7">
        <v>820232.45</v>
      </c>
      <c r="N18" s="7">
        <v>820232.45</v>
      </c>
      <c r="Q18" s="37"/>
      <c r="R18" s="8">
        <v>40455</v>
      </c>
      <c r="S18" s="7"/>
      <c r="T18" s="7"/>
      <c r="U18" s="9"/>
      <c r="V18" s="7">
        <v>676003.07</v>
      </c>
      <c r="W18" s="7">
        <v>32656.16</v>
      </c>
      <c r="X18" s="9">
        <v>708659.23</v>
      </c>
      <c r="Y18" s="7">
        <v>708659.23</v>
      </c>
    </row>
    <row r="19" spans="1:25" x14ac:dyDescent="0.25">
      <c r="A19" t="s">
        <v>26</v>
      </c>
      <c r="B19" s="2">
        <v>40394</v>
      </c>
      <c r="C19" t="s">
        <v>25</v>
      </c>
      <c r="D19" s="4">
        <v>623948.78</v>
      </c>
      <c r="E19">
        <v>2</v>
      </c>
      <c r="G19" s="6" t="s">
        <v>28</v>
      </c>
      <c r="H19" s="7">
        <v>529638.16</v>
      </c>
      <c r="I19" s="7">
        <v>304767.64</v>
      </c>
      <c r="J19" s="7">
        <v>834405.79999999993</v>
      </c>
      <c r="K19" s="7"/>
      <c r="L19" s="7"/>
      <c r="M19" s="7"/>
      <c r="N19" s="7">
        <v>834405.79999999993</v>
      </c>
      <c r="Q19" s="37"/>
      <c r="R19" s="8">
        <v>40486</v>
      </c>
      <c r="S19" s="7"/>
      <c r="T19" s="7"/>
      <c r="U19" s="9"/>
      <c r="V19" s="7">
        <v>682964.58</v>
      </c>
      <c r="W19" s="7">
        <v>32847.94</v>
      </c>
      <c r="X19" s="9">
        <v>715812.52</v>
      </c>
      <c r="Y19" s="7">
        <v>715812.52</v>
      </c>
    </row>
    <row r="20" spans="1:25" x14ac:dyDescent="0.25">
      <c r="A20" t="s">
        <v>27</v>
      </c>
      <c r="B20" s="2">
        <v>40394</v>
      </c>
      <c r="C20" t="s">
        <v>25</v>
      </c>
      <c r="D20" s="4">
        <v>142864.67000000001</v>
      </c>
      <c r="E20">
        <v>1</v>
      </c>
      <c r="G20" s="8">
        <v>40363</v>
      </c>
      <c r="H20" s="7">
        <v>83647.009999999995</v>
      </c>
      <c r="I20" s="7">
        <v>42979.33</v>
      </c>
      <c r="J20" s="7">
        <v>126626.34</v>
      </c>
      <c r="K20" s="7"/>
      <c r="L20" s="7"/>
      <c r="M20" s="7"/>
      <c r="N20" s="7">
        <v>126626.34</v>
      </c>
      <c r="Q20" s="37"/>
      <c r="R20" s="8">
        <v>40516</v>
      </c>
      <c r="S20" s="7"/>
      <c r="T20" s="7"/>
      <c r="U20" s="9"/>
      <c r="V20" s="7">
        <v>787384.51</v>
      </c>
      <c r="W20" s="7">
        <v>32847.94</v>
      </c>
      <c r="X20" s="9">
        <v>820232.45</v>
      </c>
      <c r="Y20" s="7">
        <v>820232.45</v>
      </c>
    </row>
    <row r="21" spans="1:25" x14ac:dyDescent="0.25">
      <c r="A21" t="s">
        <v>28</v>
      </c>
      <c r="B21" s="2">
        <v>40394</v>
      </c>
      <c r="C21" t="s">
        <v>25</v>
      </c>
      <c r="D21" s="4">
        <v>89374.06</v>
      </c>
      <c r="E21">
        <v>1</v>
      </c>
      <c r="G21" s="8">
        <v>40394</v>
      </c>
      <c r="H21" s="7">
        <v>89374.06</v>
      </c>
      <c r="I21" s="7">
        <v>45992.55</v>
      </c>
      <c r="J21" s="7">
        <v>135366.60999999999</v>
      </c>
      <c r="K21" s="7"/>
      <c r="L21" s="7"/>
      <c r="M21" s="7"/>
      <c r="N21" s="7">
        <v>135366.60999999999</v>
      </c>
      <c r="Q21" s="37" t="s">
        <v>28</v>
      </c>
      <c r="R21" s="8">
        <v>40363</v>
      </c>
      <c r="S21" s="7">
        <v>83647.009999999995</v>
      </c>
      <c r="T21" s="7">
        <v>42979.33</v>
      </c>
      <c r="U21" s="9">
        <v>126626.34</v>
      </c>
      <c r="V21" s="7"/>
      <c r="W21" s="7"/>
      <c r="X21" s="9"/>
      <c r="Y21" s="7">
        <v>126626.34</v>
      </c>
    </row>
    <row r="22" spans="1:25" x14ac:dyDescent="0.25">
      <c r="A22" t="s">
        <v>29</v>
      </c>
      <c r="B22" s="2">
        <v>40394</v>
      </c>
      <c r="C22" t="s">
        <v>25</v>
      </c>
      <c r="D22" s="4">
        <v>1286944.6499999999</v>
      </c>
      <c r="E22">
        <v>2</v>
      </c>
      <c r="G22" s="8">
        <v>40425</v>
      </c>
      <c r="H22" s="7">
        <v>84300.56</v>
      </c>
      <c r="I22" s="7">
        <v>48394.67</v>
      </c>
      <c r="J22" s="7">
        <v>132695.22999999998</v>
      </c>
      <c r="K22" s="7"/>
      <c r="L22" s="7"/>
      <c r="M22" s="7"/>
      <c r="N22" s="7">
        <v>132695.22999999998</v>
      </c>
      <c r="Q22" s="37"/>
      <c r="R22" s="8">
        <v>40394</v>
      </c>
      <c r="S22" s="7">
        <v>89374.06</v>
      </c>
      <c r="T22" s="7">
        <v>45992.55</v>
      </c>
      <c r="U22" s="9">
        <v>135366.60999999999</v>
      </c>
      <c r="V22" s="7"/>
      <c r="W22" s="7"/>
      <c r="X22" s="9"/>
      <c r="Y22" s="7">
        <v>135366.60999999999</v>
      </c>
    </row>
    <row r="23" spans="1:25" x14ac:dyDescent="0.25">
      <c r="A23" t="s">
        <v>30</v>
      </c>
      <c r="B23" s="2">
        <v>40394</v>
      </c>
      <c r="C23" t="s">
        <v>25</v>
      </c>
      <c r="D23" s="4">
        <v>113764.03</v>
      </c>
      <c r="E23">
        <v>1</v>
      </c>
      <c r="G23" s="8">
        <v>40455</v>
      </c>
      <c r="H23" s="7">
        <v>88369.73</v>
      </c>
      <c r="I23" s="7">
        <v>54977.88</v>
      </c>
      <c r="J23" s="7">
        <v>143347.60999999999</v>
      </c>
      <c r="K23" s="7"/>
      <c r="L23" s="7"/>
      <c r="M23" s="7"/>
      <c r="N23" s="7">
        <v>143347.60999999999</v>
      </c>
      <c r="Q23" s="37"/>
      <c r="R23" s="8">
        <v>40425</v>
      </c>
      <c r="S23" s="7">
        <v>84300.56</v>
      </c>
      <c r="T23" s="7">
        <v>48394.67</v>
      </c>
      <c r="U23" s="9">
        <v>132695.22999999998</v>
      </c>
      <c r="V23" s="7"/>
      <c r="W23" s="7"/>
      <c r="X23" s="9"/>
      <c r="Y23" s="7">
        <v>132695.22999999998</v>
      </c>
    </row>
    <row r="24" spans="1:25" x14ac:dyDescent="0.25">
      <c r="A24" t="s">
        <v>31</v>
      </c>
      <c r="B24" s="2">
        <v>40394</v>
      </c>
      <c r="C24" t="s">
        <v>25</v>
      </c>
      <c r="D24" s="4">
        <v>103845.93</v>
      </c>
      <c r="E24">
        <v>2</v>
      </c>
      <c r="G24" s="8">
        <v>40486</v>
      </c>
      <c r="H24" s="7">
        <v>90283.03</v>
      </c>
      <c r="I24" s="7">
        <v>53028.99</v>
      </c>
      <c r="J24" s="7">
        <v>143312.01999999999</v>
      </c>
      <c r="K24" s="7"/>
      <c r="L24" s="7"/>
      <c r="M24" s="7"/>
      <c r="N24" s="7">
        <v>143312.01999999999</v>
      </c>
      <c r="Q24" s="37"/>
      <c r="R24" s="8">
        <v>40455</v>
      </c>
      <c r="S24" s="7">
        <v>88369.73</v>
      </c>
      <c r="T24" s="7">
        <v>54977.88</v>
      </c>
      <c r="U24" s="9">
        <v>143347.60999999999</v>
      </c>
      <c r="V24" s="7"/>
      <c r="W24" s="7"/>
      <c r="X24" s="9"/>
      <c r="Y24" s="7">
        <v>143347.60999999999</v>
      </c>
    </row>
    <row r="25" spans="1:25" x14ac:dyDescent="0.25">
      <c r="A25" t="s">
        <v>32</v>
      </c>
      <c r="B25" s="2">
        <v>40394</v>
      </c>
      <c r="C25" t="s">
        <v>25</v>
      </c>
      <c r="D25" s="4">
        <v>953843.8</v>
      </c>
      <c r="E25">
        <v>2</v>
      </c>
      <c r="G25" s="8">
        <v>40516</v>
      </c>
      <c r="H25" s="7">
        <v>93663.77</v>
      </c>
      <c r="I25" s="7">
        <v>59394.22</v>
      </c>
      <c r="J25" s="7">
        <v>153057.99</v>
      </c>
      <c r="K25" s="7"/>
      <c r="L25" s="7"/>
      <c r="M25" s="7"/>
      <c r="N25" s="7">
        <v>153057.99</v>
      </c>
      <c r="Q25" s="37"/>
      <c r="R25" s="8">
        <v>40486</v>
      </c>
      <c r="S25" s="7">
        <v>90283.03</v>
      </c>
      <c r="T25" s="7">
        <v>53028.99</v>
      </c>
      <c r="U25" s="9">
        <v>143312.01999999999</v>
      </c>
      <c r="V25" s="7"/>
      <c r="W25" s="7"/>
      <c r="X25" s="9"/>
      <c r="Y25" s="7">
        <v>143312.01999999999</v>
      </c>
    </row>
    <row r="26" spans="1:25" x14ac:dyDescent="0.25">
      <c r="A26" t="s">
        <v>24</v>
      </c>
      <c r="B26" s="2">
        <v>40394</v>
      </c>
      <c r="C26" t="s">
        <v>33</v>
      </c>
      <c r="D26" s="4">
        <v>394394.43</v>
      </c>
      <c r="E26">
        <v>1</v>
      </c>
      <c r="G26" s="6" t="s">
        <v>29</v>
      </c>
      <c r="H26" s="7"/>
      <c r="I26" s="7"/>
      <c r="J26" s="7"/>
      <c r="K26" s="7">
        <v>9132410.4399999995</v>
      </c>
      <c r="L26" s="7">
        <v>2486781.6</v>
      </c>
      <c r="M26" s="7">
        <v>11619192.039999999</v>
      </c>
      <c r="N26" s="7">
        <v>11619192.039999999</v>
      </c>
      <c r="Q26" s="37"/>
      <c r="R26" s="8">
        <v>40516</v>
      </c>
      <c r="S26" s="7">
        <v>93663.77</v>
      </c>
      <c r="T26" s="7">
        <v>59394.22</v>
      </c>
      <c r="U26" s="9">
        <v>153057.99</v>
      </c>
      <c r="V26" s="7"/>
      <c r="W26" s="7"/>
      <c r="X26" s="9"/>
      <c r="Y26" s="7">
        <v>153057.99</v>
      </c>
    </row>
    <row r="27" spans="1:25" x14ac:dyDescent="0.25">
      <c r="A27" t="s">
        <v>26</v>
      </c>
      <c r="B27" s="2">
        <v>40394</v>
      </c>
      <c r="C27" t="s">
        <v>33</v>
      </c>
      <c r="D27" s="4">
        <v>31845.03</v>
      </c>
      <c r="E27">
        <v>2</v>
      </c>
      <c r="G27" s="8">
        <v>40363</v>
      </c>
      <c r="H27" s="7"/>
      <c r="I27" s="7"/>
      <c r="J27" s="7"/>
      <c r="K27" s="7">
        <v>1239485.74</v>
      </c>
      <c r="L27" s="7">
        <v>439774.38</v>
      </c>
      <c r="M27" s="7">
        <v>1679260.12</v>
      </c>
      <c r="N27" s="7">
        <v>1679260.12</v>
      </c>
      <c r="Q27" s="37" t="s">
        <v>29</v>
      </c>
      <c r="R27" s="8">
        <v>40363</v>
      </c>
      <c r="S27" s="7"/>
      <c r="T27" s="7"/>
      <c r="U27" s="9"/>
      <c r="V27" s="7">
        <v>1239485.74</v>
      </c>
      <c r="W27" s="7">
        <v>439774.38</v>
      </c>
      <c r="X27" s="9">
        <v>1679260.12</v>
      </c>
      <c r="Y27" s="7">
        <v>1679260.12</v>
      </c>
    </row>
    <row r="28" spans="1:25" x14ac:dyDescent="0.25">
      <c r="A28" t="s">
        <v>27</v>
      </c>
      <c r="B28" s="2">
        <v>40394</v>
      </c>
      <c r="C28" t="s">
        <v>33</v>
      </c>
      <c r="D28" s="4">
        <v>905374.56</v>
      </c>
      <c r="E28">
        <v>1</v>
      </c>
      <c r="G28" s="8">
        <v>40394</v>
      </c>
      <c r="H28" s="7"/>
      <c r="I28" s="7"/>
      <c r="J28" s="7"/>
      <c r="K28" s="7">
        <v>1286944.6499999999</v>
      </c>
      <c r="L28" s="7">
        <v>437844.03</v>
      </c>
      <c r="M28" s="7">
        <v>1724788.68</v>
      </c>
      <c r="N28" s="7">
        <v>1724788.68</v>
      </c>
      <c r="Q28" s="37"/>
      <c r="R28" s="8">
        <v>40394</v>
      </c>
      <c r="S28" s="7"/>
      <c r="T28" s="7"/>
      <c r="U28" s="9"/>
      <c r="V28" s="7">
        <v>1286944.6499999999</v>
      </c>
      <c r="W28" s="7">
        <v>437844.03</v>
      </c>
      <c r="X28" s="9">
        <v>1724788.68</v>
      </c>
      <c r="Y28" s="7">
        <v>1724788.68</v>
      </c>
    </row>
    <row r="29" spans="1:25" x14ac:dyDescent="0.25">
      <c r="A29" t="s">
        <v>28</v>
      </c>
      <c r="B29" s="2">
        <v>40394</v>
      </c>
      <c r="C29" t="s">
        <v>33</v>
      </c>
      <c r="D29" s="4">
        <v>45992.55</v>
      </c>
      <c r="E29">
        <v>1</v>
      </c>
      <c r="G29" s="8">
        <v>40425</v>
      </c>
      <c r="H29" s="7"/>
      <c r="I29" s="7"/>
      <c r="J29" s="7"/>
      <c r="K29" s="7">
        <v>1483848.83</v>
      </c>
      <c r="L29" s="7">
        <v>429734.39</v>
      </c>
      <c r="M29" s="7">
        <v>1913583.2200000002</v>
      </c>
      <c r="N29" s="7">
        <v>1913583.2200000002</v>
      </c>
      <c r="Q29" s="37"/>
      <c r="R29" s="8">
        <v>40425</v>
      </c>
      <c r="S29" s="7"/>
      <c r="T29" s="7"/>
      <c r="U29" s="9"/>
      <c r="V29" s="7">
        <v>1483848.83</v>
      </c>
      <c r="W29" s="7">
        <v>429734.39</v>
      </c>
      <c r="X29" s="9">
        <v>1913583.2200000002</v>
      </c>
      <c r="Y29" s="7">
        <v>1913583.2200000002</v>
      </c>
    </row>
    <row r="30" spans="1:25" x14ac:dyDescent="0.25">
      <c r="A30" t="s">
        <v>29</v>
      </c>
      <c r="B30" s="2">
        <v>40394</v>
      </c>
      <c r="C30" t="s">
        <v>33</v>
      </c>
      <c r="D30" s="4">
        <v>437844.03</v>
      </c>
      <c r="E30">
        <v>2</v>
      </c>
      <c r="G30" s="8">
        <v>40455</v>
      </c>
      <c r="H30" s="7"/>
      <c r="I30" s="7"/>
      <c r="J30" s="7"/>
      <c r="K30" s="7">
        <v>1573834.53</v>
      </c>
      <c r="L30" s="7">
        <v>408384.84</v>
      </c>
      <c r="M30" s="7">
        <v>1982219.37</v>
      </c>
      <c r="N30" s="7">
        <v>1982219.37</v>
      </c>
      <c r="Q30" s="37"/>
      <c r="R30" s="8">
        <v>40455</v>
      </c>
      <c r="S30" s="7"/>
      <c r="T30" s="7"/>
      <c r="U30" s="9"/>
      <c r="V30" s="7">
        <v>1573834.53</v>
      </c>
      <c r="W30" s="7">
        <v>408384.84</v>
      </c>
      <c r="X30" s="9">
        <v>1982219.37</v>
      </c>
      <c r="Y30" s="7">
        <v>1982219.37</v>
      </c>
    </row>
    <row r="31" spans="1:25" x14ac:dyDescent="0.25">
      <c r="A31" t="s">
        <v>30</v>
      </c>
      <c r="B31" s="2">
        <v>40394</v>
      </c>
      <c r="C31" t="s">
        <v>33</v>
      </c>
      <c r="D31" s="4">
        <v>1093843.67</v>
      </c>
      <c r="E31">
        <v>1</v>
      </c>
      <c r="G31" s="8">
        <v>40486</v>
      </c>
      <c r="H31" s="7"/>
      <c r="I31" s="7"/>
      <c r="J31" s="7"/>
      <c r="K31" s="7">
        <v>1683923.37</v>
      </c>
      <c r="L31" s="7">
        <v>398569.03</v>
      </c>
      <c r="M31" s="7">
        <v>2082492.4000000001</v>
      </c>
      <c r="N31" s="7">
        <v>2082492.4000000001</v>
      </c>
      <c r="Q31" s="37"/>
      <c r="R31" s="8">
        <v>40486</v>
      </c>
      <c r="S31" s="7"/>
      <c r="T31" s="7"/>
      <c r="U31" s="9"/>
      <c r="V31" s="7">
        <v>1683923.37</v>
      </c>
      <c r="W31" s="7">
        <v>398569.03</v>
      </c>
      <c r="X31" s="9">
        <v>2082492.4000000001</v>
      </c>
      <c r="Y31" s="7">
        <v>2082492.4000000001</v>
      </c>
    </row>
    <row r="32" spans="1:25" x14ac:dyDescent="0.25">
      <c r="A32" t="s">
        <v>31</v>
      </c>
      <c r="B32" s="2">
        <v>40394</v>
      </c>
      <c r="C32" t="s">
        <v>33</v>
      </c>
      <c r="D32" s="4">
        <v>30884.53</v>
      </c>
      <c r="E32">
        <v>2</v>
      </c>
      <c r="G32" s="8">
        <v>40516</v>
      </c>
      <c r="H32" s="7"/>
      <c r="I32" s="7"/>
      <c r="J32" s="7"/>
      <c r="K32" s="7">
        <v>1864373.32</v>
      </c>
      <c r="L32" s="7">
        <v>372474.93</v>
      </c>
      <c r="M32" s="7">
        <v>2236848.25</v>
      </c>
      <c r="N32" s="7">
        <v>2236848.25</v>
      </c>
      <c r="Q32" s="37"/>
      <c r="R32" s="8">
        <v>40516</v>
      </c>
      <c r="S32" s="7"/>
      <c r="T32" s="7"/>
      <c r="U32" s="9"/>
      <c r="V32" s="7">
        <v>1864373.32</v>
      </c>
      <c r="W32" s="7">
        <v>372474.93</v>
      </c>
      <c r="X32" s="9">
        <v>2236848.25</v>
      </c>
      <c r="Y32" s="7">
        <v>2236848.25</v>
      </c>
    </row>
    <row r="33" spans="1:25" x14ac:dyDescent="0.25">
      <c r="A33" t="s">
        <v>32</v>
      </c>
      <c r="B33" s="2">
        <v>40394</v>
      </c>
      <c r="C33" t="s">
        <v>33</v>
      </c>
      <c r="D33" s="4">
        <v>301384.78999999998</v>
      </c>
      <c r="E33">
        <v>2</v>
      </c>
      <c r="G33" s="6" t="s">
        <v>30</v>
      </c>
      <c r="H33" s="7">
        <v>704601.03</v>
      </c>
      <c r="I33" s="7">
        <v>6192719.5200000005</v>
      </c>
      <c r="J33" s="7">
        <v>6897320.5500000007</v>
      </c>
      <c r="K33" s="7"/>
      <c r="L33" s="7"/>
      <c r="M33" s="7"/>
      <c r="N33" s="7">
        <v>6897320.5500000007</v>
      </c>
      <c r="Q33" s="37" t="s">
        <v>30</v>
      </c>
      <c r="R33" s="8">
        <v>40363</v>
      </c>
      <c r="S33" s="7">
        <v>143747.67000000001</v>
      </c>
      <c r="T33" s="7">
        <v>1038933.78</v>
      </c>
      <c r="U33" s="9">
        <v>1182681.45</v>
      </c>
      <c r="V33" s="7"/>
      <c r="W33" s="7"/>
      <c r="X33" s="9"/>
      <c r="Y33" s="7">
        <v>1182681.45</v>
      </c>
    </row>
    <row r="34" spans="1:25" x14ac:dyDescent="0.25">
      <c r="A34" t="s">
        <v>24</v>
      </c>
      <c r="B34" s="2">
        <v>40425</v>
      </c>
      <c r="C34" t="s">
        <v>25</v>
      </c>
      <c r="D34" s="4">
        <v>400832.75</v>
      </c>
      <c r="E34">
        <v>1</v>
      </c>
      <c r="G34" s="8">
        <v>40363</v>
      </c>
      <c r="H34" s="7">
        <v>143747.67000000001</v>
      </c>
      <c r="I34" s="7">
        <v>1038933.78</v>
      </c>
      <c r="J34" s="7">
        <v>1182681.45</v>
      </c>
      <c r="K34" s="7"/>
      <c r="L34" s="7"/>
      <c r="M34" s="7"/>
      <c r="N34" s="7">
        <v>1182681.45</v>
      </c>
      <c r="Q34" s="37"/>
      <c r="R34" s="8">
        <v>40394</v>
      </c>
      <c r="S34" s="7">
        <v>113764.03</v>
      </c>
      <c r="T34" s="7">
        <v>1093843.67</v>
      </c>
      <c r="U34" s="9">
        <v>1207607.7</v>
      </c>
      <c r="V34" s="7"/>
      <c r="W34" s="7"/>
      <c r="X34" s="9"/>
      <c r="Y34" s="7">
        <v>1207607.7</v>
      </c>
    </row>
    <row r="35" spans="1:25" x14ac:dyDescent="0.25">
      <c r="A35" t="s">
        <v>26</v>
      </c>
      <c r="B35" s="2">
        <v>40425</v>
      </c>
      <c r="C35" t="s">
        <v>25</v>
      </c>
      <c r="D35" s="4">
        <v>630847.65</v>
      </c>
      <c r="E35">
        <v>2</v>
      </c>
      <c r="G35" s="8">
        <v>40394</v>
      </c>
      <c r="H35" s="7">
        <v>113764.03</v>
      </c>
      <c r="I35" s="7">
        <v>1093843.67</v>
      </c>
      <c r="J35" s="7">
        <v>1207607.7</v>
      </c>
      <c r="K35" s="7"/>
      <c r="L35" s="7"/>
      <c r="M35" s="7"/>
      <c r="N35" s="7">
        <v>1207607.7</v>
      </c>
      <c r="Q35" s="37"/>
      <c r="R35" s="8">
        <v>40425</v>
      </c>
      <c r="S35" s="7">
        <v>102934.99</v>
      </c>
      <c r="T35" s="7">
        <v>893744.29</v>
      </c>
      <c r="U35" s="9">
        <v>996679.28</v>
      </c>
      <c r="V35" s="7"/>
      <c r="W35" s="7"/>
      <c r="X35" s="9"/>
      <c r="Y35" s="7">
        <v>996679.28</v>
      </c>
    </row>
    <row r="36" spans="1:25" x14ac:dyDescent="0.25">
      <c r="A36" t="s">
        <v>27</v>
      </c>
      <c r="B36" s="2">
        <v>40425</v>
      </c>
      <c r="C36" t="s">
        <v>25</v>
      </c>
      <c r="D36" s="4">
        <v>146394.34</v>
      </c>
      <c r="E36">
        <v>1</v>
      </c>
      <c r="G36" s="8">
        <v>40425</v>
      </c>
      <c r="H36" s="7">
        <v>102934.99</v>
      </c>
      <c r="I36" s="7">
        <v>893744.29</v>
      </c>
      <c r="J36" s="7">
        <v>996679.28</v>
      </c>
      <c r="K36" s="7"/>
      <c r="L36" s="7"/>
      <c r="M36" s="7"/>
      <c r="N36" s="7">
        <v>996679.28</v>
      </c>
      <c r="Q36" s="37"/>
      <c r="R36" s="8">
        <v>40455</v>
      </c>
      <c r="S36" s="7">
        <v>94384.78</v>
      </c>
      <c r="T36" s="7">
        <v>925374.53</v>
      </c>
      <c r="U36" s="9">
        <v>1019759.31</v>
      </c>
      <c r="V36" s="7"/>
      <c r="W36" s="7"/>
      <c r="X36" s="9"/>
      <c r="Y36" s="7">
        <v>1019759.31</v>
      </c>
    </row>
    <row r="37" spans="1:25" x14ac:dyDescent="0.25">
      <c r="A37" t="s">
        <v>28</v>
      </c>
      <c r="B37" s="2">
        <v>40425</v>
      </c>
      <c r="C37" t="s">
        <v>25</v>
      </c>
      <c r="D37" s="4">
        <v>84300.56</v>
      </c>
      <c r="E37">
        <v>1</v>
      </c>
      <c r="G37" s="8">
        <v>40455</v>
      </c>
      <c r="H37" s="7">
        <v>94384.78</v>
      </c>
      <c r="I37" s="7">
        <v>925374.53</v>
      </c>
      <c r="J37" s="7">
        <v>1019759.31</v>
      </c>
      <c r="K37" s="7"/>
      <c r="L37" s="7"/>
      <c r="M37" s="7"/>
      <c r="N37" s="7">
        <v>1019759.31</v>
      </c>
      <c r="Q37" s="37"/>
      <c r="R37" s="8">
        <v>40486</v>
      </c>
      <c r="S37" s="7">
        <v>120384.78</v>
      </c>
      <c r="T37" s="7">
        <v>1036938.38</v>
      </c>
      <c r="U37" s="9">
        <v>1157323.1599999999</v>
      </c>
      <c r="V37" s="7"/>
      <c r="W37" s="7"/>
      <c r="X37" s="9"/>
      <c r="Y37" s="7">
        <v>1157323.1599999999</v>
      </c>
    </row>
    <row r="38" spans="1:25" x14ac:dyDescent="0.25">
      <c r="A38" t="s">
        <v>29</v>
      </c>
      <c r="B38" s="2">
        <v>40425</v>
      </c>
      <c r="C38" t="s">
        <v>25</v>
      </c>
      <c r="D38" s="4">
        <v>1483848.83</v>
      </c>
      <c r="E38">
        <v>2</v>
      </c>
      <c r="G38" s="8">
        <v>40486</v>
      </c>
      <c r="H38" s="7">
        <v>120384.78</v>
      </c>
      <c r="I38" s="7">
        <v>1036938.38</v>
      </c>
      <c r="J38" s="7">
        <v>1157323.1599999999</v>
      </c>
      <c r="K38" s="7"/>
      <c r="L38" s="7"/>
      <c r="M38" s="7"/>
      <c r="N38" s="7">
        <v>1157323.1599999999</v>
      </c>
      <c r="Q38" s="37"/>
      <c r="R38" s="8">
        <v>40516</v>
      </c>
      <c r="S38" s="7">
        <v>129384.78</v>
      </c>
      <c r="T38" s="7">
        <v>1203884.8700000001</v>
      </c>
      <c r="U38" s="9">
        <v>1333269.6500000001</v>
      </c>
      <c r="V38" s="7"/>
      <c r="W38" s="7"/>
      <c r="X38" s="9"/>
      <c r="Y38" s="7">
        <v>1333269.6500000001</v>
      </c>
    </row>
    <row r="39" spans="1:25" x14ac:dyDescent="0.25">
      <c r="A39" t="s">
        <v>30</v>
      </c>
      <c r="B39" s="2">
        <v>40425</v>
      </c>
      <c r="C39" t="s">
        <v>25</v>
      </c>
      <c r="D39" s="4">
        <v>102934.99</v>
      </c>
      <c r="E39">
        <v>1</v>
      </c>
      <c r="G39" s="8">
        <v>40516</v>
      </c>
      <c r="H39" s="7">
        <v>129384.78</v>
      </c>
      <c r="I39" s="7">
        <v>1203884.8700000001</v>
      </c>
      <c r="J39" s="7">
        <v>1333269.6500000001</v>
      </c>
      <c r="K39" s="7"/>
      <c r="L39" s="7"/>
      <c r="M39" s="7"/>
      <c r="N39" s="7">
        <v>1333269.6500000001</v>
      </c>
      <c r="Q39" s="37" t="s">
        <v>31</v>
      </c>
      <c r="R39" s="8">
        <v>40363</v>
      </c>
      <c r="S39" s="7"/>
      <c r="T39" s="7"/>
      <c r="U39" s="9"/>
      <c r="V39" s="7">
        <v>97374.87</v>
      </c>
      <c r="W39" s="7">
        <v>27384.5</v>
      </c>
      <c r="X39" s="9">
        <v>124759.37</v>
      </c>
      <c r="Y39" s="7">
        <v>124759.37</v>
      </c>
    </row>
    <row r="40" spans="1:25" x14ac:dyDescent="0.25">
      <c r="A40" t="s">
        <v>31</v>
      </c>
      <c r="B40" s="2">
        <v>40425</v>
      </c>
      <c r="C40" t="s">
        <v>25</v>
      </c>
      <c r="D40" s="4">
        <v>106388.38</v>
      </c>
      <c r="E40">
        <v>2</v>
      </c>
      <c r="G40" s="6" t="s">
        <v>31</v>
      </c>
      <c r="H40" s="7"/>
      <c r="I40" s="7"/>
      <c r="J40" s="7"/>
      <c r="K40" s="7">
        <v>646272.12</v>
      </c>
      <c r="L40" s="7">
        <v>195291.91999999998</v>
      </c>
      <c r="M40" s="7">
        <v>841564.04</v>
      </c>
      <c r="N40" s="7">
        <v>841564.04</v>
      </c>
      <c r="Q40" s="37"/>
      <c r="R40" s="8">
        <v>40394</v>
      </c>
      <c r="S40" s="7"/>
      <c r="T40" s="7"/>
      <c r="U40" s="9"/>
      <c r="V40" s="7">
        <v>103845.93</v>
      </c>
      <c r="W40" s="7">
        <v>30884.53</v>
      </c>
      <c r="X40" s="9">
        <v>134730.46</v>
      </c>
      <c r="Y40" s="7">
        <v>134730.46</v>
      </c>
    </row>
    <row r="41" spans="1:25" x14ac:dyDescent="0.25">
      <c r="A41" t="s">
        <v>32</v>
      </c>
      <c r="B41" s="2">
        <v>40425</v>
      </c>
      <c r="C41" t="s">
        <v>25</v>
      </c>
      <c r="D41" s="4">
        <v>958374.23</v>
      </c>
      <c r="E41">
        <v>2</v>
      </c>
      <c r="G41" s="8">
        <v>40363</v>
      </c>
      <c r="H41" s="7"/>
      <c r="I41" s="7"/>
      <c r="J41" s="7"/>
      <c r="K41" s="7">
        <v>97374.87</v>
      </c>
      <c r="L41" s="7">
        <v>27384.5</v>
      </c>
      <c r="M41" s="7">
        <v>124759.37</v>
      </c>
      <c r="N41" s="7">
        <v>124759.37</v>
      </c>
      <c r="Q41" s="37"/>
      <c r="R41" s="8">
        <v>40425</v>
      </c>
      <c r="S41" s="7"/>
      <c r="T41" s="7"/>
      <c r="U41" s="9"/>
      <c r="V41" s="7">
        <v>106388.38</v>
      </c>
      <c r="W41" s="7">
        <v>31399.34</v>
      </c>
      <c r="X41" s="9">
        <v>137787.72</v>
      </c>
      <c r="Y41" s="7">
        <v>137787.72</v>
      </c>
    </row>
    <row r="42" spans="1:25" x14ac:dyDescent="0.25">
      <c r="A42" t="s">
        <v>24</v>
      </c>
      <c r="B42" s="2">
        <v>40425</v>
      </c>
      <c r="C42" t="s">
        <v>33</v>
      </c>
      <c r="D42" s="4">
        <v>426478.34</v>
      </c>
      <c r="E42">
        <v>1</v>
      </c>
      <c r="G42" s="8">
        <v>40394</v>
      </c>
      <c r="H42" s="7"/>
      <c r="I42" s="7"/>
      <c r="J42" s="7"/>
      <c r="K42" s="7">
        <v>103845.93</v>
      </c>
      <c r="L42" s="7">
        <v>30884.53</v>
      </c>
      <c r="M42" s="7">
        <v>134730.46</v>
      </c>
      <c r="N42" s="7">
        <v>134730.46</v>
      </c>
      <c r="Q42" s="37"/>
      <c r="R42" s="8">
        <v>40455</v>
      </c>
      <c r="S42" s="7"/>
      <c r="T42" s="7"/>
      <c r="U42" s="9"/>
      <c r="V42" s="7">
        <v>110388.38</v>
      </c>
      <c r="W42" s="7">
        <v>33293.43</v>
      </c>
      <c r="X42" s="9">
        <v>143681.81</v>
      </c>
      <c r="Y42" s="7">
        <v>143681.81</v>
      </c>
    </row>
    <row r="43" spans="1:25" x14ac:dyDescent="0.25">
      <c r="A43" t="s">
        <v>26</v>
      </c>
      <c r="B43" s="2">
        <v>40425</v>
      </c>
      <c r="C43" t="s">
        <v>33</v>
      </c>
      <c r="D43" s="4">
        <v>32656.16</v>
      </c>
      <c r="E43">
        <v>2</v>
      </c>
      <c r="G43" s="8">
        <v>40425</v>
      </c>
      <c r="H43" s="7"/>
      <c r="I43" s="7"/>
      <c r="J43" s="7"/>
      <c r="K43" s="7">
        <v>106388.38</v>
      </c>
      <c r="L43" s="7">
        <v>31399.34</v>
      </c>
      <c r="M43" s="7">
        <v>137787.72</v>
      </c>
      <c r="N43" s="7">
        <v>137787.72</v>
      </c>
      <c r="Q43" s="37"/>
      <c r="R43" s="8">
        <v>40486</v>
      </c>
      <c r="S43" s="7"/>
      <c r="T43" s="7"/>
      <c r="U43" s="9"/>
      <c r="V43" s="7">
        <v>112884.01</v>
      </c>
      <c r="W43" s="7">
        <v>35936.120000000003</v>
      </c>
      <c r="X43" s="9">
        <v>148820.13</v>
      </c>
      <c r="Y43" s="7">
        <v>148820.13</v>
      </c>
    </row>
    <row r="44" spans="1:25" x14ac:dyDescent="0.25">
      <c r="A44" t="s">
        <v>27</v>
      </c>
      <c r="B44" s="2">
        <v>40425</v>
      </c>
      <c r="C44" t="s">
        <v>33</v>
      </c>
      <c r="D44" s="4">
        <v>910374.79</v>
      </c>
      <c r="E44">
        <v>1</v>
      </c>
      <c r="G44" s="8">
        <v>40455</v>
      </c>
      <c r="H44" s="7"/>
      <c r="I44" s="7"/>
      <c r="J44" s="7"/>
      <c r="K44" s="7">
        <v>110388.38</v>
      </c>
      <c r="L44" s="7">
        <v>33293.43</v>
      </c>
      <c r="M44" s="7">
        <v>143681.81</v>
      </c>
      <c r="N44" s="7">
        <v>143681.81</v>
      </c>
      <c r="Q44" s="37"/>
      <c r="R44" s="8">
        <v>40516</v>
      </c>
      <c r="S44" s="7"/>
      <c r="T44" s="7"/>
      <c r="U44" s="9"/>
      <c r="V44" s="7">
        <v>115390.55</v>
      </c>
      <c r="W44" s="7">
        <v>36394</v>
      </c>
      <c r="X44" s="9">
        <v>151784.54999999999</v>
      </c>
      <c r="Y44" s="7">
        <v>151784.54999999999</v>
      </c>
    </row>
    <row r="45" spans="1:25" x14ac:dyDescent="0.25">
      <c r="A45" t="s">
        <v>28</v>
      </c>
      <c r="B45" s="2">
        <v>40425</v>
      </c>
      <c r="C45" t="s">
        <v>33</v>
      </c>
      <c r="D45" s="4">
        <v>48394.67</v>
      </c>
      <c r="E45">
        <v>1</v>
      </c>
      <c r="G45" s="8">
        <v>40486</v>
      </c>
      <c r="H45" s="7"/>
      <c r="I45" s="7"/>
      <c r="J45" s="7"/>
      <c r="K45" s="7">
        <v>112884.01</v>
      </c>
      <c r="L45" s="7">
        <v>35936.120000000003</v>
      </c>
      <c r="M45" s="7">
        <v>148820.13</v>
      </c>
      <c r="N45" s="7">
        <v>148820.13</v>
      </c>
      <c r="Q45" s="37" t="s">
        <v>27</v>
      </c>
      <c r="R45" s="8">
        <v>40363</v>
      </c>
      <c r="S45" s="7">
        <v>158374</v>
      </c>
      <c r="T45" s="7">
        <v>903747.75</v>
      </c>
      <c r="U45" s="9">
        <v>1062121.75</v>
      </c>
      <c r="V45" s="7"/>
      <c r="W45" s="7"/>
      <c r="X45" s="9"/>
      <c r="Y45" s="7">
        <v>1062121.75</v>
      </c>
    </row>
    <row r="46" spans="1:25" x14ac:dyDescent="0.25">
      <c r="A46" t="s">
        <v>29</v>
      </c>
      <c r="B46" s="2">
        <v>40425</v>
      </c>
      <c r="C46" t="s">
        <v>33</v>
      </c>
      <c r="D46" s="4">
        <v>429734.39</v>
      </c>
      <c r="E46">
        <v>2</v>
      </c>
      <c r="G46" s="8">
        <v>40516</v>
      </c>
      <c r="H46" s="7"/>
      <c r="I46" s="7"/>
      <c r="J46" s="7"/>
      <c r="K46" s="7">
        <v>115390.55</v>
      </c>
      <c r="L46" s="7">
        <v>36394</v>
      </c>
      <c r="M46" s="7">
        <v>151784.54999999999</v>
      </c>
      <c r="N46" s="7">
        <v>151784.54999999999</v>
      </c>
      <c r="Q46" s="37"/>
      <c r="R46" s="8">
        <v>40394</v>
      </c>
      <c r="S46" s="7">
        <v>142864.67000000001</v>
      </c>
      <c r="T46" s="7">
        <v>905374.56</v>
      </c>
      <c r="U46" s="9">
        <v>1048239.2300000001</v>
      </c>
      <c r="V46" s="7"/>
      <c r="W46" s="7"/>
      <c r="X46" s="9"/>
      <c r="Y46" s="7">
        <v>1048239.2300000001</v>
      </c>
    </row>
    <row r="47" spans="1:25" x14ac:dyDescent="0.25">
      <c r="A47" t="s">
        <v>30</v>
      </c>
      <c r="B47" s="2">
        <v>40425</v>
      </c>
      <c r="C47" t="s">
        <v>33</v>
      </c>
      <c r="D47" s="4">
        <v>893744.29</v>
      </c>
      <c r="E47">
        <v>1</v>
      </c>
      <c r="G47" s="6" t="s">
        <v>27</v>
      </c>
      <c r="H47" s="7">
        <v>925199.0199999999</v>
      </c>
      <c r="I47" s="7">
        <v>5572751.8300000001</v>
      </c>
      <c r="J47" s="7">
        <v>6497950.8500000006</v>
      </c>
      <c r="K47" s="7"/>
      <c r="L47" s="7"/>
      <c r="M47" s="7"/>
      <c r="N47" s="7">
        <v>6497950.8500000006</v>
      </c>
      <c r="Q47" s="37"/>
      <c r="R47" s="8">
        <v>40425</v>
      </c>
      <c r="S47" s="7">
        <v>146394.34</v>
      </c>
      <c r="T47" s="7">
        <v>910374.79</v>
      </c>
      <c r="U47" s="9">
        <v>1056769.1300000001</v>
      </c>
      <c r="V47" s="7"/>
      <c r="W47" s="7"/>
      <c r="X47" s="9"/>
      <c r="Y47" s="7">
        <v>1056769.1300000001</v>
      </c>
    </row>
    <row r="48" spans="1:25" x14ac:dyDescent="0.25">
      <c r="A48" t="s">
        <v>31</v>
      </c>
      <c r="B48" s="2">
        <v>40425</v>
      </c>
      <c r="C48" t="s">
        <v>33</v>
      </c>
      <c r="D48" s="4">
        <v>31399.34</v>
      </c>
      <c r="E48">
        <v>2</v>
      </c>
      <c r="G48" s="8">
        <v>40363</v>
      </c>
      <c r="H48" s="7">
        <v>158374</v>
      </c>
      <c r="I48" s="7">
        <v>903747.75</v>
      </c>
      <c r="J48" s="7">
        <v>1062121.75</v>
      </c>
      <c r="K48" s="7"/>
      <c r="L48" s="7"/>
      <c r="M48" s="7"/>
      <c r="N48" s="7">
        <v>1062121.75</v>
      </c>
      <c r="Q48" s="37"/>
      <c r="R48" s="8">
        <v>40455</v>
      </c>
      <c r="S48" s="7">
        <v>156305.34</v>
      </c>
      <c r="T48" s="7">
        <v>923485.94</v>
      </c>
      <c r="U48" s="9">
        <v>1079791.28</v>
      </c>
      <c r="V48" s="7"/>
      <c r="W48" s="7"/>
      <c r="X48" s="9"/>
      <c r="Y48" s="7">
        <v>1079791.28</v>
      </c>
    </row>
    <row r="49" spans="1:25" x14ac:dyDescent="0.25">
      <c r="A49" t="s">
        <v>32</v>
      </c>
      <c r="B49" s="2">
        <v>40425</v>
      </c>
      <c r="C49" t="s">
        <v>33</v>
      </c>
      <c r="D49" s="4">
        <v>278384.34000000003</v>
      </c>
      <c r="E49">
        <v>2</v>
      </c>
      <c r="G49" s="8">
        <v>40394</v>
      </c>
      <c r="H49" s="7">
        <v>142864.67000000001</v>
      </c>
      <c r="I49" s="7">
        <v>905374.56</v>
      </c>
      <c r="J49" s="7">
        <v>1048239.2300000001</v>
      </c>
      <c r="K49" s="7"/>
      <c r="L49" s="7"/>
      <c r="M49" s="7"/>
      <c r="N49" s="7">
        <v>1048239.2300000001</v>
      </c>
      <c r="Q49" s="37"/>
      <c r="R49" s="8">
        <v>40486</v>
      </c>
      <c r="S49" s="7">
        <v>152866.34</v>
      </c>
      <c r="T49" s="7">
        <v>945374.21</v>
      </c>
      <c r="U49" s="9">
        <v>1098240.55</v>
      </c>
      <c r="V49" s="7"/>
      <c r="W49" s="7"/>
      <c r="X49" s="9"/>
      <c r="Y49" s="7">
        <v>1098240.55</v>
      </c>
    </row>
    <row r="50" spans="1:25" x14ac:dyDescent="0.25">
      <c r="A50" t="s">
        <v>24</v>
      </c>
      <c r="B50" s="2">
        <v>40455</v>
      </c>
      <c r="C50" t="s">
        <v>25</v>
      </c>
      <c r="D50" s="4">
        <v>403532.75</v>
      </c>
      <c r="E50">
        <v>1</v>
      </c>
      <c r="G50" s="8">
        <v>40425</v>
      </c>
      <c r="H50" s="7">
        <v>146394.34</v>
      </c>
      <c r="I50" s="7">
        <v>910374.79</v>
      </c>
      <c r="J50" s="7">
        <v>1056769.1300000001</v>
      </c>
      <c r="K50" s="7"/>
      <c r="L50" s="7"/>
      <c r="M50" s="7"/>
      <c r="N50" s="7">
        <v>1056769.1300000001</v>
      </c>
      <c r="Q50" s="37"/>
      <c r="R50" s="8">
        <v>40516</v>
      </c>
      <c r="S50" s="7">
        <v>168394.33</v>
      </c>
      <c r="T50" s="7">
        <v>984394.58</v>
      </c>
      <c r="U50" s="9">
        <v>1152788.9099999999</v>
      </c>
      <c r="V50" s="7"/>
      <c r="W50" s="7"/>
      <c r="X50" s="9"/>
      <c r="Y50" s="7">
        <v>1152788.9099999999</v>
      </c>
    </row>
    <row r="51" spans="1:25" x14ac:dyDescent="0.25">
      <c r="A51" t="s">
        <v>26</v>
      </c>
      <c r="B51" s="2">
        <v>40455</v>
      </c>
      <c r="C51" t="s">
        <v>25</v>
      </c>
      <c r="D51" s="4">
        <v>676003.07</v>
      </c>
      <c r="E51">
        <v>2</v>
      </c>
      <c r="G51" s="8">
        <v>40455</v>
      </c>
      <c r="H51" s="7">
        <v>156305.34</v>
      </c>
      <c r="I51" s="7">
        <v>923485.94</v>
      </c>
      <c r="J51" s="7">
        <v>1079791.28</v>
      </c>
      <c r="K51" s="7"/>
      <c r="L51" s="7"/>
      <c r="M51" s="7"/>
      <c r="N51" s="7">
        <v>1079791.28</v>
      </c>
      <c r="Q51" s="37" t="s">
        <v>32</v>
      </c>
      <c r="R51" s="8">
        <v>40363</v>
      </c>
      <c r="S51" s="7"/>
      <c r="T51" s="7"/>
      <c r="U51" s="9"/>
      <c r="V51" s="7">
        <v>1038384.88</v>
      </c>
      <c r="W51" s="7">
        <v>325384.89</v>
      </c>
      <c r="X51" s="9">
        <v>1363769.77</v>
      </c>
      <c r="Y51" s="7">
        <v>1363769.77</v>
      </c>
    </row>
    <row r="52" spans="1:25" x14ac:dyDescent="0.25">
      <c r="A52" t="s">
        <v>27</v>
      </c>
      <c r="B52" s="2">
        <v>40455</v>
      </c>
      <c r="C52" t="s">
        <v>25</v>
      </c>
      <c r="D52" s="4">
        <v>156305.34</v>
      </c>
      <c r="E52">
        <v>1</v>
      </c>
      <c r="G52" s="8">
        <v>40486</v>
      </c>
      <c r="H52" s="7">
        <v>152866.34</v>
      </c>
      <c r="I52" s="7">
        <v>945374.21</v>
      </c>
      <c r="J52" s="7">
        <v>1098240.55</v>
      </c>
      <c r="K52" s="7"/>
      <c r="L52" s="7"/>
      <c r="M52" s="7"/>
      <c r="N52" s="7">
        <v>1098240.55</v>
      </c>
      <c r="Q52" s="37"/>
      <c r="R52" s="8">
        <v>40394</v>
      </c>
      <c r="S52" s="7"/>
      <c r="T52" s="7"/>
      <c r="U52" s="9"/>
      <c r="V52" s="7">
        <v>953843.8</v>
      </c>
      <c r="W52" s="7">
        <v>301384.78999999998</v>
      </c>
      <c r="X52" s="9">
        <v>1255228.5900000001</v>
      </c>
      <c r="Y52" s="7">
        <v>1255228.5900000001</v>
      </c>
    </row>
    <row r="53" spans="1:25" x14ac:dyDescent="0.25">
      <c r="A53" t="s">
        <v>28</v>
      </c>
      <c r="B53" s="2">
        <v>40455</v>
      </c>
      <c r="C53" t="s">
        <v>25</v>
      </c>
      <c r="D53" s="4">
        <v>88369.73</v>
      </c>
      <c r="E53">
        <v>1</v>
      </c>
      <c r="G53" s="8">
        <v>40516</v>
      </c>
      <c r="H53" s="7">
        <v>168394.33</v>
      </c>
      <c r="I53" s="7">
        <v>984394.58</v>
      </c>
      <c r="J53" s="7">
        <v>1152788.9099999999</v>
      </c>
      <c r="K53" s="7"/>
      <c r="L53" s="7"/>
      <c r="M53" s="7"/>
      <c r="N53" s="7">
        <v>1152788.9099999999</v>
      </c>
      <c r="Q53" s="37"/>
      <c r="R53" s="8">
        <v>40425</v>
      </c>
      <c r="S53" s="7"/>
      <c r="T53" s="7"/>
      <c r="U53" s="9"/>
      <c r="V53" s="7">
        <v>958374.23</v>
      </c>
      <c r="W53" s="7">
        <v>278384.34000000003</v>
      </c>
      <c r="X53" s="9">
        <v>1236758.57</v>
      </c>
      <c r="Y53" s="7">
        <v>1236758.57</v>
      </c>
    </row>
    <row r="54" spans="1:25" x14ac:dyDescent="0.25">
      <c r="A54" t="s">
        <v>29</v>
      </c>
      <c r="B54" s="2">
        <v>40455</v>
      </c>
      <c r="C54" t="s">
        <v>25</v>
      </c>
      <c r="D54" s="4">
        <v>1573834.53</v>
      </c>
      <c r="E54">
        <v>2</v>
      </c>
      <c r="G54" s="6" t="s">
        <v>32</v>
      </c>
      <c r="H54" s="7"/>
      <c r="I54" s="7"/>
      <c r="J54" s="7"/>
      <c r="K54" s="7">
        <v>5857374.3399999999</v>
      </c>
      <c r="L54" s="7">
        <v>1818466.3400000003</v>
      </c>
      <c r="M54" s="7">
        <v>7675840.6800000006</v>
      </c>
      <c r="N54" s="7">
        <v>7675840.6800000006</v>
      </c>
      <c r="Q54" s="37"/>
      <c r="R54" s="8">
        <v>40455</v>
      </c>
      <c r="S54" s="7"/>
      <c r="T54" s="7"/>
      <c r="U54" s="9"/>
      <c r="V54" s="7">
        <v>960384.38</v>
      </c>
      <c r="W54" s="7">
        <v>280983.39</v>
      </c>
      <c r="X54" s="9">
        <v>1241367.77</v>
      </c>
      <c r="Y54" s="7">
        <v>1241367.77</v>
      </c>
    </row>
    <row r="55" spans="1:25" x14ac:dyDescent="0.25">
      <c r="A55" t="s">
        <v>30</v>
      </c>
      <c r="B55" s="2">
        <v>40455</v>
      </c>
      <c r="C55" t="s">
        <v>25</v>
      </c>
      <c r="D55" s="4">
        <v>94384.78</v>
      </c>
      <c r="E55">
        <v>1</v>
      </c>
      <c r="G55" s="8">
        <v>40363</v>
      </c>
      <c r="H55" s="7"/>
      <c r="I55" s="7"/>
      <c r="J55" s="7"/>
      <c r="K55" s="7">
        <v>1038384.88</v>
      </c>
      <c r="L55" s="7">
        <v>325384.89</v>
      </c>
      <c r="M55" s="7">
        <v>1363769.77</v>
      </c>
      <c r="N55" s="7">
        <v>1363769.77</v>
      </c>
      <c r="Q55" s="37"/>
      <c r="R55" s="8">
        <v>40486</v>
      </c>
      <c r="S55" s="7"/>
      <c r="T55" s="7"/>
      <c r="U55" s="9"/>
      <c r="V55" s="7">
        <v>973993.16</v>
      </c>
      <c r="W55" s="7">
        <v>308934.59999999998</v>
      </c>
      <c r="X55" s="9">
        <v>1282927.76</v>
      </c>
      <c r="Y55" s="7">
        <v>1282927.76</v>
      </c>
    </row>
    <row r="56" spans="1:25" x14ac:dyDescent="0.25">
      <c r="A56" t="s">
        <v>31</v>
      </c>
      <c r="B56" s="2">
        <v>40455</v>
      </c>
      <c r="C56" t="s">
        <v>25</v>
      </c>
      <c r="D56" s="4">
        <v>110388.38</v>
      </c>
      <c r="E56">
        <v>2</v>
      </c>
      <c r="G56" s="8">
        <v>40394</v>
      </c>
      <c r="H56" s="7"/>
      <c r="I56" s="7"/>
      <c r="J56" s="7"/>
      <c r="K56" s="7">
        <v>953843.8</v>
      </c>
      <c r="L56" s="7">
        <v>301384.78999999998</v>
      </c>
      <c r="M56" s="7">
        <v>1255228.5900000001</v>
      </c>
      <c r="N56" s="7">
        <v>1255228.5900000001</v>
      </c>
      <c r="Q56" s="37"/>
      <c r="R56" s="8">
        <v>40516</v>
      </c>
      <c r="S56" s="7"/>
      <c r="T56" s="7"/>
      <c r="U56" s="9"/>
      <c r="V56" s="7">
        <v>972393.89</v>
      </c>
      <c r="W56" s="7">
        <v>323394.33</v>
      </c>
      <c r="X56" s="9">
        <v>1295788.22</v>
      </c>
      <c r="Y56" s="7">
        <v>1295788.22</v>
      </c>
    </row>
    <row r="57" spans="1:25" x14ac:dyDescent="0.25">
      <c r="A57" t="s">
        <v>32</v>
      </c>
      <c r="B57" s="2">
        <v>40455</v>
      </c>
      <c r="C57" t="s">
        <v>25</v>
      </c>
      <c r="D57" s="4">
        <v>960384.38</v>
      </c>
      <c r="E57">
        <v>2</v>
      </c>
      <c r="G57" s="8">
        <v>40425</v>
      </c>
      <c r="H57" s="7"/>
      <c r="I57" s="7"/>
      <c r="J57" s="7"/>
      <c r="K57" s="7">
        <v>958374.23</v>
      </c>
      <c r="L57" s="7">
        <v>278384.34000000003</v>
      </c>
      <c r="M57" s="7">
        <v>1236758.57</v>
      </c>
      <c r="N57" s="7">
        <v>1236758.57</v>
      </c>
    </row>
    <row r="58" spans="1:25" x14ac:dyDescent="0.25">
      <c r="A58" t="s">
        <v>24</v>
      </c>
      <c r="B58" s="2">
        <v>40455</v>
      </c>
      <c r="C58" t="s">
        <v>33</v>
      </c>
      <c r="D58" s="4">
        <v>426478.34</v>
      </c>
      <c r="E58">
        <v>1</v>
      </c>
      <c r="G58" s="8">
        <v>40455</v>
      </c>
      <c r="H58" s="7"/>
      <c r="I58" s="7"/>
      <c r="J58" s="7"/>
      <c r="K58" s="7">
        <v>960384.38</v>
      </c>
      <c r="L58" s="7">
        <v>280983.39</v>
      </c>
      <c r="M58" s="7">
        <v>1241367.77</v>
      </c>
      <c r="N58" s="7">
        <v>1241367.77</v>
      </c>
      <c r="P58">
        <v>4</v>
      </c>
      <c r="Q58" t="s">
        <v>46</v>
      </c>
    </row>
    <row r="59" spans="1:25" x14ac:dyDescent="0.25">
      <c r="A59" t="s">
        <v>26</v>
      </c>
      <c r="B59" s="2">
        <v>40455</v>
      </c>
      <c r="C59" t="s">
        <v>33</v>
      </c>
      <c r="D59" s="4">
        <v>32656.16</v>
      </c>
      <c r="E59">
        <v>2</v>
      </c>
      <c r="G59" s="8">
        <v>40486</v>
      </c>
      <c r="H59" s="7"/>
      <c r="I59" s="7"/>
      <c r="J59" s="7"/>
      <c r="K59" s="7">
        <v>973993.16</v>
      </c>
      <c r="L59" s="7">
        <v>308934.59999999998</v>
      </c>
      <c r="M59" s="7">
        <v>1282927.76</v>
      </c>
      <c r="N59" s="7">
        <v>1282927.76</v>
      </c>
      <c r="P59">
        <v>5</v>
      </c>
      <c r="Q59" t="s">
        <v>47</v>
      </c>
    </row>
    <row r="60" spans="1:25" x14ac:dyDescent="0.25">
      <c r="A60" t="s">
        <v>27</v>
      </c>
      <c r="B60" s="2">
        <v>40455</v>
      </c>
      <c r="C60" t="s">
        <v>33</v>
      </c>
      <c r="D60" s="4">
        <v>923485.94</v>
      </c>
      <c r="E60">
        <v>1</v>
      </c>
      <c r="G60" s="8">
        <v>40516</v>
      </c>
      <c r="H60" s="7"/>
      <c r="I60" s="7"/>
      <c r="J60" s="7"/>
      <c r="K60" s="7">
        <v>972393.89</v>
      </c>
      <c r="L60" s="7">
        <v>323394.33</v>
      </c>
      <c r="M60" s="7">
        <v>1295788.22</v>
      </c>
      <c r="N60" s="7">
        <v>1295788.22</v>
      </c>
      <c r="P60">
        <v>6</v>
      </c>
      <c r="Q60" t="s">
        <v>53</v>
      </c>
    </row>
    <row r="61" spans="1:25" x14ac:dyDescent="0.25">
      <c r="A61" t="s">
        <v>28</v>
      </c>
      <c r="B61" s="2">
        <v>40455</v>
      </c>
      <c r="C61" t="s">
        <v>33</v>
      </c>
      <c r="D61" s="4">
        <v>54977.88</v>
      </c>
      <c r="E61">
        <v>1</v>
      </c>
      <c r="G61" s="6" t="s">
        <v>35</v>
      </c>
      <c r="H61" s="7">
        <v>4570186.2799999993</v>
      </c>
      <c r="I61" s="7">
        <v>14602205.290000001</v>
      </c>
      <c r="J61" s="7">
        <v>19172391.570000004</v>
      </c>
      <c r="K61" s="7">
        <v>19694549.240000002</v>
      </c>
      <c r="L61" s="7">
        <v>4695238.12</v>
      </c>
      <c r="M61" s="7">
        <v>24389787.360000003</v>
      </c>
      <c r="N61" s="7">
        <v>43562178.929999992</v>
      </c>
      <c r="R61" t="s">
        <v>48</v>
      </c>
      <c r="S61" t="s">
        <v>49</v>
      </c>
      <c r="T61" t="s">
        <v>50</v>
      </c>
    </row>
    <row r="62" spans="1:25" x14ac:dyDescent="0.25">
      <c r="A62" t="s">
        <v>29</v>
      </c>
      <c r="B62" s="2">
        <v>40455</v>
      </c>
      <c r="C62" t="s">
        <v>33</v>
      </c>
      <c r="D62" s="4">
        <v>408384.84</v>
      </c>
      <c r="E62">
        <v>2</v>
      </c>
      <c r="R62" t="s">
        <v>52</v>
      </c>
      <c r="S62" t="s">
        <v>51</v>
      </c>
      <c r="T62" t="s">
        <v>52</v>
      </c>
    </row>
    <row r="63" spans="1:25" x14ac:dyDescent="0.25">
      <c r="A63" t="s">
        <v>30</v>
      </c>
      <c r="B63" s="2">
        <v>40455</v>
      </c>
      <c r="C63" t="s">
        <v>33</v>
      </c>
      <c r="D63" s="4">
        <v>925374.53</v>
      </c>
      <c r="E63">
        <v>1</v>
      </c>
      <c r="R63">
        <v>6.5</v>
      </c>
      <c r="S63">
        <v>0</v>
      </c>
      <c r="T63">
        <v>1</v>
      </c>
    </row>
    <row r="64" spans="1:25" x14ac:dyDescent="0.25">
      <c r="A64" t="s">
        <v>31</v>
      </c>
      <c r="B64" s="2">
        <v>40455</v>
      </c>
      <c r="C64" t="s">
        <v>33</v>
      </c>
      <c r="D64" s="4">
        <v>33293.43</v>
      </c>
      <c r="E64">
        <v>2</v>
      </c>
      <c r="R64">
        <v>12.5</v>
      </c>
      <c r="S64">
        <v>0</v>
      </c>
      <c r="T64">
        <v>1</v>
      </c>
    </row>
    <row r="65" spans="1:20" x14ac:dyDescent="0.25">
      <c r="A65" t="s">
        <v>32</v>
      </c>
      <c r="B65" s="2">
        <v>40455</v>
      </c>
      <c r="C65" t="s">
        <v>33</v>
      </c>
      <c r="D65" s="4">
        <v>280983.39</v>
      </c>
      <c r="E65">
        <v>2</v>
      </c>
      <c r="R65">
        <v>18.5</v>
      </c>
      <c r="S65">
        <v>0</v>
      </c>
      <c r="T65">
        <v>1</v>
      </c>
    </row>
    <row r="66" spans="1:20" x14ac:dyDescent="0.25">
      <c r="A66" t="s">
        <v>24</v>
      </c>
      <c r="B66" s="2">
        <v>40486</v>
      </c>
      <c r="C66" t="s">
        <v>25</v>
      </c>
      <c r="D66" s="4">
        <v>403532.75</v>
      </c>
      <c r="E66">
        <v>1</v>
      </c>
      <c r="R66">
        <v>24.5</v>
      </c>
      <c r="S66">
        <v>0</v>
      </c>
      <c r="T66">
        <v>1</v>
      </c>
    </row>
    <row r="67" spans="1:20" x14ac:dyDescent="0.25">
      <c r="A67" t="s">
        <v>26</v>
      </c>
      <c r="B67" s="2">
        <v>40486</v>
      </c>
      <c r="C67" t="s">
        <v>25</v>
      </c>
      <c r="D67" s="4">
        <v>682964.58</v>
      </c>
      <c r="E67">
        <v>2</v>
      </c>
      <c r="R67">
        <v>30.5</v>
      </c>
      <c r="S67">
        <v>0</v>
      </c>
      <c r="T67">
        <v>1</v>
      </c>
    </row>
    <row r="68" spans="1:20" x14ac:dyDescent="0.25">
      <c r="A68" t="s">
        <v>27</v>
      </c>
      <c r="B68" s="2">
        <v>40486</v>
      </c>
      <c r="C68" t="s">
        <v>25</v>
      </c>
      <c r="D68" s="4">
        <v>152866.34</v>
      </c>
      <c r="E68">
        <v>1</v>
      </c>
      <c r="R68">
        <v>36.5</v>
      </c>
      <c r="S68">
        <v>0</v>
      </c>
      <c r="T68">
        <v>1</v>
      </c>
    </row>
    <row r="69" spans="1:20" x14ac:dyDescent="0.25">
      <c r="A69" t="s">
        <v>28</v>
      </c>
      <c r="B69" s="2">
        <v>40486</v>
      </c>
      <c r="C69" t="s">
        <v>25</v>
      </c>
      <c r="D69" s="4">
        <v>90283.03</v>
      </c>
      <c r="E69">
        <v>1</v>
      </c>
      <c r="R69">
        <v>42.5</v>
      </c>
      <c r="S69">
        <v>0</v>
      </c>
      <c r="T69">
        <v>1</v>
      </c>
    </row>
    <row r="70" spans="1:20" x14ac:dyDescent="0.25">
      <c r="A70" t="s">
        <v>29</v>
      </c>
      <c r="B70" s="2">
        <v>40486</v>
      </c>
      <c r="C70" t="s">
        <v>25</v>
      </c>
      <c r="D70" s="4">
        <v>1683923.37</v>
      </c>
      <c r="E70">
        <v>2</v>
      </c>
      <c r="P70">
        <v>7</v>
      </c>
      <c r="Q70" t="s">
        <v>54</v>
      </c>
    </row>
    <row r="71" spans="1:20" x14ac:dyDescent="0.25">
      <c r="A71" t="s">
        <v>30</v>
      </c>
      <c r="B71" s="2">
        <v>40486</v>
      </c>
      <c r="C71" t="s">
        <v>25</v>
      </c>
      <c r="D71" s="4">
        <v>120384.78</v>
      </c>
      <c r="E71">
        <v>1</v>
      </c>
      <c r="P71">
        <v>8</v>
      </c>
      <c r="Q71" t="s">
        <v>55</v>
      </c>
    </row>
    <row r="72" spans="1:20" x14ac:dyDescent="0.25">
      <c r="A72" t="s">
        <v>31</v>
      </c>
      <c r="B72" s="2">
        <v>40486</v>
      </c>
      <c r="C72" t="s">
        <v>25</v>
      </c>
      <c r="D72" s="4">
        <v>112884.01</v>
      </c>
      <c r="E72">
        <v>2</v>
      </c>
      <c r="P72">
        <v>9</v>
      </c>
      <c r="Q72" t="s">
        <v>56</v>
      </c>
    </row>
    <row r="73" spans="1:20" x14ac:dyDescent="0.25">
      <c r="A73" t="s">
        <v>32</v>
      </c>
      <c r="B73" s="2">
        <v>40486</v>
      </c>
      <c r="C73" t="s">
        <v>25</v>
      </c>
      <c r="D73" s="4">
        <v>973993.16</v>
      </c>
      <c r="E73">
        <v>2</v>
      </c>
      <c r="P73">
        <v>10</v>
      </c>
      <c r="Q73" t="s">
        <v>57</v>
      </c>
    </row>
    <row r="74" spans="1:20" x14ac:dyDescent="0.25">
      <c r="A74" t="s">
        <v>24</v>
      </c>
      <c r="B74" s="2">
        <v>40486</v>
      </c>
      <c r="C74" t="s">
        <v>33</v>
      </c>
      <c r="D74" s="4">
        <v>429384.43</v>
      </c>
      <c r="E74">
        <v>1</v>
      </c>
      <c r="P74">
        <v>11</v>
      </c>
      <c r="Q74" t="s">
        <v>58</v>
      </c>
    </row>
    <row r="75" spans="1:20" x14ac:dyDescent="0.25">
      <c r="A75" t="s">
        <v>26</v>
      </c>
      <c r="B75" s="2">
        <v>40486</v>
      </c>
      <c r="C75" t="s">
        <v>33</v>
      </c>
      <c r="D75" s="4">
        <v>32847.94</v>
      </c>
      <c r="E75">
        <v>2</v>
      </c>
      <c r="P75">
        <v>12</v>
      </c>
      <c r="Q75" t="s">
        <v>59</v>
      </c>
    </row>
    <row r="76" spans="1:20" x14ac:dyDescent="0.25">
      <c r="A76" t="s">
        <v>27</v>
      </c>
      <c r="B76" s="2">
        <v>40486</v>
      </c>
      <c r="C76" t="s">
        <v>33</v>
      </c>
      <c r="D76" s="4">
        <v>945374.21</v>
      </c>
      <c r="E76">
        <v>1</v>
      </c>
      <c r="P76">
        <v>13</v>
      </c>
      <c r="Q76" t="s">
        <v>60</v>
      </c>
    </row>
    <row r="77" spans="1:20" x14ac:dyDescent="0.25">
      <c r="A77" t="s">
        <v>28</v>
      </c>
      <c r="B77" s="2">
        <v>40486</v>
      </c>
      <c r="C77" t="s">
        <v>33</v>
      </c>
      <c r="D77" s="4">
        <v>53028.99</v>
      </c>
      <c r="E77">
        <v>1</v>
      </c>
      <c r="P77">
        <v>14</v>
      </c>
      <c r="Q77" t="s">
        <v>61</v>
      </c>
    </row>
    <row r="78" spans="1:20" x14ac:dyDescent="0.25">
      <c r="A78" t="s">
        <v>29</v>
      </c>
      <c r="B78" s="2">
        <v>40486</v>
      </c>
      <c r="C78" t="s">
        <v>33</v>
      </c>
      <c r="D78" s="4">
        <v>398569.03</v>
      </c>
      <c r="E78">
        <v>2</v>
      </c>
      <c r="R78" t="s">
        <v>48</v>
      </c>
      <c r="S78" t="s">
        <v>49</v>
      </c>
      <c r="T78" t="s">
        <v>62</v>
      </c>
    </row>
    <row r="79" spans="1:20" x14ac:dyDescent="0.25">
      <c r="A79" t="s">
        <v>30</v>
      </c>
      <c r="B79" s="2">
        <v>40486</v>
      </c>
      <c r="C79" t="s">
        <v>33</v>
      </c>
      <c r="D79" s="4">
        <v>1036938.38</v>
      </c>
      <c r="E79">
        <v>1</v>
      </c>
      <c r="R79" t="s">
        <v>52</v>
      </c>
      <c r="S79" t="s">
        <v>63</v>
      </c>
      <c r="T79" t="s">
        <v>52</v>
      </c>
    </row>
    <row r="80" spans="1:20" x14ac:dyDescent="0.25">
      <c r="A80" t="s">
        <v>31</v>
      </c>
      <c r="B80" s="2">
        <v>40486</v>
      </c>
      <c r="C80" t="s">
        <v>33</v>
      </c>
      <c r="D80" s="4">
        <v>35936.120000000003</v>
      </c>
      <c r="E80">
        <v>2</v>
      </c>
      <c r="R80">
        <v>3.5</v>
      </c>
      <c r="S80">
        <v>1</v>
      </c>
      <c r="T80" t="s">
        <v>24</v>
      </c>
    </row>
    <row r="81" spans="1:20" x14ac:dyDescent="0.25">
      <c r="A81" t="s">
        <v>32</v>
      </c>
      <c r="B81" s="2">
        <v>40486</v>
      </c>
      <c r="C81" t="s">
        <v>33</v>
      </c>
      <c r="D81" s="4">
        <v>308934.59999999998</v>
      </c>
      <c r="E81">
        <v>2</v>
      </c>
      <c r="R81">
        <v>9.5</v>
      </c>
      <c r="S81">
        <v>1</v>
      </c>
      <c r="T81" t="s">
        <v>26</v>
      </c>
    </row>
    <row r="82" spans="1:20" x14ac:dyDescent="0.25">
      <c r="A82" t="s">
        <v>24</v>
      </c>
      <c r="B82" s="2">
        <v>40516</v>
      </c>
      <c r="C82" t="s">
        <v>25</v>
      </c>
      <c r="D82" s="4">
        <v>403532.75</v>
      </c>
      <c r="E82">
        <v>1</v>
      </c>
      <c r="R82">
        <v>15.5</v>
      </c>
      <c r="S82">
        <v>1</v>
      </c>
      <c r="T82" t="s">
        <v>28</v>
      </c>
    </row>
    <row r="83" spans="1:20" x14ac:dyDescent="0.25">
      <c r="A83" t="s">
        <v>26</v>
      </c>
      <c r="B83" s="2">
        <v>40516</v>
      </c>
      <c r="C83" t="s">
        <v>25</v>
      </c>
      <c r="D83" s="4">
        <v>787384.51</v>
      </c>
      <c r="E83">
        <v>2</v>
      </c>
      <c r="R83">
        <v>21.5</v>
      </c>
      <c r="S83">
        <v>1</v>
      </c>
      <c r="T83" t="s">
        <v>29</v>
      </c>
    </row>
    <row r="84" spans="1:20" x14ac:dyDescent="0.25">
      <c r="A84" t="s">
        <v>27</v>
      </c>
      <c r="B84" s="2">
        <v>40516</v>
      </c>
      <c r="C84" t="s">
        <v>25</v>
      </c>
      <c r="D84" s="4">
        <v>168394.33</v>
      </c>
      <c r="E84">
        <v>1</v>
      </c>
      <c r="R84">
        <v>27.5</v>
      </c>
      <c r="S84">
        <v>1</v>
      </c>
      <c r="T84" t="s">
        <v>30</v>
      </c>
    </row>
    <row r="85" spans="1:20" x14ac:dyDescent="0.25">
      <c r="A85" t="s">
        <v>28</v>
      </c>
      <c r="B85" s="2">
        <v>40516</v>
      </c>
      <c r="C85" t="s">
        <v>25</v>
      </c>
      <c r="D85" s="4">
        <v>93663.77</v>
      </c>
      <c r="E85">
        <v>1</v>
      </c>
      <c r="R85">
        <v>33.5</v>
      </c>
      <c r="S85">
        <v>1</v>
      </c>
      <c r="T85" t="s">
        <v>31</v>
      </c>
    </row>
    <row r="86" spans="1:20" x14ac:dyDescent="0.25">
      <c r="A86" t="s">
        <v>29</v>
      </c>
      <c r="B86" s="2">
        <v>40516</v>
      </c>
      <c r="C86" t="s">
        <v>25</v>
      </c>
      <c r="D86" s="4">
        <v>1864373.32</v>
      </c>
      <c r="E86">
        <v>2</v>
      </c>
      <c r="R86">
        <v>39.5</v>
      </c>
      <c r="S86">
        <v>1</v>
      </c>
      <c r="T86" t="s">
        <v>27</v>
      </c>
    </row>
    <row r="87" spans="1:20" x14ac:dyDescent="0.25">
      <c r="A87" t="s">
        <v>30</v>
      </c>
      <c r="B87" s="2">
        <v>40516</v>
      </c>
      <c r="C87" t="s">
        <v>25</v>
      </c>
      <c r="D87" s="4">
        <v>129384.78</v>
      </c>
      <c r="E87">
        <v>1</v>
      </c>
      <c r="R87">
        <v>45.5</v>
      </c>
      <c r="S87">
        <v>1</v>
      </c>
      <c r="T87" t="s">
        <v>32</v>
      </c>
    </row>
    <row r="88" spans="1:20" x14ac:dyDescent="0.25">
      <c r="A88" t="s">
        <v>31</v>
      </c>
      <c r="B88" s="2">
        <v>40516</v>
      </c>
      <c r="C88" t="s">
        <v>25</v>
      </c>
      <c r="D88" s="4">
        <v>115390.55</v>
      </c>
      <c r="E88">
        <v>2</v>
      </c>
      <c r="P88">
        <v>15</v>
      </c>
      <c r="Q88" t="s">
        <v>64</v>
      </c>
    </row>
    <row r="89" spans="1:20" x14ac:dyDescent="0.25">
      <c r="A89" t="s">
        <v>32</v>
      </c>
      <c r="B89" s="2">
        <v>40516</v>
      </c>
      <c r="C89" t="s">
        <v>25</v>
      </c>
      <c r="D89" s="4">
        <v>972393.89</v>
      </c>
      <c r="E89">
        <v>2</v>
      </c>
      <c r="R89" t="s">
        <v>72</v>
      </c>
    </row>
    <row r="90" spans="1:20" x14ac:dyDescent="0.25">
      <c r="A90" t="s">
        <v>24</v>
      </c>
      <c r="B90" s="2">
        <v>40516</v>
      </c>
      <c r="C90" t="s">
        <v>33</v>
      </c>
      <c r="D90" s="4">
        <v>429384.43</v>
      </c>
      <c r="E90">
        <v>1</v>
      </c>
      <c r="Q90" t="s">
        <v>24</v>
      </c>
      <c r="R90" t="s">
        <v>65</v>
      </c>
    </row>
    <row r="91" spans="1:20" x14ac:dyDescent="0.25">
      <c r="A91" t="s">
        <v>26</v>
      </c>
      <c r="B91" s="2">
        <v>40516</v>
      </c>
      <c r="C91" t="s">
        <v>33</v>
      </c>
      <c r="D91" s="4">
        <v>32847.94</v>
      </c>
      <c r="E91">
        <v>2</v>
      </c>
      <c r="Q91" t="s">
        <v>52</v>
      </c>
      <c r="R91" t="s">
        <v>66</v>
      </c>
    </row>
    <row r="92" spans="1:20" x14ac:dyDescent="0.25">
      <c r="A92" t="s">
        <v>27</v>
      </c>
      <c r="B92" s="2">
        <v>40516</v>
      </c>
      <c r="C92" t="s">
        <v>33</v>
      </c>
      <c r="D92" s="4">
        <v>984394.58</v>
      </c>
      <c r="E92">
        <v>1</v>
      </c>
      <c r="Q92" t="s">
        <v>52</v>
      </c>
      <c r="R92" t="s">
        <v>67</v>
      </c>
    </row>
    <row r="93" spans="1:20" x14ac:dyDescent="0.25">
      <c r="A93" t="s">
        <v>28</v>
      </c>
      <c r="B93" s="2">
        <v>40516</v>
      </c>
      <c r="C93" t="s">
        <v>33</v>
      </c>
      <c r="D93" s="4">
        <v>59394.22</v>
      </c>
      <c r="E93">
        <v>1</v>
      </c>
      <c r="Q93" t="s">
        <v>52</v>
      </c>
      <c r="R93" t="s">
        <v>68</v>
      </c>
    </row>
    <row r="94" spans="1:20" x14ac:dyDescent="0.25">
      <c r="A94" t="s">
        <v>29</v>
      </c>
      <c r="B94" s="2">
        <v>40516</v>
      </c>
      <c r="C94" t="s">
        <v>33</v>
      </c>
      <c r="D94" s="4">
        <v>372474.93</v>
      </c>
      <c r="E94">
        <v>2</v>
      </c>
      <c r="Q94" t="s">
        <v>52</v>
      </c>
      <c r="R94" t="s">
        <v>69</v>
      </c>
    </row>
    <row r="95" spans="1:20" x14ac:dyDescent="0.25">
      <c r="A95" t="s">
        <v>30</v>
      </c>
      <c r="B95" s="2">
        <v>40516</v>
      </c>
      <c r="C95" t="s">
        <v>33</v>
      </c>
      <c r="D95" s="4">
        <v>1203884.8700000001</v>
      </c>
      <c r="E95">
        <v>1</v>
      </c>
      <c r="Q95" t="s">
        <v>52</v>
      </c>
      <c r="R95" t="s">
        <v>70</v>
      </c>
    </row>
    <row r="96" spans="1:20" x14ac:dyDescent="0.25">
      <c r="A96" t="s">
        <v>31</v>
      </c>
      <c r="B96" s="2">
        <v>40516</v>
      </c>
      <c r="C96" t="s">
        <v>33</v>
      </c>
      <c r="D96" s="4">
        <v>36394</v>
      </c>
      <c r="E96">
        <v>2</v>
      </c>
      <c r="Q96" t="s">
        <v>26</v>
      </c>
      <c r="R96" t="s">
        <v>65</v>
      </c>
    </row>
    <row r="97" spans="1:18" x14ac:dyDescent="0.25">
      <c r="A97" t="s">
        <v>32</v>
      </c>
      <c r="B97" s="2">
        <v>40516</v>
      </c>
      <c r="C97" t="s">
        <v>33</v>
      </c>
      <c r="D97" s="4">
        <v>323394.33</v>
      </c>
      <c r="E97">
        <v>2</v>
      </c>
      <c r="Q97" t="s">
        <v>52</v>
      </c>
      <c r="R97" t="s">
        <v>66</v>
      </c>
    </row>
    <row r="98" spans="1:18" x14ac:dyDescent="0.25">
      <c r="Q98" t="s">
        <v>52</v>
      </c>
      <c r="R98" t="s">
        <v>67</v>
      </c>
    </row>
    <row r="99" spans="1:18" x14ac:dyDescent="0.25">
      <c r="Q99" t="s">
        <v>52</v>
      </c>
      <c r="R99" t="s">
        <v>68</v>
      </c>
    </row>
    <row r="100" spans="1:18" x14ac:dyDescent="0.25">
      <c r="Q100" t="s">
        <v>52</v>
      </c>
      <c r="R100" t="s">
        <v>69</v>
      </c>
    </row>
    <row r="101" spans="1:18" x14ac:dyDescent="0.25">
      <c r="Q101" t="s">
        <v>52</v>
      </c>
      <c r="R101" t="s">
        <v>70</v>
      </c>
    </row>
    <row r="102" spans="1:18" x14ac:dyDescent="0.25">
      <c r="Q102" t="s">
        <v>28</v>
      </c>
      <c r="R102" t="s">
        <v>65</v>
      </c>
    </row>
    <row r="103" spans="1:18" x14ac:dyDescent="0.25">
      <c r="R103" t="s">
        <v>66</v>
      </c>
    </row>
    <row r="104" spans="1:18" x14ac:dyDescent="0.25">
      <c r="R104" t="s">
        <v>67</v>
      </c>
    </row>
    <row r="105" spans="1:18" x14ac:dyDescent="0.25">
      <c r="R105" t="s">
        <v>68</v>
      </c>
    </row>
    <row r="106" spans="1:18" x14ac:dyDescent="0.25">
      <c r="R106" t="s">
        <v>69</v>
      </c>
    </row>
    <row r="107" spans="1:18" x14ac:dyDescent="0.25">
      <c r="R107" t="s">
        <v>70</v>
      </c>
    </row>
    <row r="108" spans="1:18" x14ac:dyDescent="0.25">
      <c r="Q108" t="s">
        <v>29</v>
      </c>
      <c r="R108" t="s">
        <v>65</v>
      </c>
    </row>
    <row r="109" spans="1:18" x14ac:dyDescent="0.25">
      <c r="R109" t="s">
        <v>66</v>
      </c>
    </row>
    <row r="110" spans="1:18" x14ac:dyDescent="0.25">
      <c r="R110" t="s">
        <v>67</v>
      </c>
    </row>
    <row r="111" spans="1:18" x14ac:dyDescent="0.25">
      <c r="R111" t="s">
        <v>68</v>
      </c>
    </row>
    <row r="112" spans="1:18" x14ac:dyDescent="0.25">
      <c r="R112" t="s">
        <v>69</v>
      </c>
    </row>
    <row r="113" spans="17:18" x14ac:dyDescent="0.25">
      <c r="R113" t="s">
        <v>70</v>
      </c>
    </row>
    <row r="114" spans="17:18" x14ac:dyDescent="0.25">
      <c r="Q114" t="s">
        <v>30</v>
      </c>
      <c r="R114" t="s">
        <v>65</v>
      </c>
    </row>
    <row r="115" spans="17:18" x14ac:dyDescent="0.25">
      <c r="R115" t="s">
        <v>66</v>
      </c>
    </row>
    <row r="116" spans="17:18" x14ac:dyDescent="0.25">
      <c r="R116" t="s">
        <v>67</v>
      </c>
    </row>
    <row r="117" spans="17:18" x14ac:dyDescent="0.25">
      <c r="R117" t="s">
        <v>68</v>
      </c>
    </row>
    <row r="118" spans="17:18" x14ac:dyDescent="0.25">
      <c r="R118" t="s">
        <v>69</v>
      </c>
    </row>
    <row r="119" spans="17:18" x14ac:dyDescent="0.25">
      <c r="R119" t="s">
        <v>70</v>
      </c>
    </row>
    <row r="120" spans="17:18" x14ac:dyDescent="0.25">
      <c r="Q120" t="s">
        <v>31</v>
      </c>
      <c r="R120" t="s">
        <v>65</v>
      </c>
    </row>
    <row r="121" spans="17:18" x14ac:dyDescent="0.25">
      <c r="R121" t="s">
        <v>66</v>
      </c>
    </row>
    <row r="122" spans="17:18" x14ac:dyDescent="0.25">
      <c r="R122" t="s">
        <v>67</v>
      </c>
    </row>
    <row r="123" spans="17:18" x14ac:dyDescent="0.25">
      <c r="R123" t="s">
        <v>68</v>
      </c>
    </row>
    <row r="124" spans="17:18" x14ac:dyDescent="0.25">
      <c r="R124" t="s">
        <v>69</v>
      </c>
    </row>
    <row r="125" spans="17:18" x14ac:dyDescent="0.25">
      <c r="R125" t="s">
        <v>70</v>
      </c>
    </row>
    <row r="126" spans="17:18" x14ac:dyDescent="0.25">
      <c r="Q126" t="s">
        <v>27</v>
      </c>
      <c r="R126" t="s">
        <v>65</v>
      </c>
    </row>
    <row r="127" spans="17:18" x14ac:dyDescent="0.25">
      <c r="R127" t="s">
        <v>66</v>
      </c>
    </row>
    <row r="128" spans="17:18" x14ac:dyDescent="0.25">
      <c r="R128" t="s">
        <v>67</v>
      </c>
    </row>
    <row r="129" spans="16:25" x14ac:dyDescent="0.25">
      <c r="R129" t="s">
        <v>68</v>
      </c>
    </row>
    <row r="130" spans="16:25" x14ac:dyDescent="0.25">
      <c r="R130" t="s">
        <v>69</v>
      </c>
    </row>
    <row r="131" spans="16:25" x14ac:dyDescent="0.25">
      <c r="R131" t="s">
        <v>70</v>
      </c>
    </row>
    <row r="132" spans="16:25" x14ac:dyDescent="0.25">
      <c r="Q132" t="s">
        <v>32</v>
      </c>
      <c r="R132" t="s">
        <v>65</v>
      </c>
    </row>
    <row r="133" spans="16:25" x14ac:dyDescent="0.25">
      <c r="R133" t="s">
        <v>66</v>
      </c>
    </row>
    <row r="134" spans="16:25" x14ac:dyDescent="0.25">
      <c r="R134" t="s">
        <v>67</v>
      </c>
    </row>
    <row r="135" spans="16:25" x14ac:dyDescent="0.25">
      <c r="R135" t="s">
        <v>68</v>
      </c>
    </row>
    <row r="136" spans="16:25" x14ac:dyDescent="0.25">
      <c r="R136" t="s">
        <v>69</v>
      </c>
    </row>
    <row r="137" spans="16:25" x14ac:dyDescent="0.25">
      <c r="P137">
        <v>16</v>
      </c>
      <c r="R137" t="s">
        <v>70</v>
      </c>
    </row>
    <row r="138" spans="16:25" x14ac:dyDescent="0.25">
      <c r="Q138" t="s">
        <v>71</v>
      </c>
    </row>
    <row r="139" spans="16:25" x14ac:dyDescent="0.25">
      <c r="R139" t="s">
        <v>24</v>
      </c>
      <c r="S139" t="s">
        <v>26</v>
      </c>
      <c r="T139" t="s">
        <v>28</v>
      </c>
      <c r="U139" t="s">
        <v>29</v>
      </c>
      <c r="V139" t="s">
        <v>30</v>
      </c>
      <c r="W139" t="s">
        <v>31</v>
      </c>
      <c r="X139" t="s">
        <v>27</v>
      </c>
      <c r="Y139" t="s">
        <v>32</v>
      </c>
    </row>
    <row r="140" spans="16:25" x14ac:dyDescent="0.25"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</row>
  </sheetData>
  <mergeCells count="10">
    <mergeCell ref="S7:T7"/>
    <mergeCell ref="V7:W7"/>
    <mergeCell ref="Q9:Q14"/>
    <mergeCell ref="Q15:Q20"/>
    <mergeCell ref="Q21:Q26"/>
    <mergeCell ref="Q27:Q32"/>
    <mergeCell ref="Q33:Q38"/>
    <mergeCell ref="Q39:Q44"/>
    <mergeCell ref="Q45:Q50"/>
    <mergeCell ref="Q51:Q5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"/>
  <sheetViews>
    <sheetView zoomScaleNormal="100" workbookViewId="0">
      <selection activeCell="Q20" sqref="Q20"/>
    </sheetView>
  </sheetViews>
  <sheetFormatPr defaultRowHeight="11.25" x14ac:dyDescent="0.2"/>
  <cols>
    <col min="1" max="16" width="9.7109375" style="10" customWidth="1"/>
    <col min="17" max="16384" width="9.140625" style="10"/>
  </cols>
  <sheetData>
    <row r="1" spans="1:16" x14ac:dyDescent="0.2">
      <c r="A1" s="10" t="s">
        <v>52</v>
      </c>
      <c r="B1" s="11" t="s">
        <v>73</v>
      </c>
      <c r="C1" s="11" t="s">
        <v>74</v>
      </c>
      <c r="D1" s="11" t="s">
        <v>75</v>
      </c>
      <c r="E1" s="11" t="s">
        <v>78</v>
      </c>
      <c r="F1" s="11" t="s">
        <v>79</v>
      </c>
      <c r="G1" s="11" t="s">
        <v>80</v>
      </c>
      <c r="H1" s="11"/>
      <c r="I1" s="11" t="s">
        <v>81</v>
      </c>
      <c r="J1" s="11" t="s">
        <v>82</v>
      </c>
      <c r="K1" s="11" t="s">
        <v>83</v>
      </c>
      <c r="L1" s="11" t="s">
        <v>84</v>
      </c>
      <c r="M1" s="11" t="s">
        <v>85</v>
      </c>
      <c r="N1" s="11" t="s">
        <v>86</v>
      </c>
      <c r="O1" s="11" t="s">
        <v>87</v>
      </c>
      <c r="P1" s="11" t="s">
        <v>88</v>
      </c>
    </row>
    <row r="2" spans="1:16" x14ac:dyDescent="0.2">
      <c r="A2" s="12">
        <v>40181</v>
      </c>
      <c r="B2" s="13">
        <v>6.1600000000000002E-2</v>
      </c>
      <c r="C2" s="14">
        <v>482202</v>
      </c>
      <c r="D2" s="14">
        <v>7822780</v>
      </c>
      <c r="E2" s="15">
        <f>((B2-E$9)/(E$10-E$9)*E$12+SUM($D$12:D$12))/SUM($E$12:$G$12)</f>
        <v>0.27733333333333332</v>
      </c>
      <c r="F2" s="15">
        <f>((C2-F$9)/(F$10-F$9)*F$12+SUM($D$12:E$12))/SUM($E$12:$G$12)</f>
        <v>0.63700333333333337</v>
      </c>
      <c r="G2" s="15">
        <f>((D2-G$9)/(G$10-G$9)*G$12+SUM($D$12:F$12))/SUM($E$12:$G$12)</f>
        <v>0.76075933333333323</v>
      </c>
      <c r="I2" s="16">
        <f>$A$2-0.5</f>
        <v>40180.5</v>
      </c>
      <c r="J2" s="16">
        <f>$A$7+0.5</f>
        <v>40188.5</v>
      </c>
      <c r="K2" s="17">
        <f>E$9</f>
        <v>0.02</v>
      </c>
      <c r="L2" s="18">
        <f t="shared" ref="L2:M2" si="0">F$9</f>
        <v>300000</v>
      </c>
      <c r="M2" s="18">
        <f t="shared" si="0"/>
        <v>5000000</v>
      </c>
      <c r="N2" s="19">
        <f>((K2-E$9)/(E$10-E$9)*E$12+SUM($D$12:D$12))/SUM($E$12:$G$12)</f>
        <v>0</v>
      </c>
      <c r="O2" s="19">
        <f>((L2-F$9)/(F$10-F$9)*F$12+SUM($D$12:E$12))/SUM($E$12:$G$12)</f>
        <v>0.33333333333333331</v>
      </c>
      <c r="P2" s="19">
        <f>((M2-G$9)/(G$10-G$9)*G$12+SUM($D$12:F$12))/SUM($E$12:$G$12)</f>
        <v>0.66666666666666663</v>
      </c>
    </row>
    <row r="3" spans="1:16" x14ac:dyDescent="0.2">
      <c r="A3" s="12">
        <v>40182</v>
      </c>
      <c r="B3" s="13">
        <v>5.8700000000000002E-2</v>
      </c>
      <c r="C3" s="14">
        <v>398392</v>
      </c>
      <c r="D3" s="14">
        <v>6788552</v>
      </c>
      <c r="E3" s="15">
        <f>((B3-E$9)/(E$10-E$9)*E$12+SUM($D$12:D$12))/SUM($E$12:$G$12)</f>
        <v>0.25799999999999995</v>
      </c>
      <c r="F3" s="15">
        <f>((C3-F$9)/(F$10-F$9)*F$12+SUM($D$12:E$12))/SUM($E$12:$G$12)</f>
        <v>0.49731999999999998</v>
      </c>
      <c r="G3" s="15">
        <f>((D3-G$9)/(G$10-G$9)*G$12+SUM($D$12:F$12))/SUM($E$12:$G$12)</f>
        <v>0.7262850666666667</v>
      </c>
      <c r="I3" s="16">
        <f t="shared" ref="I3:I12" si="1">$A$2-0.5</f>
        <v>40180.5</v>
      </c>
      <c r="J3" s="16">
        <f t="shared" ref="J3:J12" si="2">$A$7+0.5</f>
        <v>40188.5</v>
      </c>
      <c r="K3" s="17">
        <f>IF(K2+E$11&gt;E$10,NA(),K2+E$11)</f>
        <v>0.03</v>
      </c>
      <c r="L3" s="18">
        <f t="shared" ref="L3:M12" si="3">IF(L2+F$11&gt;F$10,NA(),L2+F$11)</f>
        <v>350000</v>
      </c>
      <c r="M3" s="18">
        <f t="shared" si="3"/>
        <v>7000000</v>
      </c>
      <c r="N3" s="19">
        <f>((K3-E$9)/(E$10-E$9)*E$12+SUM($D$12:D$12))/SUM($E$12:$G$12)</f>
        <v>6.6666666666666652E-2</v>
      </c>
      <c r="O3" s="19">
        <f>((L3-F$9)/(F$10-F$9)*F$12+SUM($D$12:E$12))/SUM($E$12:$G$12)</f>
        <v>0.41666666666666669</v>
      </c>
      <c r="P3" s="19">
        <f>((M3-G$9)/(G$10-G$9)*G$12+SUM($D$12:F$12))/SUM($E$12:$G$12)</f>
        <v>0.73333333333333339</v>
      </c>
    </row>
    <row r="4" spans="1:16" x14ac:dyDescent="0.2">
      <c r="A4" s="12">
        <v>40183</v>
      </c>
      <c r="B4" s="13">
        <v>2.5999999999999999E-2</v>
      </c>
      <c r="C4" s="14">
        <v>365581</v>
      </c>
      <c r="D4" s="14">
        <v>14064487</v>
      </c>
      <c r="E4" s="15">
        <f>((B4-E$9)/(E$10-E$9)*E$12+SUM($D$12:D$12))/SUM($E$12:$G$12)</f>
        <v>3.9999999999999987E-2</v>
      </c>
      <c r="F4" s="15">
        <f>((C4-F$9)/(F$10-F$9)*F$12+SUM($D$12:E$12))/SUM($E$12:$G$12)</f>
        <v>0.44263499999999995</v>
      </c>
      <c r="G4" s="15">
        <f>((D4-G$9)/(G$10-G$9)*G$12+SUM($D$12:F$12))/SUM($E$12:$G$12)</f>
        <v>0.96881623333333333</v>
      </c>
      <c r="I4" s="16">
        <f t="shared" si="1"/>
        <v>40180.5</v>
      </c>
      <c r="J4" s="16">
        <f t="shared" si="2"/>
        <v>40188.5</v>
      </c>
      <c r="K4" s="17">
        <f t="shared" ref="K4:K12" si="4">IF(K3+E$11&gt;E$10,NA(),K3+E$11)</f>
        <v>0.04</v>
      </c>
      <c r="L4" s="18">
        <f t="shared" si="3"/>
        <v>400000</v>
      </c>
      <c r="M4" s="18">
        <f t="shared" si="3"/>
        <v>9000000</v>
      </c>
      <c r="N4" s="19">
        <f>((K4-E$9)/(E$10-E$9)*E$12+SUM($D$12:D$12))/SUM($E$12:$G$12)</f>
        <v>0.13333333333333333</v>
      </c>
      <c r="O4" s="19">
        <f>((L4-F$9)/(F$10-F$9)*F$12+SUM($D$12:E$12))/SUM($E$12:$G$12)</f>
        <v>0.5</v>
      </c>
      <c r="P4" s="19">
        <f>((M4-G$9)/(G$10-G$9)*G$12+SUM($D$12:F$12))/SUM($E$12:$G$12)</f>
        <v>0.79999999999999993</v>
      </c>
    </row>
    <row r="5" spans="1:16" x14ac:dyDescent="0.2">
      <c r="A5" s="12">
        <v>40186</v>
      </c>
      <c r="B5" s="13">
        <v>5.8900000000000001E-2</v>
      </c>
      <c r="C5" s="14">
        <v>359353</v>
      </c>
      <c r="D5" s="14">
        <v>6102299</v>
      </c>
      <c r="E5" s="15">
        <f>((B5-E$9)/(E$10-E$9)*E$12+SUM($D$12:D$12))/SUM($E$12:$G$12)</f>
        <v>0.25933333333333336</v>
      </c>
      <c r="F5" s="15">
        <f>((C5-F$9)/(F$10-F$9)*F$12+SUM($D$12:E$12))/SUM($E$12:$G$12)</f>
        <v>0.432255</v>
      </c>
      <c r="G5" s="15">
        <f>((D5-G$9)/(G$10-G$9)*G$12+SUM($D$12:F$12))/SUM($E$12:$G$12)</f>
        <v>0.70340996666666677</v>
      </c>
      <c r="I5" s="16">
        <f t="shared" si="1"/>
        <v>40180.5</v>
      </c>
      <c r="J5" s="16">
        <f t="shared" si="2"/>
        <v>40188.5</v>
      </c>
      <c r="K5" s="17">
        <f t="shared" si="4"/>
        <v>0.05</v>
      </c>
      <c r="L5" s="18">
        <f t="shared" si="3"/>
        <v>450000</v>
      </c>
      <c r="M5" s="18">
        <f t="shared" si="3"/>
        <v>11000000</v>
      </c>
      <c r="N5" s="19">
        <f>((K5-E$9)/(E$10-E$9)*E$12+SUM($D$12:D$12))/SUM($E$12:$G$12)</f>
        <v>0.19999999999999998</v>
      </c>
      <c r="O5" s="19">
        <f>((L5-F$9)/(F$10-F$9)*F$12+SUM($D$12:E$12))/SUM($E$12:$G$12)</f>
        <v>0.58333333333333337</v>
      </c>
      <c r="P5" s="19">
        <f>((M5-G$9)/(G$10-G$9)*G$12+SUM($D$12:F$12))/SUM($E$12:$G$12)</f>
        <v>0.8666666666666667</v>
      </c>
    </row>
    <row r="6" spans="1:16" x14ac:dyDescent="0.2">
      <c r="A6" s="12">
        <v>40187</v>
      </c>
      <c r="B6" s="13">
        <v>3.7999999999999999E-2</v>
      </c>
      <c r="C6" s="14">
        <v>372896</v>
      </c>
      <c r="D6" s="14">
        <v>9812270</v>
      </c>
      <c r="E6" s="15">
        <f>((B6-E$9)/(E$10-E$9)*E$12+SUM($D$12:D$12))/SUM($E$12:$G$12)</f>
        <v>0.11999999999999998</v>
      </c>
      <c r="F6" s="15">
        <f>((C6-F$9)/(F$10-F$9)*F$12+SUM($D$12:E$12))/SUM($E$12:$G$12)</f>
        <v>0.45482666666666666</v>
      </c>
      <c r="G6" s="15">
        <f>((D6-G$9)/(G$10-G$9)*G$12+SUM($D$12:F$12))/SUM($E$12:$G$12)</f>
        <v>0.82707566666666665</v>
      </c>
      <c r="I6" s="16">
        <f t="shared" si="1"/>
        <v>40180.5</v>
      </c>
      <c r="J6" s="16">
        <f t="shared" si="2"/>
        <v>40188.5</v>
      </c>
      <c r="K6" s="17">
        <f t="shared" si="4"/>
        <v>6.0000000000000005E-2</v>
      </c>
      <c r="L6" s="18">
        <f t="shared" si="3"/>
        <v>500000</v>
      </c>
      <c r="M6" s="18">
        <f t="shared" si="3"/>
        <v>13000000</v>
      </c>
      <c r="N6" s="19">
        <f>((K6-E$9)/(E$10-E$9)*E$12+SUM($D$12:D$12))/SUM($E$12:$G$12)</f>
        <v>0.26666666666666672</v>
      </c>
      <c r="O6" s="19">
        <f>((L6-F$9)/(F$10-F$9)*F$12+SUM($D$12:E$12))/SUM($E$12:$G$12)</f>
        <v>0.66666666666666663</v>
      </c>
      <c r="P6" s="19">
        <f>((M6-G$9)/(G$10-G$9)*G$12+SUM($D$12:F$12))/SUM($E$12:$G$12)</f>
        <v>0.93333333333333324</v>
      </c>
    </row>
    <row r="7" spans="1:16" x14ac:dyDescent="0.2">
      <c r="A7" s="12">
        <v>40188</v>
      </c>
      <c r="B7" s="13">
        <v>4.4200000000000003E-2</v>
      </c>
      <c r="C7" s="14">
        <v>402357</v>
      </c>
      <c r="D7" s="14">
        <v>9102141</v>
      </c>
      <c r="E7" s="15">
        <f>((B7-E$9)/(E$10-E$9)*E$12+SUM($D$12:D$12))/SUM($E$12:$G$12)</f>
        <v>0.16133333333333336</v>
      </c>
      <c r="F7" s="15">
        <f>((C7-F$9)/(F$10-F$9)*F$12+SUM($D$12:E$12))/SUM($E$12:$G$12)</f>
        <v>0.50392833333333342</v>
      </c>
      <c r="G7" s="15">
        <f>((D7-G$9)/(G$10-G$9)*G$12+SUM($D$12:F$12))/SUM($E$12:$G$12)</f>
        <v>0.80340470000000008</v>
      </c>
      <c r="I7" s="16">
        <f t="shared" si="1"/>
        <v>40180.5</v>
      </c>
      <c r="J7" s="16">
        <f t="shared" si="2"/>
        <v>40188.5</v>
      </c>
      <c r="K7" s="17">
        <f t="shared" si="4"/>
        <v>7.0000000000000007E-2</v>
      </c>
      <c r="L7" s="18" t="e">
        <f t="shared" si="3"/>
        <v>#N/A</v>
      </c>
      <c r="M7" s="18">
        <f t="shared" si="3"/>
        <v>15000000</v>
      </c>
      <c r="N7" s="19">
        <f>((K7-E$9)/(E$10-E$9)*E$12+SUM($D$12:D$12))/SUM($E$12:$G$12)</f>
        <v>0.33333333333333331</v>
      </c>
      <c r="O7" s="19" t="e">
        <f>((L7-F$9)/(F$10-F$9)*F$12+SUM($D$12:E$12))/SUM($E$12:$G$12)</f>
        <v>#N/A</v>
      </c>
      <c r="P7" s="19">
        <f>((M7-G$9)/(G$10-G$9)*G$12+SUM($D$12:F$12))/SUM($E$12:$G$12)</f>
        <v>1</v>
      </c>
    </row>
    <row r="8" spans="1:16" ht="12" thickBot="1" x14ac:dyDescent="0.25">
      <c r="A8" s="20"/>
      <c r="B8" s="13"/>
      <c r="C8" s="14"/>
      <c r="D8" s="14"/>
      <c r="I8" s="16">
        <f>$A$2-0.5</f>
        <v>40180.5</v>
      </c>
      <c r="J8" s="16">
        <f t="shared" si="2"/>
        <v>40188.5</v>
      </c>
      <c r="K8" s="17" t="e">
        <f t="shared" si="4"/>
        <v>#N/A</v>
      </c>
      <c r="L8" s="18" t="e">
        <f t="shared" si="3"/>
        <v>#N/A</v>
      </c>
      <c r="M8" s="18" t="e">
        <f t="shared" si="3"/>
        <v>#N/A</v>
      </c>
      <c r="N8" s="19" t="e">
        <f>((K8-E$9)/(E$10-E$9)*E$12+SUM($D$12:D$12))/SUM($E$12:$G$12)</f>
        <v>#N/A</v>
      </c>
      <c r="O8" s="19" t="e">
        <f>((L8-F$9)/(F$10-F$9)*F$12+SUM($D$12:E$12))/SUM($E$12:$G$12)</f>
        <v>#N/A</v>
      </c>
      <c r="P8" s="19" t="e">
        <f>((M8-G$9)/(G$10-G$9)*G$12+SUM($D$12:F$12))/SUM($E$12:$G$12)</f>
        <v>#N/A</v>
      </c>
    </row>
    <row r="9" spans="1:16" x14ac:dyDescent="0.2">
      <c r="A9" s="10" t="s">
        <v>2</v>
      </c>
      <c r="B9" s="21">
        <f>MIN(B2:B7)</f>
        <v>2.5999999999999999E-2</v>
      </c>
      <c r="C9" s="22">
        <f t="shared" ref="C9:D9" si="5">MIN(C2:C7)</f>
        <v>359353</v>
      </c>
      <c r="D9" s="23">
        <f t="shared" si="5"/>
        <v>6102299</v>
      </c>
      <c r="E9" s="24">
        <v>0.02</v>
      </c>
      <c r="F9" s="25">
        <v>300000</v>
      </c>
      <c r="G9" s="26">
        <v>5000000</v>
      </c>
      <c r="I9" s="16">
        <f t="shared" si="1"/>
        <v>40180.5</v>
      </c>
      <c r="J9" s="16">
        <f t="shared" si="2"/>
        <v>40188.5</v>
      </c>
      <c r="K9" s="17" t="e">
        <f t="shared" si="4"/>
        <v>#N/A</v>
      </c>
      <c r="L9" s="18" t="e">
        <f t="shared" si="3"/>
        <v>#N/A</v>
      </c>
      <c r="M9" s="18" t="e">
        <f t="shared" si="3"/>
        <v>#N/A</v>
      </c>
      <c r="N9" s="19" t="e">
        <f>((K9-E$9)/(E$10-E$9)*E$12+SUM($D$12:D$12))/SUM($E$12:$G$12)</f>
        <v>#N/A</v>
      </c>
      <c r="O9" s="19" t="e">
        <f>((L9-F$9)/(F$10-F$9)*F$12+SUM($D$12:E$12))/SUM($E$12:$G$12)</f>
        <v>#N/A</v>
      </c>
      <c r="P9" s="19" t="e">
        <f>((M9-G$9)/(G$10-G$9)*G$12+SUM($D$12:F$12))/SUM($E$12:$G$12)</f>
        <v>#N/A</v>
      </c>
    </row>
    <row r="10" spans="1:16" ht="12" thickBot="1" x14ac:dyDescent="0.25">
      <c r="A10" s="10" t="s">
        <v>3</v>
      </c>
      <c r="B10" s="27">
        <f>MAX(B2:B7)</f>
        <v>6.1600000000000002E-2</v>
      </c>
      <c r="C10" s="28">
        <f t="shared" ref="C10:D10" si="6">MAX(C2:C7)</f>
        <v>482202</v>
      </c>
      <c r="D10" s="29">
        <f t="shared" si="6"/>
        <v>14064487</v>
      </c>
      <c r="E10" s="30">
        <v>7.0000000000000007E-2</v>
      </c>
      <c r="F10" s="31">
        <v>500000</v>
      </c>
      <c r="G10" s="32">
        <v>15000000</v>
      </c>
      <c r="I10" s="16">
        <f t="shared" si="1"/>
        <v>40180.5</v>
      </c>
      <c r="J10" s="16">
        <f t="shared" si="2"/>
        <v>40188.5</v>
      </c>
      <c r="K10" s="17" t="e">
        <f t="shared" si="4"/>
        <v>#N/A</v>
      </c>
      <c r="L10" s="18" t="e">
        <f t="shared" si="3"/>
        <v>#N/A</v>
      </c>
      <c r="M10" s="18" t="e">
        <f t="shared" si="3"/>
        <v>#N/A</v>
      </c>
      <c r="N10" s="19" t="e">
        <f>((K10-E$9)/(E$10-E$9)*E$12+SUM($D$12:D$12))/SUM($E$12:$G$12)</f>
        <v>#N/A</v>
      </c>
      <c r="O10" s="19" t="e">
        <f>((L10-F$9)/(F$10-F$9)*F$12+SUM($D$12:E$12))/SUM($E$12:$G$12)</f>
        <v>#N/A</v>
      </c>
      <c r="P10" s="19" t="e">
        <f>((M10-G$9)/(G$10-G$9)*G$12+SUM($D$12:F$12))/SUM($E$12:$G$12)</f>
        <v>#N/A</v>
      </c>
    </row>
    <row r="11" spans="1:16" x14ac:dyDescent="0.2">
      <c r="A11" s="10" t="s">
        <v>76</v>
      </c>
      <c r="E11" s="33">
        <v>0.01</v>
      </c>
      <c r="F11" s="14">
        <v>50000</v>
      </c>
      <c r="G11" s="14">
        <v>2000000</v>
      </c>
      <c r="I11" s="16">
        <f t="shared" si="1"/>
        <v>40180.5</v>
      </c>
      <c r="J11" s="16">
        <f t="shared" si="2"/>
        <v>40188.5</v>
      </c>
      <c r="K11" s="17" t="e">
        <f t="shared" si="4"/>
        <v>#N/A</v>
      </c>
      <c r="L11" s="18" t="e">
        <f t="shared" si="3"/>
        <v>#N/A</v>
      </c>
      <c r="M11" s="18" t="e">
        <f t="shared" si="3"/>
        <v>#N/A</v>
      </c>
      <c r="N11" s="19" t="e">
        <f>((K11-E$9)/(E$10-E$9)*E$12+SUM($D$12:D$12))/SUM($E$12:$G$12)</f>
        <v>#N/A</v>
      </c>
      <c r="O11" s="19" t="e">
        <f>((L11-F$9)/(F$10-F$9)*F$12+SUM($D$12:E$12))/SUM($E$12:$G$12)</f>
        <v>#N/A</v>
      </c>
      <c r="P11" s="19" t="e">
        <f>((M11-G$9)/(G$10-G$9)*G$12+SUM($D$12:F$12))/SUM($E$12:$G$12)</f>
        <v>#N/A</v>
      </c>
    </row>
    <row r="12" spans="1:16" x14ac:dyDescent="0.2">
      <c r="A12" s="10" t="s">
        <v>77</v>
      </c>
      <c r="E12" s="34">
        <v>1</v>
      </c>
      <c r="F12" s="34">
        <v>1</v>
      </c>
      <c r="G12" s="34">
        <v>1</v>
      </c>
      <c r="I12" s="16">
        <f t="shared" si="1"/>
        <v>40180.5</v>
      </c>
      <c r="J12" s="16">
        <f t="shared" si="2"/>
        <v>40188.5</v>
      </c>
      <c r="K12" s="17" t="e">
        <f t="shared" si="4"/>
        <v>#N/A</v>
      </c>
      <c r="L12" s="18" t="e">
        <f t="shared" si="3"/>
        <v>#N/A</v>
      </c>
      <c r="M12" s="18" t="e">
        <f t="shared" si="3"/>
        <v>#N/A</v>
      </c>
      <c r="N12" s="19" t="e">
        <f>((K12-E$9)/(E$10-E$9)*E$12+SUM($D$12:D$12))/SUM($E$12:$G$12)</f>
        <v>#N/A</v>
      </c>
      <c r="O12" s="19" t="e">
        <f>((L12-F$9)/(F$10-F$9)*F$12+SUM($D$12:E$12))/SUM($E$12:$G$12)</f>
        <v>#N/A</v>
      </c>
      <c r="P12" s="19" t="e">
        <f>((M12-G$9)/(G$10-G$9)*G$12+SUM($D$12:F$12))/SUM($E$12:$G$12)</f>
        <v>#N/A</v>
      </c>
    </row>
    <row r="14" spans="1:16" x14ac:dyDescent="0.2">
      <c r="A14" s="10" t="s">
        <v>89</v>
      </c>
      <c r="B14" s="10" t="s">
        <v>90</v>
      </c>
    </row>
    <row r="15" spans="1:16" x14ac:dyDescent="0.2">
      <c r="A15" s="10" t="s">
        <v>91</v>
      </c>
      <c r="B15" s="10" t="s">
        <v>92</v>
      </c>
    </row>
    <row r="16" spans="1:16" x14ac:dyDescent="0.2">
      <c r="A16" s="10" t="s">
        <v>93</v>
      </c>
      <c r="B16" s="10" t="s">
        <v>94</v>
      </c>
    </row>
    <row r="17" spans="1:2" x14ac:dyDescent="0.2">
      <c r="A17" s="10" t="s">
        <v>95</v>
      </c>
      <c r="B17" s="10" t="s">
        <v>96</v>
      </c>
    </row>
    <row r="33" spans="1:2" x14ac:dyDescent="0.2">
      <c r="A33" s="10" t="s">
        <v>97</v>
      </c>
      <c r="B33" s="10" t="s">
        <v>99</v>
      </c>
    </row>
    <row r="34" spans="1:2" x14ac:dyDescent="0.2">
      <c r="A34" s="10" t="s">
        <v>98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7"/>
  <sheetViews>
    <sheetView tabSelected="1" zoomScale="71" zoomScaleNormal="71" workbookViewId="0">
      <selection activeCell="D2" sqref="D2"/>
    </sheetView>
  </sheetViews>
  <sheetFormatPr defaultRowHeight="15" x14ac:dyDescent="0.25"/>
  <cols>
    <col min="3" max="3" width="10.42578125" bestFit="1" customWidth="1"/>
  </cols>
  <sheetData>
    <row r="1" spans="1:19" x14ac:dyDescent="0.25">
      <c r="A1" s="35" t="s">
        <v>100</v>
      </c>
      <c r="B1" s="35" t="s">
        <v>101</v>
      </c>
      <c r="C1" s="35" t="s">
        <v>102</v>
      </c>
      <c r="D1" s="35" t="s">
        <v>62</v>
      </c>
      <c r="E1" s="35" t="s">
        <v>107</v>
      </c>
      <c r="R1" t="s">
        <v>89</v>
      </c>
      <c r="S1" t="s">
        <v>108</v>
      </c>
    </row>
    <row r="2" spans="1:19" x14ac:dyDescent="0.25">
      <c r="A2">
        <v>25</v>
      </c>
      <c r="B2">
        <v>180</v>
      </c>
      <c r="C2">
        <v>180</v>
      </c>
      <c r="D2" t="str">
        <f>$F$3&amp;" % Share"</f>
        <v>100 % Share</v>
      </c>
      <c r="E2">
        <v>200</v>
      </c>
      <c r="F2" s="35" t="s">
        <v>106</v>
      </c>
      <c r="R2" t="s">
        <v>91</v>
      </c>
      <c r="S2" t="s">
        <v>109</v>
      </c>
    </row>
    <row r="3" spans="1:19" x14ac:dyDescent="0.25">
      <c r="A3">
        <v>75</v>
      </c>
      <c r="B3">
        <f>(180/100)*A2</f>
        <v>45</v>
      </c>
      <c r="C3">
        <v>9</v>
      </c>
      <c r="D3">
        <v>0</v>
      </c>
      <c r="E3">
        <f>((180/100)*F3)-1</f>
        <v>179</v>
      </c>
      <c r="F3">
        <v>100</v>
      </c>
      <c r="R3" t="s">
        <v>93</v>
      </c>
      <c r="S3" t="s">
        <v>110</v>
      </c>
    </row>
    <row r="4" spans="1:19" x14ac:dyDescent="0.25">
      <c r="B4">
        <f>(180/100)*(A3-A2)</f>
        <v>90</v>
      </c>
      <c r="C4">
        <v>18</v>
      </c>
      <c r="D4">
        <v>10</v>
      </c>
      <c r="E4">
        <v>2</v>
      </c>
      <c r="R4" t="s">
        <v>95</v>
      </c>
      <c r="S4" t="s">
        <v>111</v>
      </c>
    </row>
    <row r="5" spans="1:19" x14ac:dyDescent="0.25">
      <c r="B5">
        <f>360-SUM(B2:B4)</f>
        <v>45</v>
      </c>
      <c r="C5">
        <v>18</v>
      </c>
      <c r="D5">
        <v>20</v>
      </c>
      <c r="E5">
        <f>180-SUM(E2:E4)</f>
        <v>-201</v>
      </c>
      <c r="R5" t="s">
        <v>97</v>
      </c>
      <c r="S5" t="s">
        <v>112</v>
      </c>
    </row>
    <row r="6" spans="1:19" x14ac:dyDescent="0.25">
      <c r="C6">
        <v>18</v>
      </c>
      <c r="D6">
        <v>30</v>
      </c>
    </row>
    <row r="7" spans="1:19" x14ac:dyDescent="0.25">
      <c r="C7">
        <v>18</v>
      </c>
      <c r="D7">
        <v>40</v>
      </c>
    </row>
    <row r="8" spans="1:19" x14ac:dyDescent="0.25">
      <c r="C8">
        <v>18</v>
      </c>
      <c r="D8">
        <v>50</v>
      </c>
    </row>
    <row r="9" spans="1:19" x14ac:dyDescent="0.25">
      <c r="C9">
        <v>18</v>
      </c>
      <c r="D9">
        <v>60</v>
      </c>
    </row>
    <row r="10" spans="1:19" x14ac:dyDescent="0.25">
      <c r="C10">
        <v>18</v>
      </c>
      <c r="D10">
        <v>70</v>
      </c>
    </row>
    <row r="11" spans="1:19" x14ac:dyDescent="0.25">
      <c r="C11">
        <v>18</v>
      </c>
      <c r="D11">
        <v>80</v>
      </c>
    </row>
    <row r="12" spans="1:19" x14ac:dyDescent="0.25">
      <c r="C12">
        <v>18</v>
      </c>
      <c r="D12">
        <v>90</v>
      </c>
    </row>
    <row r="13" spans="1:19" x14ac:dyDescent="0.25">
      <c r="C13">
        <v>9</v>
      </c>
      <c r="D13">
        <v>100</v>
      </c>
    </row>
    <row r="15" spans="1:19" x14ac:dyDescent="0.25">
      <c r="D15" t="s">
        <v>103</v>
      </c>
    </row>
    <row r="16" spans="1:19" x14ac:dyDescent="0.25">
      <c r="D16" t="s">
        <v>104</v>
      </c>
    </row>
    <row r="17" spans="4:4" x14ac:dyDescent="0.25">
      <c r="D17" t="s">
        <v>105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3" name="Scroll Bar 2">
              <controlPr defaultSize="0" autoPict="0">
                <anchor moveWithCells="1">
                  <from>
                    <xdr:col>8</xdr:col>
                    <xdr:colOff>0</xdr:colOff>
                    <xdr:row>2</xdr:row>
                    <xdr:rowOff>0</xdr:rowOff>
                  </from>
                  <to>
                    <xdr:col>14</xdr:col>
                    <xdr:colOff>352425</xdr:colOff>
                    <xdr:row>3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"/>
  <sheetViews>
    <sheetView topLeftCell="B1" workbookViewId="0">
      <selection activeCell="P7" sqref="P7"/>
    </sheetView>
  </sheetViews>
  <sheetFormatPr defaultRowHeight="15" x14ac:dyDescent="0.25"/>
  <cols>
    <col min="16" max="17" width="11.5703125" bestFit="1" customWidth="1"/>
    <col min="18" max="19" width="10.7109375" bestFit="1" customWidth="1"/>
    <col min="20" max="20" width="11.7109375" bestFit="1" customWidth="1"/>
  </cols>
  <sheetData>
    <row r="1" spans="1:20" x14ac:dyDescent="0.25">
      <c r="B1" t="s">
        <v>113</v>
      </c>
      <c r="C1" t="s">
        <v>114</v>
      </c>
      <c r="D1" t="s">
        <v>115</v>
      </c>
      <c r="E1" t="s">
        <v>116</v>
      </c>
      <c r="F1" t="s">
        <v>117</v>
      </c>
      <c r="P1" t="s">
        <v>113</v>
      </c>
      <c r="Q1" t="s">
        <v>124</v>
      </c>
      <c r="R1" t="s">
        <v>123</v>
      </c>
      <c r="S1" t="s">
        <v>125</v>
      </c>
      <c r="T1" t="s">
        <v>117</v>
      </c>
    </row>
    <row r="2" spans="1:20" x14ac:dyDescent="0.25">
      <c r="A2" t="s">
        <v>52</v>
      </c>
      <c r="B2">
        <v>1000</v>
      </c>
      <c r="O2" t="s">
        <v>52</v>
      </c>
      <c r="P2" s="1">
        <v>1000</v>
      </c>
      <c r="Q2" s="1"/>
      <c r="R2" s="1"/>
      <c r="S2" s="1"/>
      <c r="T2" s="1"/>
    </row>
    <row r="3" spans="1:20" x14ac:dyDescent="0.25">
      <c r="A3" t="s">
        <v>117</v>
      </c>
      <c r="F3">
        <v>10000</v>
      </c>
      <c r="O3" t="s">
        <v>117</v>
      </c>
      <c r="P3" s="1"/>
      <c r="Q3" s="1"/>
      <c r="R3" s="1"/>
      <c r="S3" s="1"/>
      <c r="T3" s="1">
        <v>100000</v>
      </c>
    </row>
    <row r="4" spans="1:20" x14ac:dyDescent="0.25">
      <c r="A4" t="s">
        <v>118</v>
      </c>
      <c r="B4">
        <f>SUM(B3,E3:F3)-D4</f>
        <v>10000</v>
      </c>
      <c r="E4">
        <v>2000</v>
      </c>
      <c r="O4" t="s">
        <v>125</v>
      </c>
      <c r="P4" s="1">
        <f>SUM(P3,S3:T3)-R4</f>
        <v>100000</v>
      </c>
      <c r="Q4" s="1"/>
      <c r="R4" s="1"/>
      <c r="S4" s="1">
        <v>60000</v>
      </c>
      <c r="T4" s="1"/>
    </row>
    <row r="5" spans="1:20" x14ac:dyDescent="0.25">
      <c r="A5" t="s">
        <v>119</v>
      </c>
      <c r="B5">
        <f>SUM(B4,E4:F4)-D5</f>
        <v>9000</v>
      </c>
      <c r="D5">
        <v>3000</v>
      </c>
      <c r="O5" t="s">
        <v>123</v>
      </c>
      <c r="P5" s="1">
        <f t="shared" ref="P5" si="0">SUM(P4,S4:T4)-R5</f>
        <v>115000</v>
      </c>
      <c r="Q5" s="1"/>
      <c r="R5" s="1">
        <v>45000</v>
      </c>
      <c r="S5" s="1"/>
      <c r="T5" s="1"/>
    </row>
    <row r="6" spans="1:20" x14ac:dyDescent="0.25">
      <c r="A6" t="s">
        <v>120</v>
      </c>
      <c r="B6">
        <f>SUM(B5,E5:F5)-D6</f>
        <v>7000</v>
      </c>
      <c r="D6">
        <v>2000</v>
      </c>
      <c r="O6" t="s">
        <v>114</v>
      </c>
      <c r="P6" s="1"/>
      <c r="Q6" s="1">
        <f>SUM(T3,S4)-R5</f>
        <v>115000</v>
      </c>
      <c r="R6" s="1"/>
      <c r="S6" s="1"/>
      <c r="T6" s="1"/>
    </row>
    <row r="7" spans="1:20" x14ac:dyDescent="0.25">
      <c r="A7" t="s">
        <v>121</v>
      </c>
      <c r="B7">
        <f>SUM(B6,E6:F6)-D7</f>
        <v>6000</v>
      </c>
      <c r="D7">
        <v>1000</v>
      </c>
      <c r="P7" s="1">
        <v>1000</v>
      </c>
      <c r="Q7" s="1"/>
      <c r="R7" s="1"/>
      <c r="S7" s="1"/>
      <c r="T7" s="1"/>
    </row>
    <row r="8" spans="1:20" x14ac:dyDescent="0.25">
      <c r="A8" t="s">
        <v>122</v>
      </c>
      <c r="B8">
        <f>SUM(B7,E7:F7)-D8</f>
        <v>6000</v>
      </c>
      <c r="E8">
        <v>2500</v>
      </c>
      <c r="P8" s="1"/>
      <c r="Q8" s="1"/>
      <c r="R8" s="1"/>
      <c r="S8" s="1"/>
      <c r="T8" s="1"/>
    </row>
    <row r="9" spans="1:20" x14ac:dyDescent="0.25">
      <c r="A9" t="s">
        <v>114</v>
      </c>
      <c r="C9">
        <f>SUM(B8,E8:F8)-D9</f>
        <v>8500</v>
      </c>
    </row>
    <row r="10" spans="1:20" x14ac:dyDescent="0.25">
      <c r="B10">
        <v>1000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D3" sqref="D3"/>
    </sheetView>
  </sheetViews>
  <sheetFormatPr defaultRowHeight="15" x14ac:dyDescent="0.25"/>
  <cols>
    <col min="1" max="1" width="15.42578125" bestFit="1" customWidth="1"/>
  </cols>
  <sheetData>
    <row r="1" spans="1:2" x14ac:dyDescent="0.25">
      <c r="A1" t="s">
        <v>126</v>
      </c>
      <c r="B1" s="1">
        <v>30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opLeftCell="J1" zoomScale="270" zoomScaleNormal="270" workbookViewId="0">
      <selection activeCell="B1" sqref="B1"/>
    </sheetView>
  </sheetViews>
  <sheetFormatPr defaultRowHeight="15" x14ac:dyDescent="0.25"/>
  <sheetData>
    <row r="1" spans="1:15" x14ac:dyDescent="0.25">
      <c r="A1" s="36">
        <v>40335</v>
      </c>
      <c r="B1" t="str">
        <f>VLOOKUP(WEEKDAY(A1),$N$1:$O$7,2,FALSE)</f>
        <v>Sunday</v>
      </c>
      <c r="N1">
        <v>1</v>
      </c>
      <c r="O1" t="s">
        <v>127</v>
      </c>
    </row>
    <row r="2" spans="1:15" x14ac:dyDescent="0.25">
      <c r="N2">
        <v>2</v>
      </c>
      <c r="O2" t="s">
        <v>128</v>
      </c>
    </row>
    <row r="3" spans="1:15" x14ac:dyDescent="0.25">
      <c r="N3">
        <v>3</v>
      </c>
      <c r="O3" t="s">
        <v>129</v>
      </c>
    </row>
    <row r="4" spans="1:15" x14ac:dyDescent="0.25">
      <c r="N4">
        <v>4</v>
      </c>
      <c r="O4" t="s">
        <v>130</v>
      </c>
    </row>
    <row r="5" spans="1:15" x14ac:dyDescent="0.25">
      <c r="N5">
        <v>5</v>
      </c>
      <c r="O5" t="s">
        <v>131</v>
      </c>
    </row>
    <row r="6" spans="1:15" x14ac:dyDescent="0.25">
      <c r="N6">
        <v>6</v>
      </c>
      <c r="O6" t="s">
        <v>132</v>
      </c>
    </row>
    <row r="7" spans="1:15" x14ac:dyDescent="0.25">
      <c r="N7">
        <v>7</v>
      </c>
      <c r="O7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4</vt:i4>
      </vt:variant>
    </vt:vector>
  </HeadingPairs>
  <TitlesOfParts>
    <vt:vector size="13" baseType="lpstr">
      <vt:lpstr>Conditional Charting</vt:lpstr>
      <vt:lpstr>Max and Min Charting</vt:lpstr>
      <vt:lpstr>Floating Columns</vt:lpstr>
      <vt:lpstr>Panel Charts</vt:lpstr>
      <vt:lpstr>Panel Charts II</vt:lpstr>
      <vt:lpstr>Speedometers</vt:lpstr>
      <vt:lpstr>WaterFalls</vt:lpstr>
      <vt:lpstr>Thermometers</vt:lpstr>
      <vt:lpstr>Sheet1</vt:lpstr>
      <vt:lpstr>C-Conditional Charting</vt:lpstr>
      <vt:lpstr>C-Max and Min Charting</vt:lpstr>
      <vt:lpstr>C-Floating Columns</vt:lpstr>
      <vt:lpstr>C-Panel 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iqbal.faisal</dc:creator>
  <cp:lastModifiedBy>Faisal Iqbal/Marketing/Pricing</cp:lastModifiedBy>
  <dcterms:created xsi:type="dcterms:W3CDTF">2010-03-17T07:26:17Z</dcterms:created>
  <dcterms:modified xsi:type="dcterms:W3CDTF">2014-12-02T09:42:33Z</dcterms:modified>
</cp:coreProperties>
</file>