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ate1904="1"/>
  <mc:AlternateContent xmlns:mc="http://schemas.openxmlformats.org/markup-compatibility/2006">
    <mc:Choice Requires="x15">
      <x15ac:absPath xmlns:x15ac="http://schemas.microsoft.com/office/spreadsheetml/2010/11/ac" url="D:\pythonProject\DCF\Data\Core\"/>
    </mc:Choice>
  </mc:AlternateContent>
  <xr:revisionPtr revIDLastSave="0" documentId="13_ncr:1_{B6F5B925-8F45-455F-B68E-59EF785C12D2}" xr6:coauthVersionLast="47" xr6:coauthVersionMax="47" xr10:uidLastSave="{00000000-0000-0000-0000-000000000000}"/>
  <bookViews>
    <workbookView xWindow="-108" yWindow="-108" windowWidth="23256" windowHeight="13176" firstSheet="2" activeTab="2" xr2:uid="{00000000-000D-0000-FFFF-FFFF00000000}"/>
  </bookViews>
  <sheets>
    <sheet name="Inputs" sheetId="1" r:id="rId1"/>
    <sheet name="R&amp;D capitalizer" sheetId="3" r:id="rId2"/>
    <sheet name="Amortizable Lives Look-up Table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3" l="1"/>
  <c r="B3" i="3"/>
  <c r="D26" i="3"/>
  <c r="A4" i="3"/>
  <c r="B4" i="3"/>
  <c r="E4" i="3"/>
  <c r="A21" i="1"/>
  <c r="A5" i="3"/>
  <c r="B5" i="3"/>
  <c r="E5" i="3"/>
  <c r="A22" i="1"/>
  <c r="A6" i="3"/>
  <c r="B6" i="3"/>
  <c r="E6" i="3"/>
  <c r="A23" i="1"/>
  <c r="A7" i="3"/>
  <c r="B7" i="3"/>
  <c r="E7" i="3"/>
  <c r="A24" i="1"/>
  <c r="A8" i="3"/>
  <c r="B8" i="3"/>
  <c r="E8" i="3"/>
  <c r="A25" i="1"/>
  <c r="A9" i="3"/>
  <c r="E9" i="3"/>
  <c r="A26" i="1"/>
  <c r="A10" i="3"/>
  <c r="E10" i="3"/>
  <c r="A27" i="1"/>
  <c r="A11" i="3"/>
  <c r="E11" i="3"/>
  <c r="A28" i="1"/>
  <c r="A12" i="3"/>
  <c r="E12" i="3"/>
  <c r="A29" i="1"/>
  <c r="A13" i="3"/>
  <c r="E13" i="3"/>
  <c r="A30" i="1"/>
  <c r="A14" i="3"/>
  <c r="E14" i="3"/>
  <c r="A31" i="1"/>
  <c r="A15" i="3"/>
  <c r="E15" i="3"/>
  <c r="A32" i="1"/>
  <c r="A16" i="3"/>
  <c r="E16" i="3"/>
  <c r="A33" i="1"/>
  <c r="A17" i="3"/>
  <c r="E17" i="3"/>
  <c r="A34" i="1"/>
  <c r="A18" i="3"/>
  <c r="E18" i="3"/>
  <c r="A35" i="1"/>
  <c r="A19" i="3"/>
  <c r="E19" i="3"/>
  <c r="A36" i="1"/>
  <c r="A20" i="3"/>
  <c r="E20" i="3"/>
  <c r="A37" i="1"/>
  <c r="A21" i="3"/>
  <c r="E21" i="3"/>
  <c r="A38" i="1"/>
  <c r="A22" i="3"/>
  <c r="E22" i="3"/>
  <c r="A39" i="1"/>
  <c r="A23" i="3"/>
  <c r="E23" i="3"/>
  <c r="E24" i="3"/>
  <c r="D27" i="3"/>
  <c r="C30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4" i="3"/>
  <c r="D4" i="3"/>
  <c r="C5" i="3"/>
  <c r="D5" i="3"/>
  <c r="C6" i="3"/>
  <c r="D6" i="3"/>
  <c r="C7" i="3"/>
  <c r="D7" i="3"/>
  <c r="C8" i="3"/>
  <c r="D8" i="3"/>
  <c r="C3" i="3"/>
  <c r="D3" i="3"/>
  <c r="D24" i="3"/>
  <c r="B36" i="3"/>
  <c r="C36" i="3"/>
  <c r="B35" i="3"/>
  <c r="C35" i="3"/>
  <c r="B31" i="3"/>
  <c r="C31" i="3"/>
  <c r="B33" i="3"/>
  <c r="C33" i="3"/>
  <c r="C34" i="3"/>
  <c r="B32" i="3"/>
  <c r="C32" i="3"/>
  <c r="A36" i="3"/>
  <c r="B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F15" authorId="0" shapeId="0" xr:uid="{00000000-0006-0000-0000-000001000000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number of years between the expenditure and commercial benefits emerging from the expenditure. Use the lookup table for my suggestions. (Maximum allowed is 20)</t>
        </r>
      </text>
    </comment>
    <comment ref="F16" authorId="0" shapeId="0" xr:uid="{00000000-0006-0000-0000-000002000000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expenditure on the asset in the most recent financial year.</t>
        </r>
      </text>
    </comment>
    <comment ref="B20" authorId="0" shapeId="0" xr:uid="{00000000-0006-0000-0000-000003000000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Year -1 is the year just prior to the most recent year… Year -2 is two years prior and so on. Enter as many prior years as your amortizable life above. (If you entered 5 years, enter years -1 to -5). If your company has not been in existence for that long, enter only the years you have and leave the rest blank.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C31" authorId="0" shapeId="0" xr:uid="{00000000-0006-0000-0100-000001000000}">
      <text>
        <r>
          <rPr>
            <b/>
            <sz val="9"/>
            <color indexed="81"/>
            <rFont val="Geneva"/>
          </rPr>
          <t>Aswath Damodaran:
This may look like a mistake, adding the (R&amp;D - amortization) to the after-tax operating income and not tax adjusting it but it is intentional. It captures the tax benefits accruing to firms from the expensing of R&amp;D, which will not be lost just because we decided to capitalize the expense for valuation purposes. If the tax law changes as well, this would have be after-tax.</t>
        </r>
      </text>
    </comment>
  </commentList>
</comments>
</file>

<file path=xl/sharedStrings.xml><?xml version="1.0" encoding="utf-8"?>
<sst xmlns="http://schemas.openxmlformats.org/spreadsheetml/2006/main" count="141" uniqueCount="137">
  <si>
    <t>Steel (General)</t>
  </si>
  <si>
    <t>Steel (Integrated)</t>
  </si>
  <si>
    <t>Enter the current year's R&amp;D expense =</t>
  </si>
  <si>
    <t>Current</t>
  </si>
  <si>
    <t>Tire &amp; Rubber</t>
  </si>
  <si>
    <t>Tobacco</t>
  </si>
  <si>
    <t>Toiletries/Cosmetics</t>
  </si>
  <si>
    <t>R &amp; D Converter</t>
  </si>
  <si>
    <t>This spreadsheet converts R&amp;D expenses from operating to capital expenses. It makes the appropriate adjustments to operating income, net</t>
  </si>
  <si>
    <t>income, the book value of assets and the book value of equity.</t>
  </si>
  <si>
    <t>Inputs</t>
  </si>
  <si>
    <t>Do not input numbers in the first column (Year). It will get automatically updated  based on the input above.</t>
  </si>
  <si>
    <t>Year</t>
  </si>
  <si>
    <t>R&amp; D Expenses</t>
  </si>
  <si>
    <t>Output</t>
  </si>
  <si>
    <t>R&amp;D Expense</t>
  </si>
  <si>
    <t>Unamortized portion</t>
  </si>
  <si>
    <t>Amortization this year</t>
  </si>
  <si>
    <t>Value of Research Asset =</t>
  </si>
  <si>
    <t>Amortization of asset for current year =</t>
  </si>
  <si>
    <t>Industry Name</t>
  </si>
  <si>
    <t>Amortization Period</t>
  </si>
  <si>
    <t>Advertising</t>
  </si>
  <si>
    <t>Aerospace/Defense</t>
  </si>
  <si>
    <t>Air Transport</t>
  </si>
  <si>
    <t>Aluminum</t>
  </si>
  <si>
    <t>Light Manufacturing</t>
  </si>
  <si>
    <t>Apparel</t>
  </si>
  <si>
    <t>Research, with Patenting</t>
  </si>
  <si>
    <t>Building Materials</t>
  </si>
  <si>
    <t>Canadian Energy</t>
  </si>
  <si>
    <t>Cement &amp; Aggregates</t>
  </si>
  <si>
    <t>Chemical (Basic)</t>
  </si>
  <si>
    <t>Chemical (Diversified)</t>
  </si>
  <si>
    <t>Chemical (Specialty)</t>
  </si>
  <si>
    <t>Computer &amp; Peripherals</t>
  </si>
  <si>
    <t>Copper</t>
  </si>
  <si>
    <t>Educational Services</t>
  </si>
  <si>
    <t>Electrical Equipment</t>
  </si>
  <si>
    <t>Electronics</t>
  </si>
  <si>
    <t>Entertainment</t>
  </si>
  <si>
    <t>Financial Services</t>
  </si>
  <si>
    <t>Food Processing</t>
  </si>
  <si>
    <t>Food Wholesalers</t>
  </si>
  <si>
    <t>Gold/Silver Mining</t>
  </si>
  <si>
    <t>Grocery</t>
  </si>
  <si>
    <t>Homebuilding</t>
  </si>
  <si>
    <t>Hotel/Gaming</t>
  </si>
  <si>
    <t>Household Products</t>
  </si>
  <si>
    <t>Industrial Services</t>
  </si>
  <si>
    <t>Insurance (Diversified)</t>
  </si>
  <si>
    <t>Insurance (Life)</t>
  </si>
  <si>
    <t>Internet</t>
  </si>
  <si>
    <t>Machinery</t>
  </si>
  <si>
    <t>Maritime</t>
  </si>
  <si>
    <t>Medical Services</t>
  </si>
  <si>
    <t>Medical Supplies</t>
  </si>
  <si>
    <t>Metal Fabricating</t>
  </si>
  <si>
    <t>Natural Gas (Diversified)</t>
  </si>
  <si>
    <t>Paper &amp; Forest Products</t>
  </si>
  <si>
    <t>Petroleum (Integrated)</t>
  </si>
  <si>
    <t>Petroleum (Producing)</t>
  </si>
  <si>
    <t>Publishing</t>
  </si>
  <si>
    <t>Recreation</t>
  </si>
  <si>
    <t>Retail (Special Lines)</t>
  </si>
  <si>
    <t>Retail Building Supply</t>
  </si>
  <si>
    <t>Securities Brokerage</t>
  </si>
  <si>
    <t xml:space="preserve">(It can also be used to convert other intangible assets, such as human capital, into capital invested. </t>
  </si>
  <si>
    <t>Expenditure on asset in current year =</t>
  </si>
  <si>
    <t>Without capitalizing</t>
  </si>
  <si>
    <t>With capitalizing</t>
  </si>
  <si>
    <t>Operating income</t>
  </si>
  <si>
    <t>Operating income after taxes</t>
  </si>
  <si>
    <t>Net Income</t>
  </si>
  <si>
    <t>Book value of capital</t>
  </si>
  <si>
    <t>Return on capital</t>
  </si>
  <si>
    <t>Capital expenditures</t>
  </si>
  <si>
    <t>Current year's numbers</t>
  </si>
  <si>
    <t>Tax rate</t>
  </si>
  <si>
    <t>Pre-tax Operating income (EBIT)</t>
  </si>
  <si>
    <t>Depreciation &amp; Amortization</t>
  </si>
  <si>
    <t>Over how many do you want to amortize R&amp;D expenses</t>
  </si>
  <si>
    <t>Enter R&amp; D expenses for past: the number of that you will need to enter will be determined by the amortization period</t>
  </si>
  <si>
    <t>Computer Software &amp; Services</t>
  </si>
  <si>
    <t>Automobile &amp; Truck Manufacturing</t>
  </si>
  <si>
    <t>Auto Parts (Original Equipment Manufacturer)</t>
  </si>
  <si>
    <t>Auto Parts (Replacement Market)</t>
  </si>
  <si>
    <t>Cable Television</t>
  </si>
  <si>
    <t>Diversified Companies</t>
  </si>
  <si>
    <t>Pharmaceuticals (Drugs)</t>
  </si>
  <si>
    <t>Electric Utilities (Central)</t>
  </si>
  <si>
    <t>Electric Utilities (East)</t>
  </si>
  <si>
    <t>Electric Utilities (West)</t>
  </si>
  <si>
    <t>Environmental Services</t>
  </si>
  <si>
    <t>Foreign Electronics/Entertainment</t>
  </si>
  <si>
    <t>Foreign Telecommunications</t>
  </si>
  <si>
    <t>Furniture/Home Furnishings</t>
  </si>
  <si>
    <t>Healthcare Information Systems</t>
  </si>
  <si>
    <t>Home Appliances</t>
  </si>
  <si>
    <t>Insurance (Property/Casualty)</t>
  </si>
  <si>
    <t>Investment Companies (Domestic)</t>
  </si>
  <si>
    <t>Investment Companies (Foreign)</t>
  </si>
  <si>
    <t>Investment Companies (Income)</t>
  </si>
  <si>
    <t>Manufactured Housing/Recreational Vehicles</t>
  </si>
  <si>
    <t>Natural Gas Distribution</t>
  </si>
  <si>
    <t>Newspapers</t>
  </si>
  <si>
    <t>Office Equipment &amp; Supplies</t>
  </si>
  <si>
    <t>Oilfield Services/Equipment</t>
  </si>
  <si>
    <t>Packaging &amp; Containers</t>
  </si>
  <si>
    <t>Banking</t>
  </si>
  <si>
    <t>Banking (Canadian)</t>
  </si>
  <si>
    <t>Banking (Foreign)</t>
  </si>
  <si>
    <t>Banking (Midwest)</t>
  </si>
  <si>
    <t>Beverages (Alcoholic)</t>
  </si>
  <si>
    <t>Beverages (Soft Drink)</t>
  </si>
  <si>
    <t>Coal/Alternative Energy</t>
  </si>
  <si>
    <t>Drugstores</t>
  </si>
  <si>
    <t>Metals &amp; Mining (Diversified)</t>
  </si>
  <si>
    <t>Precision Instruments</t>
  </si>
  <si>
    <t>Real Estate Investment Trusts (R.E.I.T.)</t>
  </si>
  <si>
    <t>Railroads</t>
  </si>
  <si>
    <t>Restaurants</t>
  </si>
  <si>
    <t>Retail Stores</t>
  </si>
  <si>
    <t>Semiconductors</t>
  </si>
  <si>
    <t>Semiconductor Capital Equipment</t>
  </si>
  <si>
    <t>Shoes</t>
  </si>
  <si>
    <t>Telecommunications Equipment</t>
  </si>
  <si>
    <t>Telecommunications Services</t>
  </si>
  <si>
    <t>Textiles</t>
  </si>
  <si>
    <t>Thrift Institutions</t>
  </si>
  <si>
    <t>Trucking/Transportation Leasing</t>
  </si>
  <si>
    <t>Utilities (Foreign)</t>
  </si>
  <si>
    <t>Water Utilities</t>
  </si>
  <si>
    <t>Non-technological Services</t>
  </si>
  <si>
    <t>Retail, Technology Services</t>
  </si>
  <si>
    <t>Heavy Manufacturing</t>
  </si>
  <si>
    <t>Long Gestation Period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</si>
</sst>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1">
    <font>
      <sz val="9"/>
      <name val="Geneva"/>
    </font>
    <font>
      <i/>
      <sz val="9"/>
      <name val="Geneva"/>
    </font>
    <font>
      <sz val="9"/>
      <name val="Geneva"/>
    </font>
    <font>
      <b/>
      <sz val="14"/>
      <name val="Times"/>
    </font>
    <font>
      <sz val="9"/>
      <color indexed="81"/>
      <name val="Geneva"/>
    </font>
    <font>
      <b/>
      <sz val="9"/>
      <color indexed="81"/>
      <name val="Geneva"/>
    </font>
    <font>
      <sz val="10"/>
      <name val="Times"/>
    </font>
    <font>
      <sz val="9"/>
      <name val="Times"/>
    </font>
    <font>
      <sz val="9"/>
      <name val="Helv"/>
    </font>
    <font>
      <sz val="10"/>
      <name val="Helv"/>
    </font>
    <font>
      <b/>
      <sz val="10"/>
      <name val="Helv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6" fillId="0" borderId="0" xfId="0" applyFont="1"/>
    <xf numFmtId="2" fontId="7" fillId="0" borderId="0" xfId="0" applyNumberFormat="1" applyFont="1"/>
    <xf numFmtId="2" fontId="6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2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0" fontId="9" fillId="0" borderId="1" xfId="0" applyFont="1" applyBorder="1"/>
    <xf numFmtId="2" fontId="10" fillId="0" borderId="0" xfId="0" applyNumberFormat="1" applyFont="1"/>
    <xf numFmtId="2" fontId="9" fillId="3" borderId="1" xfId="0" applyNumberFormat="1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Continuous"/>
    </xf>
    <xf numFmtId="2" fontId="9" fillId="3" borderId="3" xfId="0" applyNumberFormat="1" applyFont="1" applyFill="1" applyBorder="1" applyAlignment="1">
      <alignment horizontal="centerContinuous"/>
    </xf>
    <xf numFmtId="2" fontId="9" fillId="3" borderId="1" xfId="0" applyNumberFormat="1" applyFont="1" applyFill="1" applyBorder="1"/>
    <xf numFmtId="1" fontId="9" fillId="3" borderId="1" xfId="0" applyNumberFormat="1" applyFont="1" applyFill="1" applyBorder="1" applyAlignment="1">
      <alignment horizontal="center"/>
    </xf>
    <xf numFmtId="164" fontId="9" fillId="3" borderId="1" xfId="1" applyFont="1" applyFill="1" applyBorder="1"/>
    <xf numFmtId="165" fontId="9" fillId="3" borderId="4" xfId="0" applyNumberFormat="1" applyFont="1" applyFill="1" applyBorder="1"/>
    <xf numFmtId="164" fontId="9" fillId="3" borderId="5" xfId="1" applyFont="1" applyFill="1" applyBorder="1"/>
    <xf numFmtId="2" fontId="9" fillId="3" borderId="4" xfId="0" applyNumberFormat="1" applyFont="1" applyFill="1" applyBorder="1"/>
    <xf numFmtId="0" fontId="9" fillId="3" borderId="1" xfId="0" applyFont="1" applyFill="1" applyBorder="1"/>
    <xf numFmtId="165" fontId="9" fillId="3" borderId="1" xfId="0" applyNumberFormat="1" applyFont="1" applyFill="1" applyBorder="1"/>
    <xf numFmtId="10" fontId="9" fillId="3" borderId="1" xfId="0" applyNumberFormat="1" applyFont="1" applyFill="1" applyBorder="1"/>
    <xf numFmtId="0" fontId="10" fillId="0" borderId="0" xfId="0" applyFont="1"/>
    <xf numFmtId="165" fontId="9" fillId="4" borderId="1" xfId="0" applyNumberFormat="1" applyFont="1" applyFill="1" applyBorder="1"/>
    <xf numFmtId="10" fontId="9" fillId="4" borderId="1" xfId="0" applyNumberFormat="1" applyFont="1" applyFill="1" applyBorder="1"/>
    <xf numFmtId="0" fontId="9" fillId="2" borderId="1" xfId="0" applyFont="1" applyFill="1" applyBorder="1" applyAlignment="1">
      <alignment horizontal="center"/>
    </xf>
    <xf numFmtId="164" fontId="9" fillId="2" borderId="1" xfId="1" applyFont="1" applyFill="1" applyBorder="1"/>
    <xf numFmtId="2" fontId="8" fillId="2" borderId="1" xfId="0" applyNumberFormat="1" applyFont="1" applyFill="1" applyBorder="1" applyAlignment="1">
      <alignment horizontal="center"/>
    </xf>
    <xf numFmtId="0" fontId="0" fillId="4" borderId="1" xfId="0" applyFill="1" applyBorder="1"/>
  </cellXfs>
  <cellStyles count="2">
    <cellStyle name="Currency" xfId="1" builtinId="4"/>
    <cellStyle name="Normal" xfId="0" builtinId="0"/>
  </cellStyles>
  <dxfs count="1">
    <dxf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opLeftCell="A38" zoomScale="150" zoomScaleNormal="150" workbookViewId="0">
      <selection activeCell="B20" sqref="B20"/>
    </sheetView>
  </sheetViews>
  <sheetFormatPr defaultColWidth="11" defaultRowHeight="11.4"/>
  <cols>
    <col min="1" max="1" width="23.875" customWidth="1"/>
    <col min="2" max="2" width="14.875" customWidth="1"/>
  </cols>
  <sheetData>
    <row r="1" spans="1:10" s="7" customFormat="1" ht="17.399999999999999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</row>
    <row r="2" spans="1:10" s="15" customFormat="1" ht="13.2">
      <c r="A2" s="15" t="s">
        <v>8</v>
      </c>
    </row>
    <row r="3" spans="1:10" s="15" customFormat="1" ht="13.2">
      <c r="A3" s="15" t="s">
        <v>9</v>
      </c>
    </row>
    <row r="4" spans="1:10" s="15" customFormat="1" ht="13.2">
      <c r="A4" s="15" t="s">
        <v>67</v>
      </c>
    </row>
    <row r="5" spans="1:10" s="8" customFormat="1" ht="13.2"/>
    <row r="6" spans="1:10" s="15" customFormat="1" ht="13.2">
      <c r="A6" s="31" t="s">
        <v>10</v>
      </c>
    </row>
    <row r="7" spans="1:10" s="15" customFormat="1" ht="13.2">
      <c r="B7" s="15" t="s">
        <v>77</v>
      </c>
    </row>
    <row r="8" spans="1:10" s="15" customFormat="1" ht="13.2">
      <c r="A8" s="17" t="s">
        <v>79</v>
      </c>
      <c r="B8" s="32">
        <v>3195</v>
      </c>
    </row>
    <row r="9" spans="1:10" s="15" customFormat="1" ht="13.2">
      <c r="A9" s="17" t="s">
        <v>78</v>
      </c>
      <c r="B9" s="33">
        <v>0.4</v>
      </c>
    </row>
    <row r="10" spans="1:10" s="15" customFormat="1" ht="13.2">
      <c r="A10" s="17" t="s">
        <v>73</v>
      </c>
      <c r="B10" s="32">
        <v>1025</v>
      </c>
    </row>
    <row r="11" spans="1:10" s="15" customFormat="1" ht="13.2">
      <c r="A11" s="17" t="s">
        <v>74</v>
      </c>
      <c r="B11" s="32">
        <v>5256</v>
      </c>
    </row>
    <row r="12" spans="1:10" s="15" customFormat="1" ht="13.2">
      <c r="A12" s="17" t="s">
        <v>76</v>
      </c>
      <c r="B12" s="32">
        <v>655</v>
      </c>
    </row>
    <row r="13" spans="1:10" s="15" customFormat="1" ht="13.2">
      <c r="A13" s="17" t="s">
        <v>80</v>
      </c>
      <c r="B13" s="32">
        <v>525</v>
      </c>
    </row>
    <row r="14" spans="1:10" s="15" customFormat="1" ht="13.2">
      <c r="A14" s="31"/>
    </row>
    <row r="15" spans="1:10" s="15" customFormat="1" ht="13.2">
      <c r="A15" s="15" t="s">
        <v>81</v>
      </c>
      <c r="F15" s="34">
        <v>5</v>
      </c>
    </row>
    <row r="16" spans="1:10" s="15" customFormat="1" ht="13.2">
      <c r="A16" s="15" t="s">
        <v>2</v>
      </c>
      <c r="F16" s="35">
        <v>1594</v>
      </c>
    </row>
    <row r="17" spans="1:9" s="15" customFormat="1" ht="13.2">
      <c r="A17" s="15" t="s">
        <v>82</v>
      </c>
    </row>
    <row r="18" spans="1:9" s="15" customFormat="1" ht="13.2">
      <c r="A18" s="15" t="s">
        <v>11</v>
      </c>
    </row>
    <row r="19" spans="1:9" s="12" customFormat="1" ht="13.2">
      <c r="A19" s="13" t="s">
        <v>12</v>
      </c>
      <c r="B19" s="13" t="s">
        <v>13</v>
      </c>
      <c r="C19" s="11"/>
      <c r="D19" s="11"/>
      <c r="E19" s="11"/>
      <c r="F19" s="11"/>
      <c r="G19" s="11"/>
      <c r="H19" s="11"/>
      <c r="I19" s="11"/>
    </row>
    <row r="20" spans="1:9" s="12" customFormat="1" ht="13.2">
      <c r="A20" s="14">
        <v>-1</v>
      </c>
      <c r="B20" s="36">
        <v>1026</v>
      </c>
      <c r="C20" s="11"/>
      <c r="D20" s="11"/>
      <c r="E20" s="11"/>
      <c r="F20" s="11"/>
      <c r="G20" s="11"/>
      <c r="H20" s="11"/>
      <c r="I20" s="11"/>
    </row>
    <row r="21" spans="1:9" s="12" customFormat="1" ht="13.2">
      <c r="A21" s="14">
        <f>IF((0-A20)&lt;$F$15,IF(A20&gt;-1,,A20-1),)</f>
        <v>-2</v>
      </c>
      <c r="B21" s="36">
        <v>698</v>
      </c>
      <c r="C21" s="11"/>
      <c r="D21" s="11"/>
      <c r="E21" s="11"/>
      <c r="F21" s="11"/>
      <c r="G21" s="11"/>
      <c r="H21" s="11"/>
      <c r="I21" s="11"/>
    </row>
    <row r="22" spans="1:9" s="12" customFormat="1" ht="13.2">
      <c r="A22" s="14">
        <f t="shared" ref="A22:A39" si="0">IF((0-A21)&lt;$F$15,IF(A21&gt;-1,,A21-1),)</f>
        <v>-3</v>
      </c>
      <c r="B22" s="36">
        <v>399</v>
      </c>
      <c r="C22" s="11"/>
      <c r="D22" s="11"/>
      <c r="E22" s="11"/>
      <c r="F22" s="11"/>
      <c r="G22" s="11"/>
      <c r="H22" s="11"/>
      <c r="I22" s="11"/>
    </row>
    <row r="23" spans="1:9" s="12" customFormat="1" ht="13.2">
      <c r="A23" s="14">
        <f t="shared" si="0"/>
        <v>-4</v>
      </c>
      <c r="B23" s="36">
        <v>211</v>
      </c>
      <c r="C23" s="11"/>
      <c r="D23" s="11"/>
      <c r="E23" s="11"/>
      <c r="F23" s="11"/>
      <c r="G23" s="11"/>
      <c r="H23" s="11"/>
      <c r="I23" s="11"/>
    </row>
    <row r="24" spans="1:9" s="12" customFormat="1" ht="13.2">
      <c r="A24" s="14">
        <f t="shared" si="0"/>
        <v>-5</v>
      </c>
      <c r="B24" s="36">
        <v>89</v>
      </c>
      <c r="C24" s="11"/>
      <c r="D24" s="11"/>
      <c r="E24" s="11"/>
      <c r="F24" s="11"/>
      <c r="G24" s="11"/>
      <c r="H24" s="11"/>
      <c r="I24" s="11"/>
    </row>
    <row r="25" spans="1:9" s="12" customFormat="1" ht="13.2">
      <c r="A25" s="14">
        <f t="shared" si="0"/>
        <v>0</v>
      </c>
      <c r="B25" s="37"/>
      <c r="C25" s="11"/>
      <c r="D25" s="11"/>
      <c r="E25" s="11"/>
      <c r="F25" s="11"/>
      <c r="G25" s="11"/>
      <c r="H25" s="11"/>
      <c r="I25" s="11"/>
    </row>
    <row r="26" spans="1:9" s="12" customFormat="1" ht="13.2">
      <c r="A26" s="14">
        <f t="shared" si="0"/>
        <v>0</v>
      </c>
      <c r="B26" s="37"/>
      <c r="C26" s="11"/>
      <c r="D26" s="11"/>
      <c r="E26" s="11"/>
      <c r="F26" s="11"/>
      <c r="G26" s="11"/>
      <c r="H26" s="11"/>
      <c r="I26" s="11"/>
    </row>
    <row r="27" spans="1:9" s="12" customFormat="1" ht="13.2">
      <c r="A27" s="14">
        <f t="shared" si="0"/>
        <v>0</v>
      </c>
      <c r="B27" s="37"/>
      <c r="C27" s="11"/>
      <c r="D27" s="11"/>
      <c r="E27" s="11"/>
      <c r="F27" s="11"/>
      <c r="G27" s="11"/>
      <c r="H27" s="11"/>
      <c r="I27" s="11"/>
    </row>
    <row r="28" spans="1:9" s="12" customFormat="1" ht="13.2">
      <c r="A28" s="14">
        <f t="shared" si="0"/>
        <v>0</v>
      </c>
      <c r="B28" s="37"/>
      <c r="C28" s="11"/>
      <c r="D28" s="11"/>
      <c r="E28" s="11"/>
      <c r="F28" s="11"/>
      <c r="G28" s="11"/>
      <c r="H28" s="11"/>
      <c r="I28" s="11"/>
    </row>
    <row r="29" spans="1:9" s="12" customFormat="1" ht="13.2">
      <c r="A29" s="14">
        <f t="shared" si="0"/>
        <v>0</v>
      </c>
      <c r="B29" s="37"/>
      <c r="C29" s="11"/>
      <c r="D29" s="11"/>
      <c r="E29" s="11"/>
      <c r="F29" s="11"/>
      <c r="G29" s="11"/>
      <c r="H29" s="11"/>
      <c r="I29" s="11"/>
    </row>
    <row r="30" spans="1:9" s="10" customFormat="1" ht="13.2">
      <c r="A30" s="14">
        <f t="shared" si="0"/>
        <v>0</v>
      </c>
      <c r="B30" s="37"/>
      <c r="C30" s="9"/>
      <c r="D30" s="9"/>
      <c r="E30" s="9"/>
      <c r="F30" s="9"/>
      <c r="G30" s="9"/>
      <c r="H30" s="9"/>
      <c r="I30" s="9"/>
    </row>
    <row r="31" spans="1:9">
      <c r="A31" s="14">
        <f t="shared" si="0"/>
        <v>0</v>
      </c>
      <c r="B31" s="37"/>
    </row>
    <row r="32" spans="1:9">
      <c r="A32" s="14">
        <f t="shared" si="0"/>
        <v>0</v>
      </c>
      <c r="B32" s="37"/>
    </row>
    <row r="33" spans="1:2">
      <c r="A33" s="14">
        <f t="shared" si="0"/>
        <v>0</v>
      </c>
      <c r="B33" s="37"/>
    </row>
    <row r="34" spans="1:2">
      <c r="A34" s="14">
        <f t="shared" si="0"/>
        <v>0</v>
      </c>
      <c r="B34" s="37"/>
    </row>
    <row r="35" spans="1:2">
      <c r="A35" s="14">
        <f t="shared" si="0"/>
        <v>0</v>
      </c>
      <c r="B35" s="37"/>
    </row>
    <row r="36" spans="1:2">
      <c r="A36" s="14">
        <f t="shared" si="0"/>
        <v>0</v>
      </c>
      <c r="B36" s="37"/>
    </row>
    <row r="37" spans="1:2">
      <c r="A37" s="14">
        <f t="shared" si="0"/>
        <v>0</v>
      </c>
      <c r="B37" s="37"/>
    </row>
    <row r="38" spans="1:2">
      <c r="A38" s="14">
        <f t="shared" si="0"/>
        <v>0</v>
      </c>
      <c r="B38" s="37"/>
    </row>
    <row r="39" spans="1:2">
      <c r="A39" s="14">
        <f t="shared" si="0"/>
        <v>0</v>
      </c>
      <c r="B39" s="37"/>
    </row>
  </sheetData>
  <conditionalFormatting sqref="B20:B24">
    <cfRule type="cellIs" dxfId="0" priority="1" stopIfTrue="1" operator="equal">
      <formula>0</formula>
    </cfRule>
  </conditionalFormatting>
  <pageMargins left="0.75" right="0.75" top="1" bottom="1" header="0.5" footer="0.5"/>
  <pageSetup paperSize="0" orientation="portrait" horizontalDpi="4294967292" verticalDpi="4294967292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zoomScale="150" zoomScaleNormal="150" workbookViewId="0">
      <selection activeCell="C31" sqref="C31"/>
    </sheetView>
  </sheetViews>
  <sheetFormatPr defaultColWidth="11" defaultRowHeight="11.4"/>
  <cols>
    <col min="1" max="1" width="20.625" bestFit="1" customWidth="1"/>
    <col min="2" max="2" width="15.875" bestFit="1" customWidth="1"/>
    <col min="3" max="3" width="13.375" bestFit="1" customWidth="1"/>
    <col min="4" max="4" width="11" customWidth="1"/>
    <col min="5" max="5" width="17.375" bestFit="1" customWidth="1"/>
  </cols>
  <sheetData>
    <row r="1" spans="1:5" s="12" customFormat="1" ht="13.2">
      <c r="A1" s="18" t="s">
        <v>14</v>
      </c>
    </row>
    <row r="2" spans="1:5" s="12" customFormat="1" ht="13.2">
      <c r="A2" s="19" t="s">
        <v>12</v>
      </c>
      <c r="B2" s="19" t="s">
        <v>15</v>
      </c>
      <c r="C2" s="20" t="s">
        <v>16</v>
      </c>
      <c r="D2" s="21"/>
      <c r="E2" s="22" t="s">
        <v>17</v>
      </c>
    </row>
    <row r="3" spans="1:5" s="12" customFormat="1" ht="13.2">
      <c r="A3" s="19" t="s">
        <v>3</v>
      </c>
      <c r="B3" s="19">
        <f>Inputs!F16</f>
        <v>1594</v>
      </c>
      <c r="C3" s="19">
        <f>1</f>
        <v>1</v>
      </c>
      <c r="D3" s="19">
        <f>B3*C3</f>
        <v>1594</v>
      </c>
      <c r="E3" s="22">
        <v>0</v>
      </c>
    </row>
    <row r="4" spans="1:5" s="12" customFormat="1" ht="13.2">
      <c r="A4" s="23">
        <f>Inputs!A20</f>
        <v>-1</v>
      </c>
      <c r="B4" s="19">
        <f>Inputs!B20</f>
        <v>1026</v>
      </c>
      <c r="C4" s="19">
        <f>IF(A4&lt;0,(Inputs!$F$15+A4)/Inputs!$F$15,0)</f>
        <v>0.8</v>
      </c>
      <c r="D4" s="19">
        <f>B4*C4</f>
        <v>820.80000000000007</v>
      </c>
      <c r="E4" s="24">
        <f>IF(A4&lt;0,B4/Inputs!$F$15,0)</f>
        <v>205.2</v>
      </c>
    </row>
    <row r="5" spans="1:5" s="12" customFormat="1" ht="13.2">
      <c r="A5" s="23">
        <f>Inputs!A21</f>
        <v>-2</v>
      </c>
      <c r="B5" s="19">
        <f>Inputs!B21</f>
        <v>698</v>
      </c>
      <c r="C5" s="19">
        <f>IF(A5&lt;0,(Inputs!$F$15+A5)/Inputs!$F$15,0)</f>
        <v>0.6</v>
      </c>
      <c r="D5" s="19">
        <f t="shared" ref="D5:D13" si="0">B5*C5</f>
        <v>418.8</v>
      </c>
      <c r="E5" s="24">
        <f>IF(A5&lt;0,B5/Inputs!$F$15,0)</f>
        <v>139.6</v>
      </c>
    </row>
    <row r="6" spans="1:5" s="12" customFormat="1" ht="13.2">
      <c r="A6" s="23">
        <f>Inputs!A22</f>
        <v>-3</v>
      </c>
      <c r="B6" s="19">
        <f>Inputs!B22</f>
        <v>399</v>
      </c>
      <c r="C6" s="19">
        <f>IF(A6&lt;0,(Inputs!$F$15+A6)/Inputs!$F$15,0)</f>
        <v>0.4</v>
      </c>
      <c r="D6" s="19">
        <f t="shared" si="0"/>
        <v>159.60000000000002</v>
      </c>
      <c r="E6" s="24">
        <f>IF(A6&lt;0,B6/Inputs!$F$15,0)</f>
        <v>79.8</v>
      </c>
    </row>
    <row r="7" spans="1:5" s="12" customFormat="1" ht="13.2">
      <c r="A7" s="23">
        <f>Inputs!A23</f>
        <v>-4</v>
      </c>
      <c r="B7" s="19">
        <f>Inputs!B23</f>
        <v>211</v>
      </c>
      <c r="C7" s="19">
        <f>IF(A7&lt;0,(Inputs!$F$15+A7)/Inputs!$F$15,0)</f>
        <v>0.2</v>
      </c>
      <c r="D7" s="19">
        <f t="shared" si="0"/>
        <v>42.2</v>
      </c>
      <c r="E7" s="24">
        <f>IF(A7&lt;0,B7/Inputs!$F$15,0)</f>
        <v>42.2</v>
      </c>
    </row>
    <row r="8" spans="1:5" s="12" customFormat="1" ht="13.2">
      <c r="A8" s="23">
        <f>Inputs!A24</f>
        <v>-5</v>
      </c>
      <c r="B8" s="19">
        <f>Inputs!B24</f>
        <v>89</v>
      </c>
      <c r="C8" s="19">
        <f>IF(A8&lt;0,(Inputs!$F$15+A8)/Inputs!$F$15,0)</f>
        <v>0</v>
      </c>
      <c r="D8" s="19">
        <f t="shared" si="0"/>
        <v>0</v>
      </c>
      <c r="E8" s="24">
        <f>IF(A8&lt;0,B8/Inputs!$F$15,0)</f>
        <v>17.8</v>
      </c>
    </row>
    <row r="9" spans="1:5" s="12" customFormat="1" ht="13.2">
      <c r="A9" s="23">
        <f>Inputs!A25</f>
        <v>0</v>
      </c>
      <c r="B9" s="19">
        <f>Inputs!B25</f>
        <v>0</v>
      </c>
      <c r="C9" s="19">
        <f>IF(A9&lt;0,(Inputs!$F$15+A9)/Inputs!$F$15,0)</f>
        <v>0</v>
      </c>
      <c r="D9" s="19">
        <f t="shared" si="0"/>
        <v>0</v>
      </c>
      <c r="E9" s="24">
        <f>IF(A9&lt;0,B9/Inputs!$F$15,0)</f>
        <v>0</v>
      </c>
    </row>
    <row r="10" spans="1:5" s="12" customFormat="1" ht="13.2">
      <c r="A10" s="23">
        <f>Inputs!A26</f>
        <v>0</v>
      </c>
      <c r="B10" s="19">
        <f>Inputs!B26</f>
        <v>0</v>
      </c>
      <c r="C10" s="19">
        <f>IF(A10&lt;0,(Inputs!$F$15+A10)/Inputs!$F$15,0)</f>
        <v>0</v>
      </c>
      <c r="D10" s="19">
        <f t="shared" si="0"/>
        <v>0</v>
      </c>
      <c r="E10" s="24">
        <f>IF(A10&lt;0,B10/Inputs!$F$15,0)</f>
        <v>0</v>
      </c>
    </row>
    <row r="11" spans="1:5" s="12" customFormat="1" ht="13.2">
      <c r="A11" s="23">
        <f>Inputs!A27</f>
        <v>0</v>
      </c>
      <c r="B11" s="19">
        <f>Inputs!B27</f>
        <v>0</v>
      </c>
      <c r="C11" s="19">
        <f>IF(A11&lt;0,(Inputs!$F$15+A11)/Inputs!$F$15,0)</f>
        <v>0</v>
      </c>
      <c r="D11" s="19">
        <f t="shared" si="0"/>
        <v>0</v>
      </c>
      <c r="E11" s="24">
        <f>IF(A11&lt;0,B11/Inputs!$F$15,0)</f>
        <v>0</v>
      </c>
    </row>
    <row r="12" spans="1:5" s="12" customFormat="1" ht="13.2">
      <c r="A12" s="23">
        <f>Inputs!A28</f>
        <v>0</v>
      </c>
      <c r="B12" s="19">
        <f>Inputs!B28</f>
        <v>0</v>
      </c>
      <c r="C12" s="19">
        <f>IF(A12&lt;0,(Inputs!$F$15+A12)/Inputs!$F$15,0)</f>
        <v>0</v>
      </c>
      <c r="D12" s="19">
        <f t="shared" si="0"/>
        <v>0</v>
      </c>
      <c r="E12" s="24">
        <f>IF(A12&lt;0,B12/Inputs!$F$15,0)</f>
        <v>0</v>
      </c>
    </row>
    <row r="13" spans="1:5" s="12" customFormat="1" ht="16.2" customHeight="1">
      <c r="A13" s="23">
        <f>Inputs!A29</f>
        <v>0</v>
      </c>
      <c r="B13" s="19">
        <f>Inputs!B29</f>
        <v>0</v>
      </c>
      <c r="C13" s="19">
        <f>IF(A13&lt;0,(Inputs!$F$15+A13)/Inputs!$F$15,0)</f>
        <v>0</v>
      </c>
      <c r="D13" s="19">
        <f t="shared" si="0"/>
        <v>0</v>
      </c>
      <c r="E13" s="24">
        <f>IF(A13&lt;0,B13/Inputs!$F$15,0)</f>
        <v>0</v>
      </c>
    </row>
    <row r="14" spans="1:5" s="12" customFormat="1" ht="16.2" customHeight="1">
      <c r="A14" s="23">
        <f>Inputs!A30</f>
        <v>0</v>
      </c>
      <c r="B14" s="19">
        <f>Inputs!B30</f>
        <v>0</v>
      </c>
      <c r="C14" s="19">
        <f>IF(A14&lt;0,(Inputs!$F$15+A14)/Inputs!$F$15,0)</f>
        <v>0</v>
      </c>
      <c r="D14" s="19">
        <f t="shared" ref="D14:D23" si="1">B14*C14</f>
        <v>0</v>
      </c>
      <c r="E14" s="24">
        <f>IF(A14&lt;0,B14/Inputs!$F$15,0)</f>
        <v>0</v>
      </c>
    </row>
    <row r="15" spans="1:5" s="12" customFormat="1" ht="16.2" customHeight="1">
      <c r="A15" s="23">
        <f>Inputs!A31</f>
        <v>0</v>
      </c>
      <c r="B15" s="19">
        <f>Inputs!B31</f>
        <v>0</v>
      </c>
      <c r="C15" s="19">
        <f>IF(A15&lt;0,(Inputs!$F$15+A15)/Inputs!$F$15,0)</f>
        <v>0</v>
      </c>
      <c r="D15" s="19">
        <f t="shared" si="1"/>
        <v>0</v>
      </c>
      <c r="E15" s="24">
        <f>IF(A15&lt;0,B15/Inputs!$F$15,0)</f>
        <v>0</v>
      </c>
    </row>
    <row r="16" spans="1:5" s="12" customFormat="1" ht="16.2" customHeight="1">
      <c r="A16" s="23">
        <f>Inputs!A32</f>
        <v>0</v>
      </c>
      <c r="B16" s="19">
        <f>Inputs!B32</f>
        <v>0</v>
      </c>
      <c r="C16" s="19">
        <f>IF(A16&lt;0,(Inputs!$F$15+A16)/Inputs!$F$15,0)</f>
        <v>0</v>
      </c>
      <c r="D16" s="19">
        <f t="shared" si="1"/>
        <v>0</v>
      </c>
      <c r="E16" s="24">
        <f>IF(A16&lt;0,B16/Inputs!$F$15,0)</f>
        <v>0</v>
      </c>
    </row>
    <row r="17" spans="1:5" s="12" customFormat="1" ht="16.2" customHeight="1">
      <c r="A17" s="23">
        <f>Inputs!A33</f>
        <v>0</v>
      </c>
      <c r="B17" s="19">
        <f>Inputs!B33</f>
        <v>0</v>
      </c>
      <c r="C17" s="19">
        <f>IF(A17&lt;0,(Inputs!$F$15+A17)/Inputs!$F$15,0)</f>
        <v>0</v>
      </c>
      <c r="D17" s="19">
        <f t="shared" si="1"/>
        <v>0</v>
      </c>
      <c r="E17" s="24">
        <f>IF(A17&lt;0,B17/Inputs!$F$15,0)</f>
        <v>0</v>
      </c>
    </row>
    <row r="18" spans="1:5" s="12" customFormat="1" ht="16.2" customHeight="1">
      <c r="A18" s="23">
        <f>Inputs!A34</f>
        <v>0</v>
      </c>
      <c r="B18" s="19">
        <f>Inputs!B34</f>
        <v>0</v>
      </c>
      <c r="C18" s="19">
        <f>IF(A18&lt;0,(Inputs!$F$15+A18)/Inputs!$F$15,0)</f>
        <v>0</v>
      </c>
      <c r="D18" s="19">
        <f t="shared" si="1"/>
        <v>0</v>
      </c>
      <c r="E18" s="24">
        <f>IF(A18&lt;0,B18/Inputs!$F$15,0)</f>
        <v>0</v>
      </c>
    </row>
    <row r="19" spans="1:5" s="12" customFormat="1" ht="16.2" customHeight="1">
      <c r="A19" s="23">
        <f>Inputs!A35</f>
        <v>0</v>
      </c>
      <c r="B19" s="19">
        <f>Inputs!B35</f>
        <v>0</v>
      </c>
      <c r="C19" s="19">
        <f>IF(A19&lt;0,(Inputs!$F$15+A19)/Inputs!$F$15,0)</f>
        <v>0</v>
      </c>
      <c r="D19" s="19">
        <f t="shared" si="1"/>
        <v>0</v>
      </c>
      <c r="E19" s="24">
        <f>IF(A19&lt;0,B19/Inputs!$F$15,0)</f>
        <v>0</v>
      </c>
    </row>
    <row r="20" spans="1:5" s="12" customFormat="1" ht="16.2" customHeight="1">
      <c r="A20" s="23">
        <f>Inputs!A36</f>
        <v>0</v>
      </c>
      <c r="B20" s="19">
        <f>Inputs!B36</f>
        <v>0</v>
      </c>
      <c r="C20" s="19">
        <f>IF(A20&lt;0,(Inputs!$F$15+A20)/Inputs!$F$15,0)</f>
        <v>0</v>
      </c>
      <c r="D20" s="19">
        <f t="shared" si="1"/>
        <v>0</v>
      </c>
      <c r="E20" s="24">
        <f>IF(A20&lt;0,B20/Inputs!$F$15,0)</f>
        <v>0</v>
      </c>
    </row>
    <row r="21" spans="1:5" s="12" customFormat="1" ht="16.2" customHeight="1">
      <c r="A21" s="23">
        <f>Inputs!A37</f>
        <v>0</v>
      </c>
      <c r="B21" s="19">
        <f>Inputs!B37</f>
        <v>0</v>
      </c>
      <c r="C21" s="19">
        <f>IF(A21&lt;0,(Inputs!$F$15+A21)/Inputs!$F$15,0)</f>
        <v>0</v>
      </c>
      <c r="D21" s="19">
        <f t="shared" si="1"/>
        <v>0</v>
      </c>
      <c r="E21" s="24">
        <f>IF(A21&lt;0,B21/Inputs!$F$15,0)</f>
        <v>0</v>
      </c>
    </row>
    <row r="22" spans="1:5" s="12" customFormat="1" ht="16.2" customHeight="1">
      <c r="A22" s="23">
        <f>Inputs!A38</f>
        <v>0</v>
      </c>
      <c r="B22" s="19">
        <f>Inputs!B38</f>
        <v>0</v>
      </c>
      <c r="C22" s="19">
        <f>IF(A22&lt;0,(Inputs!$F$15+A22)/Inputs!$F$15,0)</f>
        <v>0</v>
      </c>
      <c r="D22" s="19">
        <f t="shared" si="1"/>
        <v>0</v>
      </c>
      <c r="E22" s="24">
        <f>IF(A22&lt;0,B22/Inputs!$F$15,0)</f>
        <v>0</v>
      </c>
    </row>
    <row r="23" spans="1:5" s="12" customFormat="1" ht="16.2" customHeight="1" thickBot="1">
      <c r="A23" s="23">
        <f>Inputs!A39</f>
        <v>0</v>
      </c>
      <c r="B23" s="19">
        <f>Inputs!B39</f>
        <v>0</v>
      </c>
      <c r="C23" s="19">
        <f>IF(A23&lt;0,(Inputs!$F$15+A23)/Inputs!$F$15,0)</f>
        <v>0</v>
      </c>
      <c r="D23" s="19">
        <f t="shared" si="1"/>
        <v>0</v>
      </c>
      <c r="E23" s="24">
        <f>IF(A23&lt;0,B23/Inputs!$F$15,0)</f>
        <v>0</v>
      </c>
    </row>
    <row r="24" spans="1:5" s="15" customFormat="1" ht="13.8" thickBot="1">
      <c r="A24" s="15" t="s">
        <v>18</v>
      </c>
      <c r="D24" s="25">
        <f>SUM(D3:D23)</f>
        <v>3035.4</v>
      </c>
      <c r="E24" s="26">
        <f>SUM(E4:E23)</f>
        <v>484.59999999999997</v>
      </c>
    </row>
    <row r="25" spans="1:5" s="15" customFormat="1" ht="13.8" thickBot="1"/>
    <row r="26" spans="1:5" s="15" customFormat="1" ht="13.8" thickBot="1">
      <c r="A26" s="15" t="s">
        <v>68</v>
      </c>
      <c r="D26" s="27">
        <f>B3</f>
        <v>1594</v>
      </c>
    </row>
    <row r="27" spans="1:5" s="15" customFormat="1" ht="13.8" thickBot="1">
      <c r="A27" s="15" t="s">
        <v>19</v>
      </c>
      <c r="D27" s="25">
        <f>E24</f>
        <v>484.59999999999997</v>
      </c>
    </row>
    <row r="28" spans="1:5" s="15" customFormat="1" ht="13.2"/>
    <row r="29" spans="1:5" s="15" customFormat="1" ht="13.2">
      <c r="A29" s="17"/>
      <c r="B29" s="17" t="s">
        <v>69</v>
      </c>
      <c r="C29" s="17" t="s">
        <v>70</v>
      </c>
    </row>
    <row r="30" spans="1:5" s="15" customFormat="1" ht="13.2">
      <c r="A30" s="17" t="s">
        <v>71</v>
      </c>
      <c r="B30" s="28">
        <f>Inputs!B8</f>
        <v>3195</v>
      </c>
      <c r="C30" s="29">
        <f>B30+D26-D27</f>
        <v>4304.3999999999996</v>
      </c>
    </row>
    <row r="31" spans="1:5" s="15" customFormat="1" ht="13.2">
      <c r="A31" s="17" t="s">
        <v>72</v>
      </c>
      <c r="B31" s="28">
        <f>B30*(1-Inputs!B9)</f>
        <v>1917</v>
      </c>
      <c r="C31" s="29">
        <f>B31+D26-D27</f>
        <v>3026.4</v>
      </c>
    </row>
    <row r="32" spans="1:5" s="15" customFormat="1" ht="13.2">
      <c r="A32" s="17" t="s">
        <v>73</v>
      </c>
      <c r="B32" s="28">
        <f>Inputs!B10</f>
        <v>1025</v>
      </c>
      <c r="C32" s="29">
        <f>B32+D26-D27</f>
        <v>2134.4</v>
      </c>
    </row>
    <row r="33" spans="1:3" s="15" customFormat="1" ht="13.2">
      <c r="A33" s="17" t="s">
        <v>74</v>
      </c>
      <c r="B33" s="28">
        <f>Inputs!B11</f>
        <v>5256</v>
      </c>
      <c r="C33" s="29">
        <f>B33+D24</f>
        <v>8291.4</v>
      </c>
    </row>
    <row r="34" spans="1:3" s="15" customFormat="1" ht="13.2">
      <c r="A34" s="17" t="s">
        <v>75</v>
      </c>
      <c r="B34" s="30">
        <f>B31/B33</f>
        <v>0.36472602739726029</v>
      </c>
      <c r="C34" s="30">
        <f>C31/C33</f>
        <v>0.36500470366886173</v>
      </c>
    </row>
    <row r="35" spans="1:3" s="15" customFormat="1" ht="13.2">
      <c r="A35" s="17" t="s">
        <v>76</v>
      </c>
      <c r="B35" s="28">
        <f>Inputs!B12</f>
        <v>655</v>
      </c>
      <c r="C35" s="22">
        <f>B35+D26</f>
        <v>2249</v>
      </c>
    </row>
    <row r="36" spans="1:3" s="15" customFormat="1" ht="13.2">
      <c r="A36" s="17" t="str">
        <f>Inputs!A13</f>
        <v>Depreciation &amp; Amortization</v>
      </c>
      <c r="B36" s="28">
        <f>Inputs!B13</f>
        <v>525</v>
      </c>
      <c r="C36" s="29">
        <f>B36+D27</f>
        <v>1009.5999999999999</v>
      </c>
    </row>
    <row r="37" spans="1:3" s="16" customFormat="1"/>
  </sheetData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1"/>
  <sheetViews>
    <sheetView tabSelected="1" workbookViewId="0">
      <selection activeCell="A7" sqref="A7"/>
    </sheetView>
  </sheetViews>
  <sheetFormatPr defaultColWidth="11" defaultRowHeight="11.4"/>
  <cols>
    <col min="1" max="1" width="21.875" bestFit="1" customWidth="1"/>
    <col min="2" max="2" width="10.875" style="5" customWidth="1"/>
  </cols>
  <sheetData>
    <row r="1" spans="1:2">
      <c r="A1" s="3" t="s">
        <v>20</v>
      </c>
      <c r="B1" s="6" t="s">
        <v>21</v>
      </c>
    </row>
    <row r="2" spans="1:2">
      <c r="A2" s="4" t="s">
        <v>22</v>
      </c>
      <c r="B2" s="1">
        <v>2</v>
      </c>
    </row>
    <row r="3" spans="1:2">
      <c r="A3" s="4" t="s">
        <v>23</v>
      </c>
      <c r="B3" s="1">
        <v>10</v>
      </c>
    </row>
    <row r="4" spans="1:2">
      <c r="A4" s="4" t="s">
        <v>24</v>
      </c>
      <c r="B4" s="1">
        <v>10</v>
      </c>
    </row>
    <row r="5" spans="1:2">
      <c r="A5" s="4" t="s">
        <v>25</v>
      </c>
      <c r="B5" s="1">
        <v>5</v>
      </c>
    </row>
    <row r="6" spans="1:2">
      <c r="A6" s="4" t="s">
        <v>27</v>
      </c>
      <c r="B6" s="1">
        <v>3</v>
      </c>
    </row>
    <row r="7" spans="1:2">
      <c r="A7" t="s">
        <v>84</v>
      </c>
      <c r="B7" s="1">
        <v>10</v>
      </c>
    </row>
    <row r="8" spans="1:2">
      <c r="A8" t="s">
        <v>85</v>
      </c>
      <c r="B8" s="1">
        <v>5</v>
      </c>
    </row>
    <row r="9" spans="1:2">
      <c r="A9" t="s">
        <v>86</v>
      </c>
      <c r="B9" s="1">
        <v>5</v>
      </c>
    </row>
    <row r="10" spans="1:2">
      <c r="A10" s="4" t="s">
        <v>109</v>
      </c>
      <c r="B10" s="1">
        <v>2</v>
      </c>
    </row>
    <row r="11" spans="1:2">
      <c r="A11" s="4" t="s">
        <v>110</v>
      </c>
      <c r="B11" s="1">
        <v>2</v>
      </c>
    </row>
    <row r="12" spans="1:2">
      <c r="A12" s="4" t="s">
        <v>111</v>
      </c>
      <c r="B12" s="1">
        <v>2</v>
      </c>
    </row>
    <row r="13" spans="1:2">
      <c r="A13" s="4" t="s">
        <v>112</v>
      </c>
      <c r="B13" s="1">
        <v>2</v>
      </c>
    </row>
    <row r="14" spans="1:2">
      <c r="A14" s="4" t="s">
        <v>113</v>
      </c>
      <c r="B14" s="1">
        <v>3</v>
      </c>
    </row>
    <row r="15" spans="1:2">
      <c r="A15" s="4" t="s">
        <v>114</v>
      </c>
      <c r="B15" s="1">
        <v>3</v>
      </c>
    </row>
    <row r="16" spans="1:2">
      <c r="A16" s="4" t="s">
        <v>29</v>
      </c>
      <c r="B16" s="1">
        <v>5</v>
      </c>
    </row>
    <row r="17" spans="1:2">
      <c r="A17" t="s">
        <v>87</v>
      </c>
      <c r="B17" s="1">
        <v>10</v>
      </c>
    </row>
    <row r="18" spans="1:2">
      <c r="A18" s="4" t="s">
        <v>30</v>
      </c>
      <c r="B18" s="1">
        <v>10</v>
      </c>
    </row>
    <row r="19" spans="1:2">
      <c r="A19" s="4" t="s">
        <v>31</v>
      </c>
      <c r="B19" s="1">
        <v>10</v>
      </c>
    </row>
    <row r="20" spans="1:2">
      <c r="A20" s="4" t="s">
        <v>32</v>
      </c>
      <c r="B20" s="1">
        <v>10</v>
      </c>
    </row>
    <row r="21" spans="1:2">
      <c r="A21" s="4" t="s">
        <v>33</v>
      </c>
      <c r="B21" s="1">
        <v>10</v>
      </c>
    </row>
    <row r="22" spans="1:2">
      <c r="A22" s="4" t="s">
        <v>34</v>
      </c>
      <c r="B22" s="1">
        <v>10</v>
      </c>
    </row>
    <row r="23" spans="1:2">
      <c r="A23" s="4" t="s">
        <v>115</v>
      </c>
      <c r="B23" s="1">
        <v>5</v>
      </c>
    </row>
    <row r="24" spans="1:2">
      <c r="A24" s="4" t="s">
        <v>35</v>
      </c>
      <c r="B24" s="1">
        <v>5</v>
      </c>
    </row>
    <row r="25" spans="1:2">
      <c r="A25" s="4" t="s">
        <v>83</v>
      </c>
      <c r="B25" s="1">
        <v>3</v>
      </c>
    </row>
    <row r="26" spans="1:2">
      <c r="A26" s="4" t="s">
        <v>36</v>
      </c>
      <c r="B26" s="1">
        <v>5</v>
      </c>
    </row>
    <row r="27" spans="1:2">
      <c r="A27" t="s">
        <v>88</v>
      </c>
      <c r="B27" s="1">
        <v>5</v>
      </c>
    </row>
    <row r="28" spans="1:2">
      <c r="A28" t="s">
        <v>89</v>
      </c>
      <c r="B28" s="1">
        <v>10</v>
      </c>
    </row>
    <row r="29" spans="1:2">
      <c r="A29" s="4" t="s">
        <v>116</v>
      </c>
      <c r="B29" s="1">
        <v>3</v>
      </c>
    </row>
    <row r="30" spans="1:2">
      <c r="A30" s="4" t="s">
        <v>37</v>
      </c>
      <c r="B30" s="1">
        <v>3</v>
      </c>
    </row>
    <row r="31" spans="1:2">
      <c r="A31" t="s">
        <v>90</v>
      </c>
      <c r="B31" s="1">
        <v>10</v>
      </c>
    </row>
    <row r="32" spans="1:2">
      <c r="A32" t="s">
        <v>91</v>
      </c>
      <c r="B32" s="1">
        <v>10</v>
      </c>
    </row>
    <row r="33" spans="1:2">
      <c r="A33" t="s">
        <v>92</v>
      </c>
      <c r="B33" s="1">
        <v>10</v>
      </c>
    </row>
    <row r="34" spans="1:2">
      <c r="A34" s="4" t="s">
        <v>38</v>
      </c>
      <c r="B34" s="1">
        <v>10</v>
      </c>
    </row>
    <row r="35" spans="1:2">
      <c r="A35" s="4" t="s">
        <v>39</v>
      </c>
      <c r="B35" s="1">
        <v>5</v>
      </c>
    </row>
    <row r="36" spans="1:2">
      <c r="A36" s="4" t="s">
        <v>40</v>
      </c>
      <c r="B36" s="1">
        <v>3</v>
      </c>
    </row>
    <row r="37" spans="1:2">
      <c r="A37" t="s">
        <v>93</v>
      </c>
      <c r="B37" s="1">
        <v>5</v>
      </c>
    </row>
    <row r="38" spans="1:2">
      <c r="A38" s="4" t="s">
        <v>41</v>
      </c>
      <c r="B38" s="1">
        <v>2</v>
      </c>
    </row>
    <row r="39" spans="1:2">
      <c r="A39" s="4" t="s">
        <v>42</v>
      </c>
      <c r="B39" s="1">
        <v>3</v>
      </c>
    </row>
    <row r="40" spans="1:2">
      <c r="A40" s="4" t="s">
        <v>43</v>
      </c>
      <c r="B40" s="1">
        <v>3</v>
      </c>
    </row>
    <row r="41" spans="1:2">
      <c r="A41" t="s">
        <v>94</v>
      </c>
      <c r="B41" s="1">
        <v>5</v>
      </c>
    </row>
    <row r="42" spans="1:2">
      <c r="A42" t="s">
        <v>95</v>
      </c>
      <c r="B42" s="1">
        <v>10</v>
      </c>
    </row>
    <row r="43" spans="1:2">
      <c r="A43" t="s">
        <v>96</v>
      </c>
      <c r="B43" s="1">
        <v>3</v>
      </c>
    </row>
    <row r="44" spans="1:2">
      <c r="A44" s="4" t="s">
        <v>44</v>
      </c>
      <c r="B44" s="1">
        <v>5</v>
      </c>
    </row>
    <row r="45" spans="1:2">
      <c r="A45" s="4" t="s">
        <v>45</v>
      </c>
      <c r="B45" s="1">
        <v>2</v>
      </c>
    </row>
    <row r="46" spans="1:2">
      <c r="A46" t="s">
        <v>97</v>
      </c>
      <c r="B46" s="1">
        <v>3</v>
      </c>
    </row>
    <row r="47" spans="1:2">
      <c r="A47" t="s">
        <v>98</v>
      </c>
      <c r="B47" s="1">
        <v>5</v>
      </c>
    </row>
    <row r="48" spans="1:2">
      <c r="A48" s="4" t="s">
        <v>46</v>
      </c>
      <c r="B48" s="1">
        <v>5</v>
      </c>
    </row>
    <row r="49" spans="1:2">
      <c r="A49" s="4" t="s">
        <v>47</v>
      </c>
      <c r="B49" s="1">
        <v>3</v>
      </c>
    </row>
    <row r="50" spans="1:2">
      <c r="A50" s="4" t="s">
        <v>48</v>
      </c>
      <c r="B50" s="1">
        <v>3</v>
      </c>
    </row>
    <row r="51" spans="1:2">
      <c r="A51" s="4" t="s">
        <v>49</v>
      </c>
      <c r="B51" s="1">
        <v>3</v>
      </c>
    </row>
    <row r="52" spans="1:2">
      <c r="A52" s="4" t="s">
        <v>50</v>
      </c>
      <c r="B52" s="1">
        <v>3</v>
      </c>
    </row>
    <row r="53" spans="1:2">
      <c r="A53" s="4" t="s">
        <v>51</v>
      </c>
      <c r="B53" s="1">
        <v>3</v>
      </c>
    </row>
    <row r="54" spans="1:2">
      <c r="A54" t="s">
        <v>99</v>
      </c>
      <c r="B54" s="1">
        <v>3</v>
      </c>
    </row>
    <row r="55" spans="1:2">
      <c r="A55" s="4" t="s">
        <v>52</v>
      </c>
      <c r="B55" s="1">
        <v>3</v>
      </c>
    </row>
    <row r="56" spans="1:2">
      <c r="A56" t="s">
        <v>100</v>
      </c>
      <c r="B56" s="1">
        <v>3</v>
      </c>
    </row>
    <row r="57" spans="1:2">
      <c r="A57" t="s">
        <v>101</v>
      </c>
      <c r="B57" s="1">
        <v>3</v>
      </c>
    </row>
    <row r="58" spans="1:2">
      <c r="A58" t="s">
        <v>102</v>
      </c>
      <c r="B58" s="1">
        <v>3</v>
      </c>
    </row>
    <row r="59" spans="1:2">
      <c r="A59" s="4" t="s">
        <v>53</v>
      </c>
      <c r="B59" s="1">
        <v>10</v>
      </c>
    </row>
    <row r="60" spans="1:2">
      <c r="A60" t="s">
        <v>103</v>
      </c>
      <c r="B60" s="1">
        <v>5</v>
      </c>
    </row>
    <row r="61" spans="1:2">
      <c r="A61" s="4" t="s">
        <v>54</v>
      </c>
      <c r="B61" s="1">
        <v>10</v>
      </c>
    </row>
    <row r="62" spans="1:2">
      <c r="A62" s="4" t="s">
        <v>55</v>
      </c>
      <c r="B62" s="1">
        <v>3</v>
      </c>
    </row>
    <row r="63" spans="1:2">
      <c r="A63" s="4" t="s">
        <v>56</v>
      </c>
      <c r="B63" s="1">
        <v>5</v>
      </c>
    </row>
    <row r="64" spans="1:2">
      <c r="A64" s="4" t="s">
        <v>57</v>
      </c>
      <c r="B64" s="1">
        <v>10</v>
      </c>
    </row>
    <row r="65" spans="1:2">
      <c r="A65" s="4" t="s">
        <v>117</v>
      </c>
      <c r="B65" s="1">
        <v>5</v>
      </c>
    </row>
    <row r="66" spans="1:2">
      <c r="A66" s="4" t="s">
        <v>104</v>
      </c>
      <c r="B66" s="1">
        <v>10</v>
      </c>
    </row>
    <row r="67" spans="1:2">
      <c r="A67" s="4" t="s">
        <v>58</v>
      </c>
      <c r="B67" s="1">
        <v>10</v>
      </c>
    </row>
    <row r="68" spans="1:2">
      <c r="A68" s="4" t="s">
        <v>105</v>
      </c>
      <c r="B68" s="1">
        <v>3</v>
      </c>
    </row>
    <row r="69" spans="1:2">
      <c r="A69" t="s">
        <v>106</v>
      </c>
      <c r="B69" s="1">
        <v>5</v>
      </c>
    </row>
    <row r="70" spans="1:2">
      <c r="A70" s="4" t="s">
        <v>107</v>
      </c>
      <c r="B70" s="1">
        <v>5</v>
      </c>
    </row>
    <row r="71" spans="1:2">
      <c r="A71" s="4" t="s">
        <v>108</v>
      </c>
      <c r="B71" s="1">
        <v>5</v>
      </c>
    </row>
    <row r="72" spans="1:2">
      <c r="A72" s="4" t="s">
        <v>59</v>
      </c>
      <c r="B72" s="1">
        <v>10</v>
      </c>
    </row>
    <row r="73" spans="1:2">
      <c r="A73" s="4" t="s">
        <v>60</v>
      </c>
      <c r="B73" s="1">
        <v>5</v>
      </c>
    </row>
    <row r="74" spans="1:2">
      <c r="A74" s="4" t="s">
        <v>61</v>
      </c>
      <c r="B74" s="1">
        <v>5</v>
      </c>
    </row>
    <row r="75" spans="1:2">
      <c r="A75" s="4" t="s">
        <v>118</v>
      </c>
      <c r="B75" s="1">
        <v>5</v>
      </c>
    </row>
    <row r="76" spans="1:2">
      <c r="A76" s="4" t="s">
        <v>62</v>
      </c>
      <c r="B76" s="1">
        <v>3</v>
      </c>
    </row>
    <row r="77" spans="1:2">
      <c r="A77" s="4" t="s">
        <v>119</v>
      </c>
      <c r="B77" s="1">
        <v>3</v>
      </c>
    </row>
    <row r="78" spans="1:2">
      <c r="A78" s="4" t="s">
        <v>120</v>
      </c>
      <c r="B78" s="1">
        <v>5</v>
      </c>
    </row>
    <row r="79" spans="1:2">
      <c r="A79" s="4" t="s">
        <v>63</v>
      </c>
      <c r="B79" s="1">
        <v>5</v>
      </c>
    </row>
    <row r="80" spans="1:2">
      <c r="A80" s="4" t="s">
        <v>121</v>
      </c>
      <c r="B80" s="1">
        <v>2</v>
      </c>
    </row>
    <row r="81" spans="1:2">
      <c r="A81" s="4" t="s">
        <v>64</v>
      </c>
      <c r="B81" s="1">
        <v>2</v>
      </c>
    </row>
    <row r="82" spans="1:2">
      <c r="A82" s="4" t="s">
        <v>65</v>
      </c>
      <c r="B82" s="1">
        <v>2</v>
      </c>
    </row>
    <row r="83" spans="1:2">
      <c r="A83" s="4" t="s">
        <v>122</v>
      </c>
      <c r="B83" s="1">
        <v>2</v>
      </c>
    </row>
    <row r="84" spans="1:2">
      <c r="A84" s="4" t="s">
        <v>66</v>
      </c>
      <c r="B84" s="1">
        <v>2</v>
      </c>
    </row>
    <row r="85" spans="1:2">
      <c r="A85" s="4" t="s">
        <v>123</v>
      </c>
      <c r="B85" s="1">
        <v>5</v>
      </c>
    </row>
    <row r="86" spans="1:2">
      <c r="A86" s="4" t="s">
        <v>124</v>
      </c>
      <c r="B86" s="1">
        <v>5</v>
      </c>
    </row>
    <row r="87" spans="1:2">
      <c r="A87" s="4" t="s">
        <v>125</v>
      </c>
      <c r="B87" s="1">
        <v>3</v>
      </c>
    </row>
    <row r="88" spans="1:2">
      <c r="A88" s="4" t="s">
        <v>0</v>
      </c>
      <c r="B88" s="1">
        <v>5</v>
      </c>
    </row>
    <row r="89" spans="1:2">
      <c r="A89" s="4" t="s">
        <v>1</v>
      </c>
      <c r="B89" s="1">
        <v>5</v>
      </c>
    </row>
    <row r="90" spans="1:2">
      <c r="A90" s="4" t="s">
        <v>126</v>
      </c>
      <c r="B90" s="1">
        <v>10</v>
      </c>
    </row>
    <row r="91" spans="1:2">
      <c r="A91" s="4" t="s">
        <v>127</v>
      </c>
      <c r="B91" s="1">
        <v>5</v>
      </c>
    </row>
    <row r="92" spans="1:2">
      <c r="A92" s="4" t="s">
        <v>128</v>
      </c>
      <c r="B92" s="1">
        <v>5</v>
      </c>
    </row>
    <row r="93" spans="1:2">
      <c r="A93" s="4" t="s">
        <v>129</v>
      </c>
      <c r="B93" s="1">
        <v>2</v>
      </c>
    </row>
    <row r="94" spans="1:2">
      <c r="A94" s="4" t="s">
        <v>4</v>
      </c>
      <c r="B94" s="1">
        <v>5</v>
      </c>
    </row>
    <row r="95" spans="1:2">
      <c r="A95" s="4" t="s">
        <v>5</v>
      </c>
      <c r="B95" s="1">
        <v>5</v>
      </c>
    </row>
    <row r="96" spans="1:2">
      <c r="A96" s="4" t="s">
        <v>6</v>
      </c>
      <c r="B96" s="1">
        <v>3</v>
      </c>
    </row>
    <row r="97" spans="1:2">
      <c r="A97" s="4" t="s">
        <v>130</v>
      </c>
      <c r="B97" s="1">
        <v>5</v>
      </c>
    </row>
    <row r="98" spans="1:2">
      <c r="A98" s="4" t="s">
        <v>131</v>
      </c>
      <c r="B98" s="1">
        <v>10</v>
      </c>
    </row>
    <row r="99" spans="1:2">
      <c r="A99" s="4" t="s">
        <v>132</v>
      </c>
      <c r="B99" s="1">
        <v>10</v>
      </c>
    </row>
    <row r="100" spans="1:2">
      <c r="A100" s="4" t="s">
        <v>133</v>
      </c>
      <c r="B100" s="1">
        <v>2</v>
      </c>
    </row>
    <row r="101" spans="1:2">
      <c r="A101" s="4" t="s">
        <v>134</v>
      </c>
      <c r="B101" s="1">
        <v>3</v>
      </c>
    </row>
    <row r="102" spans="1:2">
      <c r="A102" s="4" t="s">
        <v>26</v>
      </c>
      <c r="B102" s="1">
        <v>5</v>
      </c>
    </row>
    <row r="103" spans="1:2">
      <c r="A103" s="4" t="s">
        <v>135</v>
      </c>
      <c r="B103" s="1">
        <v>10</v>
      </c>
    </row>
    <row r="104" spans="1:2">
      <c r="A104" s="4" t="s">
        <v>28</v>
      </c>
      <c r="B104" s="1">
        <v>10</v>
      </c>
    </row>
    <row r="105" spans="1:2">
      <c r="A105" s="4" t="s">
        <v>136</v>
      </c>
      <c r="B105" s="1">
        <v>10</v>
      </c>
    </row>
    <row r="106" spans="1:2">
      <c r="B106"/>
    </row>
    <row r="107" spans="1:2">
      <c r="B107"/>
    </row>
    <row r="108" spans="1:2">
      <c r="B108"/>
    </row>
    <row r="109" spans="1:2">
      <c r="B109"/>
    </row>
    <row r="110" spans="1:2">
      <c r="B110"/>
    </row>
    <row r="111" spans="1:2">
      <c r="B11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R&amp;D capitalizer</vt:lpstr>
      <vt:lpstr>Amortizable Lives Look-up Table</vt:lpstr>
    </vt:vector>
  </TitlesOfParts>
  <Company>Stern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AKRAMOV, Ilyas [Student]</cp:lastModifiedBy>
  <dcterms:created xsi:type="dcterms:W3CDTF">1999-02-05T22:34:31Z</dcterms:created>
  <dcterms:modified xsi:type="dcterms:W3CDTF">2024-08-10T23:25:15Z</dcterms:modified>
</cp:coreProperties>
</file>