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bookViews>
    <workbookView visibility="visible" minimized="0" showHorizontalScroll="1" showVerticalScroll="1" showSheetTabs="1" xWindow="1536" yWindow="1536" windowWidth="17280" windowHeight="9420" tabRatio="600" firstSheet="0" activeTab="0" autoFilterDateGrouping="1"/>
  </bookViews>
  <sheets>
    <sheet xmlns:r="http://schemas.openxmlformats.org/officeDocument/2006/relationships" name="Explanation and FAQ" sheetId="1" state="visible" r:id="rId1"/>
    <sheet xmlns:r="http://schemas.openxmlformats.org/officeDocument/2006/relationships" name="Summary of Most Recent Update" sheetId="2" state="visible" r:id="rId2"/>
    <sheet xmlns:r="http://schemas.openxmlformats.org/officeDocument/2006/relationships" name="Country Lookup" sheetId="3" state="visible" r:id="rId3"/>
    <sheet xmlns:r="http://schemas.openxmlformats.org/officeDocument/2006/relationships" name="ERPs by country" sheetId="4" state="visible" r:id="rId4"/>
    <sheet xmlns:r="http://schemas.openxmlformats.org/officeDocument/2006/relationships" name="Relative Equity Volatility" sheetId="5" state="visible" r:id="rId5"/>
    <sheet xmlns:r="http://schemas.openxmlformats.org/officeDocument/2006/relationships" name="Regional Simple Averages" sheetId="6" state="visible" r:id="rId6"/>
    <sheet xmlns:r="http://schemas.openxmlformats.org/officeDocument/2006/relationships" name="Regional Weighted Averages" sheetId="7" state="visible" r:id="rId7"/>
    <sheet xmlns:r="http://schemas.openxmlformats.org/officeDocument/2006/relationships" name="Regional breakdown" sheetId="8" state="visible" r:id="rId8"/>
    <sheet xmlns:r="http://schemas.openxmlformats.org/officeDocument/2006/relationships" name="Sovereign Ratings (Moody's,S&amp;P)" sheetId="9" state="visible" r:id="rId9"/>
    <sheet xmlns:r="http://schemas.openxmlformats.org/officeDocument/2006/relationships" name="Regional lookup table" sheetId="10" state="visible" r:id="rId10"/>
    <sheet xmlns:r="http://schemas.openxmlformats.org/officeDocument/2006/relationships" name="Default Spreads for Ratings" sheetId="11" state="visible" r:id="rId11"/>
    <sheet xmlns:r="http://schemas.openxmlformats.org/officeDocument/2006/relationships" name="10-year CDS Spreads" sheetId="12" state="visible" r:id="rId12"/>
    <sheet xmlns:r="http://schemas.openxmlformats.org/officeDocument/2006/relationships" name="Equity vs Govt Bond vol" sheetId="13" state="visible" r:id="rId13"/>
    <sheet xmlns:r="http://schemas.openxmlformats.org/officeDocument/2006/relationships" name="Country GDP" sheetId="14" state="visible" r:id="rId14"/>
    <sheet xmlns:r="http://schemas.openxmlformats.org/officeDocument/2006/relationships" name="Ratings worksheet" sheetId="15" state="visible" r:id="rId15"/>
    <sheet xmlns:r="http://schemas.openxmlformats.org/officeDocument/2006/relationships" name="Country Tax Rates" sheetId="16" state="visible" r:id="rId16"/>
    <sheet xmlns:r="http://schemas.openxmlformats.org/officeDocument/2006/relationships" name="PRS Worksheet" sheetId="17" state="visible" r:id="rId17"/>
    <sheet xmlns:r="http://schemas.openxmlformats.org/officeDocument/2006/relationships" name="Data Update Sequence" sheetId="18" state="visible"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fullCalcOnLoad="1"/>
  <pivotCaches>
    <pivotCache xmlns:r="http://schemas.openxmlformats.org/officeDocument/2006/relationships" cacheId="0" r:id="rId19"/>
  </pivotCaches>
</workbook>
</file>

<file path=xl/styles.xml><?xml version="1.0" encoding="utf-8"?>
<styleSheet xmlns="http://schemas.openxmlformats.org/spreadsheetml/2006/main">
  <numFmts count="6">
    <numFmt numFmtId="164" formatCode="0.0"/>
    <numFmt numFmtId="165" formatCode="0.000"/>
    <numFmt numFmtId="166" formatCode="[$-409]d\-mmm\-yy;@"/>
    <numFmt numFmtId="167" formatCode="0.000%"/>
    <numFmt numFmtId="168" formatCode="&quot;$&quot;#,##0"/>
    <numFmt numFmtId="169" formatCode="[$-409]mmmm\ d\,\ yyyy;@"/>
  </numFmts>
  <fonts count="68">
    <font>
      <name val="Geneva"/>
      <charset val="1"/>
      <family val="2"/>
      <sz val="9"/>
    </font>
    <font>
      <name val="Calibri"/>
      <family val="2"/>
      <color theme="1"/>
      <sz val="12"/>
      <scheme val="minor"/>
    </font>
    <font>
      <name val="Calibri"/>
      <family val="2"/>
      <color theme="1"/>
      <sz val="12"/>
      <scheme val="minor"/>
    </font>
    <font>
      <name val="Geneva"/>
      <charset val="1"/>
      <family val="2"/>
      <i val="1"/>
      <sz val="9"/>
    </font>
    <font>
      <name val="Geneva"/>
      <charset val="1"/>
      <family val="2"/>
      <b val="1"/>
      <i val="1"/>
      <sz val="9"/>
    </font>
    <font>
      <name val="Geneva"/>
      <charset val="1"/>
      <family val="2"/>
      <sz val="9"/>
    </font>
    <font>
      <name val="Times"/>
      <family val="1"/>
      <b val="1"/>
      <sz val="12"/>
    </font>
    <font>
      <name val="Times"/>
      <family val="1"/>
      <sz val="12"/>
    </font>
    <font>
      <name val="Geneva"/>
      <charset val="1"/>
      <family val="2"/>
      <color indexed="12"/>
      <sz val="9"/>
      <u val="single"/>
    </font>
    <font>
      <name val="Times"/>
      <family val="1"/>
      <b val="1"/>
      <i val="1"/>
      <sz val="12"/>
    </font>
    <font>
      <name val="Arial"/>
      <family val="2"/>
      <sz val="10"/>
    </font>
    <font>
      <name val="Times New Roman"/>
      <family val="1"/>
      <b val="1"/>
      <sz val="8"/>
    </font>
    <font>
      <name val="Times New Roman"/>
      <family val="1"/>
      <sz val="8"/>
      <u val="single"/>
    </font>
    <font>
      <name val="Geneva"/>
      <charset val="1"/>
      <family val="2"/>
      <sz val="9"/>
    </font>
    <font>
      <name val="Geneva"/>
      <charset val="1"/>
      <family val="2"/>
      <sz val="12"/>
    </font>
    <font>
      <name val="Times New Roman"/>
      <family val="1"/>
      <sz val="12"/>
    </font>
    <font>
      <name val="Calibri"/>
      <family val="2"/>
      <sz val="12"/>
    </font>
    <font>
      <name val="Geneva"/>
      <charset val="1"/>
      <family val="2"/>
      <sz val="10"/>
    </font>
    <font>
      <name val="Calibri"/>
      <family val="2"/>
      <b val="1"/>
      <sz val="12"/>
    </font>
    <font>
      <name val="Times"/>
      <family val="1"/>
      <i val="1"/>
      <sz val="12"/>
    </font>
    <font>
      <name val="Times New Roman"/>
      <family val="1"/>
      <sz val="10"/>
    </font>
    <font>
      <name val="Geneva"/>
      <charset val="1"/>
      <family val="2"/>
      <i val="1"/>
      <sz val="12"/>
    </font>
    <font>
      <name val="Geogrotesque Rg"/>
      <sz val="10"/>
    </font>
    <font>
      <name val="Geneva"/>
      <charset val="1"/>
      <family val="2"/>
      <b val="1"/>
      <sz val="14"/>
    </font>
    <font>
      <name val="Calibri"/>
      <family val="2"/>
      <b val="1"/>
      <color indexed="9"/>
      <sz val="11"/>
    </font>
    <font>
      <name val="Calibri"/>
      <family val="2"/>
      <sz val="12"/>
    </font>
    <font>
      <name val="Geneva"/>
      <charset val="1"/>
      <family val="2"/>
      <b val="1"/>
      <sz val="9"/>
    </font>
    <font>
      <name val="Geneva"/>
      <charset val="1"/>
      <family val="2"/>
      <sz val="14"/>
    </font>
    <font>
      <name val="Arial"/>
      <family val="2"/>
      <i val="1"/>
      <sz val="8"/>
    </font>
    <font>
      <name val="Arial"/>
      <family val="2"/>
      <sz val="8"/>
    </font>
    <font>
      <name val="Calibri"/>
      <family val="2"/>
      <sz val="12"/>
      <scheme val="minor"/>
    </font>
    <font>
      <name val="Calibri"/>
      <family val="2"/>
      <i val="1"/>
      <color rgb="FF000000"/>
      <sz val="12"/>
      <scheme val="minor"/>
    </font>
    <font>
      <name val="Calibri"/>
      <family val="2"/>
      <i val="1"/>
      <color theme="1"/>
      <sz val="12"/>
      <scheme val="minor"/>
    </font>
    <font>
      <name val="Calibri"/>
      <family val="2"/>
      <color rgb="FF000000"/>
      <sz val="12"/>
      <scheme val="minor"/>
    </font>
    <font>
      <name val="Calibri"/>
      <family val="2"/>
      <b val="1"/>
      <sz val="12"/>
      <scheme val="minor"/>
    </font>
    <font>
      <name val="Geneva"/>
      <charset val="1"/>
      <family val="2"/>
      <color rgb="FFFF0000"/>
      <sz val="9"/>
    </font>
    <font>
      <name val="Calibri"/>
      <family val="2"/>
      <b val="1"/>
      <sz val="14"/>
      <scheme val="minor"/>
    </font>
    <font>
      <name val="Calibri"/>
      <family val="2"/>
      <i val="1"/>
      <sz val="12"/>
      <scheme val="minor"/>
    </font>
    <font>
      <name val="Calibri"/>
      <family val="2"/>
      <b val="1"/>
      <i val="1"/>
      <sz val="12"/>
      <scheme val="minor"/>
    </font>
    <font>
      <name val="Calibri"/>
      <family val="2"/>
      <color indexed="12"/>
      <sz val="12"/>
      <u val="single"/>
      <scheme val="minor"/>
    </font>
    <font>
      <name val="Geneva"/>
      <charset val="1"/>
      <family val="2"/>
      <color rgb="FFFF0000"/>
      <sz val="10"/>
    </font>
    <font>
      <name val="Calibri"/>
      <family val="2"/>
      <color theme="1"/>
      <sz val="12"/>
      <scheme val="minor"/>
    </font>
    <font>
      <name val="Arial"/>
      <family val="2"/>
      <color theme="1"/>
      <sz val="10"/>
    </font>
    <font>
      <name val="Calibri"/>
      <family val="2"/>
      <b val="1"/>
      <color theme="1"/>
      <sz val="12"/>
      <scheme val="minor"/>
    </font>
    <font>
      <name val="Geneva"/>
      <charset val="1"/>
      <family val="2"/>
      <color theme="1"/>
      <sz val="9"/>
    </font>
    <font>
      <name val="Calibri"/>
      <family val="2"/>
      <color rgb="FF00B050"/>
      <sz val="12"/>
      <scheme val="minor"/>
    </font>
    <font>
      <name val="Calibri"/>
      <family val="2"/>
      <color theme="1"/>
      <sz val="14"/>
      <scheme val="minor"/>
    </font>
    <font>
      <name val="Arial"/>
      <family val="2"/>
      <color rgb="FFFF0000"/>
      <sz val="10"/>
    </font>
    <font>
      <name val="Calibri"/>
      <family val="2"/>
      <color rgb="FFFF0000"/>
      <sz val="12"/>
      <scheme val="minor"/>
    </font>
    <font>
      <name val="Calibri"/>
      <family val="2"/>
      <color rgb="FF000000"/>
      <sz val="10"/>
      <scheme val="minor"/>
    </font>
    <font>
      <name val="Calibri"/>
      <family val="2"/>
      <color theme="1"/>
      <sz val="10"/>
      <scheme val="minor"/>
    </font>
    <font>
      <name val="Calibri"/>
      <family val="2"/>
      <color rgb="FF46A7F1"/>
      <sz val="10"/>
      <scheme val="minor"/>
    </font>
    <font>
      <name val="Calibri"/>
      <family val="2"/>
      <i val="1"/>
      <color rgb="FF000000"/>
      <sz val="12"/>
    </font>
    <font>
      <name val="Symbol"/>
      <charset val="2"/>
      <i val="1"/>
      <color rgb="FF000000"/>
      <sz val="12"/>
    </font>
    <font>
      <name val="Calibri"/>
      <family val="2"/>
      <color rgb="FF000000"/>
      <sz val="12"/>
    </font>
    <font>
      <name val="Calibri"/>
      <family val="2"/>
      <b val="1"/>
      <color rgb="FF000000"/>
      <sz val="12"/>
    </font>
    <font>
      <name val="Helvetica Neue"/>
      <family val="2"/>
      <color rgb="FF333333"/>
      <sz val="15"/>
    </font>
    <font>
      <name val="Helvetica Neue"/>
      <family val="2"/>
      <color rgb="FF8B0000"/>
      <sz val="15"/>
    </font>
    <font>
      <name val="Helvetica Neue"/>
      <family val="2"/>
      <color rgb="FF006400"/>
      <sz val="15"/>
    </font>
    <font>
      <name val="Helvetica Neue"/>
      <family val="2"/>
      <b val="1"/>
      <color rgb="FF333333"/>
      <sz val="15"/>
    </font>
    <font>
      <name val="Arial"/>
      <family val="2"/>
      <color rgb="FF00263A"/>
      <sz val="10"/>
    </font>
    <font>
      <name val="Helvetica"/>
      <family val="2"/>
      <sz val="10"/>
    </font>
    <font>
      <name val="Helvetica Neue"/>
      <family val="2"/>
      <color rgb="FF232A31"/>
      <sz val="10"/>
    </font>
    <font>
      <name val="Helvetica"/>
      <family val="2"/>
      <sz val="12"/>
    </font>
    <font>
      <name val="Helvetica"/>
      <family val="2"/>
      <i val="1"/>
      <sz val="12"/>
    </font>
    <font>
      <name val="Arial"/>
      <family val="2"/>
      <color rgb="FF0A0A0A"/>
      <sz val="16"/>
    </font>
    <font>
      <name val="Arial"/>
      <family val="2"/>
      <color rgb="FF0A0A0A"/>
      <sz val="12"/>
    </font>
    <font>
      <name val="Arial"/>
      <family val="2"/>
      <b val="1"/>
      <color rgb="FF959595"/>
      <sz val="16"/>
    </font>
  </fonts>
  <fills count="15">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
        <bgColor indexed="64"/>
      </patternFill>
    </fill>
    <fill>
      <patternFill patternType="solid">
        <fgColor theme="6" tint="-0.249977111117893"/>
        <bgColor theme="6" tint="-0.249977111117893"/>
      </patternFill>
    </fill>
    <fill>
      <patternFill patternType="solid">
        <fgColor theme="6" tint="0.3999755851924192"/>
        <bgColor theme="6" tint="0.3999755851924192"/>
      </patternFill>
    </fill>
    <fill>
      <patternFill patternType="solid">
        <fgColor theme="2"/>
        <bgColor indexed="64"/>
      </patternFill>
    </fill>
    <fill>
      <patternFill patternType="solid">
        <fgColor theme="0" tint="-0.249977111117893"/>
        <bgColor indexed="64"/>
      </patternFill>
    </fill>
    <fill>
      <patternFill patternType="solid">
        <fgColor theme="0" tint="-0.1499984740745262"/>
        <bgColor theme="0" tint="-0.1499984740745262"/>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
      </bottom>
      <diagonal/>
    </border>
    <border>
      <left/>
      <right/>
      <top style="thin">
        <color theme="6" tint="-0.249977111117893"/>
      </top>
      <bottom style="thin">
        <color theme="6" tint="0.5999938962981048"/>
      </bottom>
      <diagonal/>
    </border>
    <border>
      <left/>
      <right/>
      <top style="thin">
        <color theme="6" tint="0.7999816888943144"/>
      </top>
      <bottom style="thin">
        <color theme="6" tint="0.7999816888943144"/>
      </bottom>
      <diagonal/>
    </border>
    <border>
      <left style="thin">
        <color indexed="64"/>
      </left>
      <right style="thin">
        <color indexed="64"/>
      </right>
      <top/>
      <bottom/>
      <diagonal/>
    </border>
  </borders>
  <cellStyleXfs count="9">
    <xf numFmtId="0" fontId="13" fillId="0" borderId="0"/>
    <xf numFmtId="0" fontId="24" fillId="4" borderId="0"/>
    <xf numFmtId="43" fontId="10" fillId="0" borderId="0"/>
    <xf numFmtId="44" fontId="13" fillId="0" borderId="0"/>
    <xf numFmtId="0" fontId="8" fillId="0" borderId="0" applyAlignment="1" applyProtection="1">
      <alignment vertical="top"/>
      <protection locked="0" hidden="0"/>
    </xf>
    <xf numFmtId="0" fontId="10" fillId="0" borderId="0"/>
    <xf numFmtId="0" fontId="10" fillId="0" borderId="0"/>
    <xf numFmtId="0" fontId="10" fillId="0" borderId="0"/>
    <xf numFmtId="9" fontId="13" fillId="0" borderId="0"/>
  </cellStyleXfs>
  <cellXfs count="273">
    <xf numFmtId="0" fontId="0" fillId="0" borderId="0" pivotButton="0" quotePrefix="0" xfId="0"/>
    <xf numFmtId="0" fontId="3" fillId="0" borderId="0" pivotButton="0" quotePrefix="0" xfId="0"/>
    <xf numFmtId="0" fontId="4" fillId="0" borderId="0" pivotButton="0" quotePrefix="0" xfId="0"/>
    <xf numFmtId="0" fontId="6" fillId="0" borderId="0" applyAlignment="1" pivotButton="0" quotePrefix="0" xfId="0">
      <alignment horizontal="center"/>
    </xf>
    <xf numFmtId="0" fontId="0" fillId="0" borderId="1" applyAlignment="1" pivotButton="0" quotePrefix="0" xfId="0">
      <alignment horizontal="center"/>
    </xf>
    <xf numFmtId="0" fontId="7" fillId="0" borderId="0" applyAlignment="1" pivotButton="0" quotePrefix="0" xfId="0">
      <alignment horizontal="left"/>
    </xf>
    <xf numFmtId="0" fontId="6" fillId="0" borderId="0" applyAlignment="1" pivotButton="0" quotePrefix="0" xfId="0">
      <alignment horizontal="centerContinuous"/>
    </xf>
    <xf numFmtId="0" fontId="9" fillId="0" borderId="1" pivotButton="0" quotePrefix="0" xfId="0"/>
    <xf numFmtId="0" fontId="7" fillId="0" borderId="1" pivotButton="0" quotePrefix="0" xfId="0"/>
    <xf numFmtId="0" fontId="7" fillId="0" borderId="1" applyAlignment="1" pivotButton="0" quotePrefix="0" xfId="0">
      <alignment horizontal="center"/>
    </xf>
    <xf numFmtId="10" fontId="7" fillId="0" borderId="1" pivotButton="0" quotePrefix="0" xfId="8"/>
    <xf numFmtId="10" fontId="7" fillId="0" borderId="1" applyAlignment="1" pivotButton="0" quotePrefix="0" xfId="0">
      <alignment horizontal="center"/>
    </xf>
    <xf numFmtId="10" fontId="0" fillId="2" borderId="1" applyAlignment="1" pivotButton="0" quotePrefix="0" xfId="0">
      <alignment horizontal="center"/>
    </xf>
    <xf numFmtId="0" fontId="0" fillId="2" borderId="1" applyAlignment="1" pivotButton="0" quotePrefix="0" xfId="0">
      <alignment horizontal="center"/>
    </xf>
    <xf numFmtId="10" fontId="7" fillId="0" borderId="2" applyAlignment="1" pivotButton="0" quotePrefix="0" xfId="0">
      <alignment horizontal="center"/>
    </xf>
    <xf numFmtId="0" fontId="0" fillId="0" borderId="1" pivotButton="0" quotePrefix="0" xfId="0"/>
    <xf numFmtId="0" fontId="13" fillId="0" borderId="0" pivotButton="0" quotePrefix="0" xfId="0"/>
    <xf numFmtId="0" fontId="3" fillId="0" borderId="1" applyAlignment="1" pivotButton="0" quotePrefix="0" xfId="0">
      <alignment horizontal="center"/>
    </xf>
    <xf numFmtId="0" fontId="0" fillId="5" borderId="0" applyAlignment="1" pivotButton="0" quotePrefix="0" xfId="0">
      <alignment horizontal="center"/>
    </xf>
    <xf numFmtId="0" fontId="0" fillId="0" borderId="0" applyAlignment="1" pivotButton="0" quotePrefix="0" xfId="0">
      <alignment horizontal="left"/>
    </xf>
    <xf numFmtId="0" fontId="14" fillId="0" borderId="0" pivotButton="0" quotePrefix="0" xfId="0"/>
    <xf numFmtId="10" fontId="7" fillId="0" borderId="1" applyAlignment="1" pivotButton="0" quotePrefix="0" xfId="8">
      <alignment horizontal="center"/>
    </xf>
    <xf numFmtId="0" fontId="0" fillId="0" borderId="0" pivotButton="1" quotePrefix="0" xfId="0"/>
    <xf numFmtId="10" fontId="0" fillId="0" borderId="0" pivotButton="0" quotePrefix="0" xfId="0"/>
    <xf numFmtId="10" fontId="30" fillId="0" borderId="1" applyAlignment="1" pivotButton="0" quotePrefix="0" xfId="0">
      <alignment horizontal="center"/>
    </xf>
    <xf numFmtId="0" fontId="0" fillId="0" borderId="0" applyAlignment="1" pivotButton="0" quotePrefix="0" xfId="0">
      <alignment horizontal="center"/>
    </xf>
    <xf numFmtId="10" fontId="7" fillId="0" borderId="0" pivotButton="0" quotePrefix="0" xfId="8"/>
    <xf numFmtId="10" fontId="7" fillId="0" borderId="0" applyAlignment="1" pivotButton="0" quotePrefix="0" xfId="0">
      <alignment horizontal="center"/>
    </xf>
    <xf numFmtId="0" fontId="31" fillId="0" borderId="1" pivotButton="0" quotePrefix="0" xfId="0"/>
    <xf numFmtId="0" fontId="32" fillId="0" borderId="1" pivotButton="0" quotePrefix="0" xfId="0"/>
    <xf numFmtId="0" fontId="33" fillId="0" borderId="1" pivotButton="0" quotePrefix="0" xfId="0"/>
    <xf numFmtId="0" fontId="17" fillId="0" borderId="0" pivotButton="0" quotePrefix="0" xfId="0"/>
    <xf numFmtId="0" fontId="34" fillId="0" borderId="0" pivotButton="0" quotePrefix="0" xfId="0"/>
    <xf numFmtId="0" fontId="30" fillId="0" borderId="1" pivotButton="0" quotePrefix="0" xfId="7"/>
    <xf numFmtId="0" fontId="30" fillId="0" borderId="1" applyAlignment="1" pivotButton="0" quotePrefix="0" xfId="7">
      <alignment horizontal="left"/>
    </xf>
    <xf numFmtId="0" fontId="35" fillId="0" borderId="0" pivotButton="0" quotePrefix="0" xfId="0"/>
    <xf numFmtId="0" fontId="15" fillId="0" borderId="1" applyAlignment="1" pivotButton="0" quotePrefix="0" xfId="7">
      <alignment horizontal="left"/>
    </xf>
    <xf numFmtId="0" fontId="36" fillId="0" borderId="0" pivotButton="0" quotePrefix="0" xfId="0"/>
    <xf numFmtId="0" fontId="30" fillId="0" borderId="0" pivotButton="0" quotePrefix="0" xfId="0"/>
    <xf numFmtId="0" fontId="30" fillId="6" borderId="1" pivotButton="0" quotePrefix="0" xfId="0"/>
    <xf numFmtId="0" fontId="30" fillId="0" borderId="0" applyAlignment="1" pivotButton="0" quotePrefix="0" xfId="0">
      <alignment horizontal="center"/>
    </xf>
    <xf numFmtId="0" fontId="30" fillId="7" borderId="1" applyAlignment="1" pivotButton="0" quotePrefix="0" xfId="0">
      <alignment horizontal="center"/>
    </xf>
    <xf numFmtId="10" fontId="30" fillId="7" borderId="1" applyAlignment="1" pivotButton="0" quotePrefix="0" xfId="8">
      <alignment horizontal="center"/>
    </xf>
    <xf numFmtId="0" fontId="0" fillId="6" borderId="1" pivotButton="0" quotePrefix="0" xfId="0"/>
    <xf numFmtId="10" fontId="5" fillId="7" borderId="1" pivotButton="0" quotePrefix="0" xfId="8"/>
    <xf numFmtId="0" fontId="30" fillId="0" borderId="3" pivotButton="0" quotePrefix="0" xfId="0"/>
    <xf numFmtId="0" fontId="30" fillId="0" borderId="1" pivotButton="0" quotePrefix="0" xfId="0"/>
    <xf numFmtId="10" fontId="0" fillId="0" borderId="0" pivotButton="0" quotePrefix="0" xfId="8"/>
    <xf numFmtId="10" fontId="0" fillId="0" borderId="0" applyAlignment="1" pivotButton="0" quotePrefix="0" xfId="8">
      <alignment horizontal="center"/>
    </xf>
    <xf numFmtId="0" fontId="18" fillId="8" borderId="0" applyAlignment="1" pivotButton="0" quotePrefix="0" xfId="0">
      <alignment horizontal="left" vertical="center" wrapText="1"/>
    </xf>
    <xf numFmtId="0" fontId="16" fillId="0" borderId="3" pivotButton="0" quotePrefix="0" xfId="0"/>
    <xf numFmtId="0" fontId="19" fillId="0" borderId="1" pivotButton="0" quotePrefix="0" xfId="0"/>
    <xf numFmtId="0" fontId="19" fillId="0" borderId="2" applyAlignment="1" pivotButton="0" quotePrefix="0" xfId="0">
      <alignment horizontal="center"/>
    </xf>
    <xf numFmtId="0" fontId="34" fillId="0" borderId="1" applyAlignment="1" pivotButton="0" quotePrefix="0" xfId="0">
      <alignment horizontal="center"/>
    </xf>
    <xf numFmtId="10" fontId="34" fillId="0" borderId="1" applyAlignment="1" pivotButton="0" quotePrefix="0" xfId="8">
      <alignment horizontal="center"/>
    </xf>
    <xf numFmtId="10" fontId="34" fillId="0" borderId="2" applyAlignment="1" pivotButton="0" quotePrefix="0" xfId="0">
      <alignment horizontal="center"/>
    </xf>
    <xf numFmtId="0" fontId="30" fillId="0" borderId="1" applyAlignment="1" pivotButton="0" quotePrefix="0" xfId="0">
      <alignment horizontal="center"/>
    </xf>
    <xf numFmtId="10" fontId="30" fillId="0" borderId="1" applyAlignment="1" pivotButton="0" quotePrefix="0" xfId="8">
      <alignment horizontal="center"/>
    </xf>
    <xf numFmtId="0" fontId="34" fillId="0" borderId="1" pivotButton="0" quotePrefix="0" xfId="0"/>
    <xf numFmtId="0" fontId="37" fillId="0" borderId="0" pivotButton="0" quotePrefix="0" xfId="0"/>
    <xf numFmtId="10" fontId="30" fillId="0" borderId="0" pivotButton="0" quotePrefix="0" xfId="8"/>
    <xf numFmtId="10" fontId="34" fillId="0" borderId="0" pivotButton="0" quotePrefix="0" xfId="0"/>
    <xf numFmtId="10" fontId="34" fillId="0" borderId="1" applyAlignment="1" pivotButton="0" quotePrefix="0" xfId="0">
      <alignment horizontal="center"/>
    </xf>
    <xf numFmtId="10" fontId="0" fillId="0" borderId="0" applyAlignment="1" pivotButton="0" quotePrefix="0" xfId="0">
      <alignment horizontal="center"/>
    </xf>
    <xf numFmtId="0" fontId="3" fillId="0" borderId="1" pivotButton="0" quotePrefix="0" xfId="0"/>
    <xf numFmtId="10" fontId="0" fillId="0" borderId="1" applyAlignment="1" pivotButton="0" quotePrefix="0" xfId="0">
      <alignment horizontal="center"/>
    </xf>
    <xf numFmtId="0" fontId="34" fillId="8" borderId="1" applyAlignment="1" pivotButton="0" quotePrefix="0" xfId="0">
      <alignment horizontal="left" vertical="center" wrapText="1"/>
    </xf>
    <xf numFmtId="0" fontId="34" fillId="8" borderId="1" applyAlignment="1" pivotButton="0" quotePrefix="0" xfId="0">
      <alignment horizontal="center" vertical="center" wrapText="1"/>
    </xf>
    <xf numFmtId="0" fontId="14" fillId="0" borderId="1" applyAlignment="1" pivotButton="0" quotePrefix="0" xfId="0">
      <alignment horizontal="center"/>
    </xf>
    <xf numFmtId="0" fontId="33" fillId="0" borderId="1" applyAlignment="1" pivotButton="0" quotePrefix="0" xfId="0">
      <alignment horizontal="center"/>
    </xf>
    <xf numFmtId="0" fontId="38" fillId="0" borderId="0" pivotButton="0" quotePrefix="0" xfId="0"/>
    <xf numFmtId="0" fontId="39" fillId="0" borderId="0" pivotButton="0" quotePrefix="0" xfId="4"/>
    <xf numFmtId="10" fontId="0" fillId="0" borderId="1" applyAlignment="1" pivotButton="0" quotePrefix="0" xfId="8">
      <alignment horizontal="center"/>
    </xf>
    <xf numFmtId="0" fontId="21" fillId="0" borderId="0" pivotButton="0" quotePrefix="0" xfId="0"/>
    <xf numFmtId="0" fontId="40" fillId="0" borderId="0" pivotButton="0" quotePrefix="0" xfId="0"/>
    <xf numFmtId="164" fontId="20" fillId="0" borderId="0" applyAlignment="1" pivotButton="0" quotePrefix="0" xfId="0">
      <alignment horizontal="center"/>
    </xf>
    <xf numFmtId="10" fontId="30" fillId="7" borderId="0" applyAlignment="1" pivotButton="0" quotePrefix="0" xfId="8">
      <alignment horizontal="center"/>
    </xf>
    <xf numFmtId="0" fontId="0" fillId="0" borderId="0" applyAlignment="1" pivotButton="0" quotePrefix="0" xfId="0">
      <alignment wrapText="1"/>
    </xf>
    <xf numFmtId="1" fontId="0" fillId="0" borderId="1" pivotButton="0" quotePrefix="0" xfId="0"/>
    <xf numFmtId="2" fontId="0" fillId="0" borderId="0" pivotButton="0" quotePrefix="0" xfId="0"/>
    <xf numFmtId="0" fontId="22" fillId="0" borderId="0" pivotButton="0" quotePrefix="0" xfId="0"/>
    <xf numFmtId="14" fontId="22" fillId="0" borderId="0" applyAlignment="1" pivotButton="0" quotePrefix="0" xfId="0">
      <alignment wrapText="1"/>
    </xf>
    <xf numFmtId="0" fontId="22" fillId="0" borderId="0" applyAlignment="1" pivotButton="0" quotePrefix="0" xfId="0">
      <alignment wrapText="1"/>
    </xf>
    <xf numFmtId="2" fontId="0" fillId="0" borderId="1" pivotButton="0" quotePrefix="0" xfId="0"/>
    <xf numFmtId="2" fontId="0" fillId="2" borderId="1" applyAlignment="1" pivotButton="0" quotePrefix="0" xfId="0">
      <alignment horizontal="center"/>
    </xf>
    <xf numFmtId="0" fontId="30" fillId="0" borderId="0" applyAlignment="1" pivotButton="0" quotePrefix="0" xfId="0">
      <alignment horizontal="left"/>
    </xf>
    <xf numFmtId="2" fontId="5" fillId="7" borderId="1" applyAlignment="1" pivotButton="0" quotePrefix="0" xfId="8">
      <alignment horizontal="center"/>
    </xf>
    <xf numFmtId="10" fontId="5" fillId="7" borderId="1" applyAlignment="1" pivotButton="0" quotePrefix="0" xfId="8">
      <alignment horizontal="center"/>
    </xf>
    <xf numFmtId="0" fontId="23" fillId="0" borderId="0" pivotButton="0" quotePrefix="0" xfId="0"/>
    <xf numFmtId="0" fontId="16" fillId="0" borderId="0" pivotButton="0" quotePrefix="0" xfId="0"/>
    <xf numFmtId="0" fontId="7" fillId="0" borderId="4" applyAlignment="1" pivotButton="0" quotePrefix="0" xfId="0">
      <alignment horizontal="center"/>
    </xf>
    <xf numFmtId="0" fontId="16" fillId="0" borderId="0" applyAlignment="1" pivotButton="0" quotePrefix="0" xfId="0">
      <alignment horizontal="left"/>
    </xf>
    <xf numFmtId="10" fontId="7" fillId="0" borderId="5" applyAlignment="1" pivotButton="0" quotePrefix="0" xfId="0">
      <alignment horizontal="center"/>
    </xf>
    <xf numFmtId="10" fontId="41" fillId="0" borderId="1" applyAlignment="1" pivotButton="0" quotePrefix="0" xfId="8">
      <alignment horizontal="center"/>
    </xf>
    <xf numFmtId="10" fontId="0" fillId="0" borderId="1" pivotButton="0" quotePrefix="0" xfId="8"/>
    <xf numFmtId="0" fontId="3" fillId="5" borderId="0" applyAlignment="1" pivotButton="0" quotePrefix="0" xfId="0">
      <alignment horizontal="left"/>
    </xf>
    <xf numFmtId="0" fontId="3" fillId="0" borderId="0" applyAlignment="1" pivotButton="0" quotePrefix="0" xfId="0">
      <alignment horizontal="center"/>
    </xf>
    <xf numFmtId="0" fontId="38" fillId="0" borderId="1" pivotButton="0" quotePrefix="0" xfId="0"/>
    <xf numFmtId="10" fontId="30" fillId="0" borderId="1" pivotButton="0" quotePrefix="0" xfId="0"/>
    <xf numFmtId="165" fontId="0" fillId="0" borderId="1" pivotButton="0" quotePrefix="0" xfId="0"/>
    <xf numFmtId="10" fontId="19" fillId="0" borderId="0" applyAlignment="1" pivotButton="0" quotePrefix="0" xfId="0">
      <alignment horizontal="center"/>
    </xf>
    <xf numFmtId="0" fontId="8" fillId="0" borderId="0" pivotButton="0" quotePrefix="0" xfId="4"/>
    <xf numFmtId="0" fontId="42" fillId="3" borderId="6" applyAlignment="1" pivotButton="0" quotePrefix="0" xfId="7">
      <alignment vertical="center"/>
    </xf>
    <xf numFmtId="0" fontId="0" fillId="0" borderId="1" applyAlignment="1" pivotButton="0" quotePrefix="0" xfId="0">
      <alignment horizontal="left"/>
    </xf>
    <xf numFmtId="0" fontId="6" fillId="0" borderId="0" applyAlignment="1" pivotButton="0" quotePrefix="0" xfId="0">
      <alignment horizontal="left"/>
    </xf>
    <xf numFmtId="0" fontId="0" fillId="0" borderId="4" applyAlignment="1" pivotButton="0" quotePrefix="0" xfId="0">
      <alignment horizontal="left"/>
    </xf>
    <xf numFmtId="0" fontId="3" fillId="0" borderId="0" applyAlignment="1" pivotButton="0" quotePrefix="0" xfId="0">
      <alignment horizontal="left"/>
    </xf>
    <xf numFmtId="164" fontId="16" fillId="0" borderId="5" applyAlignment="1" pivotButton="0" quotePrefix="0" xfId="0">
      <alignment horizontal="left"/>
    </xf>
    <xf numFmtId="0" fontId="7" fillId="0" borderId="7" applyAlignment="1" pivotButton="0" quotePrefix="0" xfId="0">
      <alignment horizontal="left"/>
    </xf>
    <xf numFmtId="0" fontId="9" fillId="0" borderId="8" applyAlignment="1" pivotButton="0" quotePrefix="0" xfId="0">
      <alignment horizontal="left"/>
    </xf>
    <xf numFmtId="0" fontId="0" fillId="0" borderId="5" applyAlignment="1" pivotButton="0" quotePrefix="0" xfId="0">
      <alignment horizontal="left"/>
    </xf>
    <xf numFmtId="0" fontId="7" fillId="0" borderId="5" applyAlignment="1" pivotButton="0" quotePrefix="0" xfId="0">
      <alignment horizontal="center"/>
    </xf>
    <xf numFmtId="0" fontId="9" fillId="0" borderId="5" applyAlignment="1" pivotButton="0" quotePrefix="0" xfId="0">
      <alignment horizontal="center"/>
    </xf>
    <xf numFmtId="0" fontId="9" fillId="0" borderId="5" applyAlignment="1" pivotButton="0" quotePrefix="0" xfId="0">
      <alignment horizontal="center" wrapText="1"/>
    </xf>
    <xf numFmtId="0" fontId="9" fillId="0" borderId="9" applyAlignment="1" pivotButton="0" quotePrefix="0" xfId="0">
      <alignment horizontal="center"/>
    </xf>
    <xf numFmtId="0" fontId="7" fillId="0" borderId="10" applyAlignment="1" pivotButton="0" quotePrefix="0" xfId="0">
      <alignment horizontal="left"/>
    </xf>
    <xf numFmtId="10" fontId="7" fillId="0" borderId="4" applyAlignment="1" pivotButton="0" quotePrefix="0" xfId="8">
      <alignment horizontal="center"/>
    </xf>
    <xf numFmtId="10" fontId="7" fillId="0" borderId="4" applyAlignment="1" pivotButton="0" quotePrefix="0" xfId="0">
      <alignment horizontal="center"/>
    </xf>
    <xf numFmtId="10" fontId="7" fillId="0" borderId="11" applyAlignment="1" pivotButton="0" quotePrefix="0" xfId="0">
      <alignment horizontal="center"/>
    </xf>
    <xf numFmtId="0" fontId="43" fillId="0" borderId="1" pivotButton="0" quotePrefix="0" xfId="0"/>
    <xf numFmtId="10" fontId="43" fillId="0" borderId="1" applyAlignment="1" pivotButton="0" quotePrefix="0" xfId="0">
      <alignment horizontal="center"/>
    </xf>
    <xf numFmtId="0" fontId="0" fillId="0" borderId="5" applyAlignment="1" pivotButton="0" quotePrefix="0" xfId="0">
      <alignment horizontal="center"/>
    </xf>
    <xf numFmtId="0" fontId="34" fillId="0" borderId="1" applyAlignment="1" pivotButton="0" quotePrefix="0" xfId="0">
      <alignment horizontal="center" vertical="center" wrapText="1"/>
    </xf>
    <xf numFmtId="0" fontId="34" fillId="0" borderId="1" applyAlignment="1" pivotButton="0" quotePrefix="0" xfId="0">
      <alignment horizontal="center" wrapText="1"/>
    </xf>
    <xf numFmtId="2" fontId="7" fillId="0" borderId="1" applyAlignment="1" pivotButton="0" quotePrefix="0" xfId="0">
      <alignment horizontal="center"/>
    </xf>
    <xf numFmtId="2" fontId="0" fillId="0" borderId="0" applyAlignment="1" pivotButton="0" quotePrefix="0" xfId="0">
      <alignment horizontal="center"/>
    </xf>
    <xf numFmtId="0" fontId="25" fillId="0" borderId="3" pivotButton="0" quotePrefix="0" xfId="0"/>
    <xf numFmtId="1" fontId="0" fillId="0" borderId="1" applyAlignment="1" pivotButton="0" quotePrefix="0" xfId="0">
      <alignment horizontal="center"/>
    </xf>
    <xf numFmtId="0" fontId="0" fillId="9" borderId="1" applyAlignment="1" pivotButton="0" quotePrefix="0" xfId="0">
      <alignment horizontal="center"/>
    </xf>
    <xf numFmtId="10" fontId="5" fillId="9" borderId="1" applyAlignment="1" pivotButton="0" quotePrefix="0" xfId="8">
      <alignment horizontal="center"/>
    </xf>
    <xf numFmtId="2" fontId="38" fillId="0" borderId="1" pivotButton="0" quotePrefix="0" xfId="0"/>
    <xf numFmtId="2" fontId="30" fillId="0" borderId="1" applyAlignment="1" pivotButton="0" quotePrefix="0" xfId="0">
      <alignment horizontal="center" wrapText="1"/>
    </xf>
    <xf numFmtId="2" fontId="15" fillId="0" borderId="1" applyAlignment="1" pivotButton="0" quotePrefix="0" xfId="0">
      <alignment horizontal="center"/>
    </xf>
    <xf numFmtId="2" fontId="30" fillId="0" borderId="0" applyAlignment="1" pivotButton="0" quotePrefix="0" xfId="0">
      <alignment horizontal="center"/>
    </xf>
    <xf numFmtId="0" fontId="44" fillId="10" borderId="27" pivotButton="0" quotePrefix="0" xfId="0"/>
    <xf numFmtId="0" fontId="44" fillId="10" borderId="28" pivotButton="0" quotePrefix="0" xfId="0"/>
    <xf numFmtId="0" fontId="44" fillId="11" borderId="29" applyAlignment="1" pivotButton="0" quotePrefix="0" xfId="0">
      <alignment horizontal="left"/>
    </xf>
    <xf numFmtId="10" fontId="44" fillId="11" borderId="29" pivotButton="0" quotePrefix="0" xfId="0"/>
    <xf numFmtId="0" fontId="45" fillId="0" borderId="1" pivotButton="0" quotePrefix="0" xfId="0"/>
    <xf numFmtId="0" fontId="41" fillId="0" borderId="1" pivotButton="0" quotePrefix="0" xfId="0"/>
    <xf numFmtId="14" fontId="34" fillId="0" borderId="1" applyAlignment="1" pivotButton="0" quotePrefix="0" xfId="8">
      <alignment horizontal="center" vertical="center" wrapText="1"/>
    </xf>
    <xf numFmtId="0" fontId="42" fillId="3" borderId="1" applyAlignment="1" pivotButton="0" quotePrefix="0" xfId="7">
      <alignment vertical="center"/>
    </xf>
    <xf numFmtId="10" fontId="38" fillId="0" borderId="1" applyAlignment="1" pivotButton="0" quotePrefix="0" xfId="8">
      <alignment horizontal="center"/>
    </xf>
    <xf numFmtId="10" fontId="9" fillId="0" borderId="0" applyAlignment="1" pivotButton="0" quotePrefix="0" xfId="8">
      <alignment horizontal="center"/>
    </xf>
    <xf numFmtId="0" fontId="4" fillId="0" borderId="1" pivotButton="0" quotePrefix="0" xfId="0"/>
    <xf numFmtId="0" fontId="0" fillId="12" borderId="0" pivotButton="0" quotePrefix="0" xfId="0"/>
    <xf numFmtId="0" fontId="7" fillId="0" borderId="1" applyAlignment="1" pivotButton="0" quotePrefix="0" xfId="0">
      <alignment horizontal="left"/>
    </xf>
    <xf numFmtId="0" fontId="7" fillId="13" borderId="1" applyAlignment="1" pivotButton="0" quotePrefix="0" xfId="0">
      <alignment horizontal="left"/>
    </xf>
    <xf numFmtId="0" fontId="0" fillId="13" borderId="1" applyAlignment="1" pivotButton="0" quotePrefix="0" xfId="0">
      <alignment horizontal="left"/>
    </xf>
    <xf numFmtId="0" fontId="7" fillId="13" borderId="1" applyAlignment="1" pivotButton="0" quotePrefix="0" xfId="0">
      <alignment horizontal="center"/>
    </xf>
    <xf numFmtId="10" fontId="7" fillId="13" borderId="1" applyAlignment="1" pivotButton="0" quotePrefix="0" xfId="8">
      <alignment horizontal="center"/>
    </xf>
    <xf numFmtId="10" fontId="7" fillId="13" borderId="1" applyAlignment="1" pivotButton="0" quotePrefix="0" xfId="0">
      <alignment horizontal="center"/>
    </xf>
    <xf numFmtId="2" fontId="34" fillId="0" borderId="1" applyAlignment="1" pivotButton="0" quotePrefix="0" xfId="0">
      <alignment horizontal="center"/>
    </xf>
    <xf numFmtId="0" fontId="16" fillId="0" borderId="3" pivotButton="0" quotePrefix="1" xfId="0"/>
    <xf numFmtId="0" fontId="33" fillId="0" borderId="12" applyAlignment="1" pivotButton="0" quotePrefix="0" xfId="0">
      <alignment vertical="center"/>
    </xf>
    <xf numFmtId="10" fontId="0" fillId="0" borderId="13" pivotButton="0" quotePrefix="0" xfId="8"/>
    <xf numFmtId="2" fontId="0" fillId="0" borderId="13" applyAlignment="1" pivotButton="0" quotePrefix="0" xfId="0">
      <alignment horizontal="center"/>
    </xf>
    <xf numFmtId="0" fontId="0" fillId="0" borderId="13" pivotButton="0" quotePrefix="0" xfId="0"/>
    <xf numFmtId="10" fontId="46" fillId="0" borderId="13" applyAlignment="1" pivotButton="0" quotePrefix="0" xfId="8">
      <alignment horizontal="center"/>
    </xf>
    <xf numFmtId="2" fontId="0" fillId="0" borderId="14" applyAlignment="1" pivotButton="0" quotePrefix="0" xfId="0">
      <alignment horizontal="center"/>
    </xf>
    <xf numFmtId="0" fontId="26" fillId="0" borderId="1" applyAlignment="1" pivotButton="0" quotePrefix="0" xfId="0">
      <alignment horizontal="left"/>
    </xf>
    <xf numFmtId="17" fontId="26" fillId="0" borderId="1" pivotButton="0" quotePrefix="0" xfId="0"/>
    <xf numFmtId="0" fontId="23" fillId="0" borderId="1" applyAlignment="1" pivotButton="0" quotePrefix="0" xfId="0">
      <alignment horizontal="left"/>
    </xf>
    <xf numFmtId="17" fontId="23" fillId="0" borderId="1" pivotButton="0" quotePrefix="0" xfId="0"/>
    <xf numFmtId="0" fontId="27" fillId="0" borderId="0" pivotButton="0" quotePrefix="0" xfId="0"/>
    <xf numFmtId="0" fontId="7" fillId="0" borderId="15" pivotButton="0" quotePrefix="0" xfId="0"/>
    <xf numFmtId="0" fontId="42" fillId="3" borderId="1" applyAlignment="1" pivotButton="0" quotePrefix="0" xfId="7">
      <alignment horizontal="center" vertical="center"/>
    </xf>
    <xf numFmtId="0" fontId="42" fillId="5" borderId="1" applyAlignment="1" pivotButton="0" quotePrefix="0" xfId="7">
      <alignment vertical="center"/>
    </xf>
    <xf numFmtId="0" fontId="42" fillId="3" borderId="1" applyAlignment="1" pivotButton="0" quotePrefix="0" xfId="7">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xf>
    <xf numFmtId="0" fontId="44" fillId="0" borderId="0" pivotButton="0" quotePrefix="0" xfId="0"/>
    <xf numFmtId="0" fontId="47" fillId="3" borderId="1" applyAlignment="1" pivotButton="0" quotePrefix="0" xfId="7">
      <alignment vertical="center"/>
    </xf>
    <xf numFmtId="0" fontId="48" fillId="0" borderId="1" pivotButton="0" quotePrefix="0" xfId="0"/>
    <xf numFmtId="0" fontId="49" fillId="0" borderId="1" applyAlignment="1" pivotButton="0" quotePrefix="0" xfId="0">
      <alignment horizontal="center"/>
    </xf>
    <xf numFmtId="0" fontId="17" fillId="0" borderId="1" applyAlignment="1" pivotButton="0" quotePrefix="0" xfId="0">
      <alignment horizontal="center"/>
    </xf>
    <xf numFmtId="10" fontId="35" fillId="0" borderId="0" applyAlignment="1" pivotButton="0" quotePrefix="0" xfId="8">
      <alignment horizontal="center"/>
    </xf>
    <xf numFmtId="10" fontId="48" fillId="0" borderId="1" applyAlignment="1" pivotButton="0" quotePrefix="0" xfId="0">
      <alignment horizontal="center"/>
    </xf>
    <xf numFmtId="166" fontId="7" fillId="6" borderId="1" applyAlignment="1" pivotButton="0" quotePrefix="0" xfId="0">
      <alignment horizontal="center"/>
    </xf>
    <xf numFmtId="0" fontId="52" fillId="0" borderId="16" applyAlignment="1" pivotButton="0" quotePrefix="0" xfId="0">
      <alignment horizontal="justify" vertical="center"/>
    </xf>
    <xf numFmtId="10" fontId="52" fillId="12" borderId="17" applyAlignment="1" pivotButton="0" quotePrefix="0" xfId="8">
      <alignment horizontal="center" vertical="center" wrapText="1"/>
    </xf>
    <xf numFmtId="0" fontId="53" fillId="0" borderId="17" applyAlignment="1" pivotButton="0" quotePrefix="0" xfId="0">
      <alignment horizontal="center" vertical="center"/>
    </xf>
    <xf numFmtId="0" fontId="52" fillId="12" borderId="17" applyAlignment="1" pivotButton="0" quotePrefix="0" xfId="0">
      <alignment horizontal="center" vertical="center"/>
    </xf>
    <xf numFmtId="0" fontId="54" fillId="0" borderId="17" applyAlignment="1" pivotButton="0" quotePrefix="0" xfId="0">
      <alignment horizontal="justify" vertical="center"/>
    </xf>
    <xf numFmtId="2" fontId="53" fillId="0" borderId="17" applyAlignment="1" pivotButton="0" quotePrefix="0" xfId="0">
      <alignment horizontal="center" vertical="center"/>
    </xf>
    <xf numFmtId="0" fontId="54" fillId="0" borderId="18" applyAlignment="1" pivotButton="0" quotePrefix="0" xfId="0">
      <alignment horizontal="justify" vertical="center"/>
    </xf>
    <xf numFmtId="10" fontId="54" fillId="12" borderId="19" applyAlignment="1" pivotButton="0" quotePrefix="0" xfId="8">
      <alignment horizontal="center" vertical="center"/>
    </xf>
    <xf numFmtId="0" fontId="54" fillId="0" borderId="19" applyAlignment="1" pivotButton="0" quotePrefix="0" xfId="0">
      <alignment horizontal="center" vertical="center"/>
    </xf>
    <xf numFmtId="10" fontId="54" fillId="0" borderId="19" applyAlignment="1" pivotButton="0" quotePrefix="0" xfId="0">
      <alignment horizontal="center" vertical="center"/>
    </xf>
    <xf numFmtId="10" fontId="54" fillId="12" borderId="19" applyAlignment="1" pivotButton="0" quotePrefix="0" xfId="0">
      <alignment horizontal="center" vertical="center"/>
    </xf>
    <xf numFmtId="2" fontId="54" fillId="0" borderId="19" applyAlignment="1" pivotButton="0" quotePrefix="0" xfId="0">
      <alignment horizontal="center" vertical="center"/>
    </xf>
    <xf numFmtId="2" fontId="54" fillId="12" borderId="19" applyAlignment="1" pivotButton="0" quotePrefix="0" xfId="0">
      <alignment horizontal="center" vertical="center"/>
    </xf>
    <xf numFmtId="0" fontId="55" fillId="0" borderId="18" applyAlignment="1" pivotButton="0" quotePrefix="0" xfId="0">
      <alignment horizontal="justify" vertical="center"/>
    </xf>
    <xf numFmtId="10" fontId="54" fillId="12" borderId="19" applyAlignment="1" pivotButton="0" quotePrefix="0" xfId="8">
      <alignment horizontal="justify" vertical="center"/>
    </xf>
    <xf numFmtId="0" fontId="54" fillId="0" borderId="19" applyAlignment="1" pivotButton="0" quotePrefix="0" xfId="0">
      <alignment horizontal="justify" vertical="center"/>
    </xf>
    <xf numFmtId="0" fontId="54" fillId="12" borderId="19" applyAlignment="1" pivotButton="0" quotePrefix="0" xfId="0">
      <alignment horizontal="justify" vertical="center"/>
    </xf>
    <xf numFmtId="0" fontId="32" fillId="0" borderId="0" pivotButton="0" quotePrefix="0" xfId="0"/>
    <xf numFmtId="0" fontId="0" fillId="0" borderId="0" applyAlignment="1" pivotButton="0" quotePrefix="0" xfId="0">
      <alignment horizontal="center" wrapText="1"/>
    </xf>
    <xf numFmtId="1" fontId="0" fillId="0" borderId="0" applyAlignment="1" pivotButton="0" quotePrefix="0" xfId="0">
      <alignment horizontal="center"/>
    </xf>
    <xf numFmtId="0" fontId="20" fillId="0" borderId="0" pivotButton="0" quotePrefix="0" xfId="0"/>
    <xf numFmtId="0" fontId="0" fillId="12" borderId="1" applyAlignment="1" pivotButton="0" quotePrefix="0" xfId="0">
      <alignment horizontal="center" wrapText="1"/>
    </xf>
    <xf numFmtId="1" fontId="0" fillId="12" borderId="1" applyAlignment="1" pivotButton="0" quotePrefix="0" xfId="0">
      <alignment horizontal="center"/>
    </xf>
    <xf numFmtId="0" fontId="0" fillId="12" borderId="5" applyAlignment="1" pivotButton="0" quotePrefix="0" xfId="0">
      <alignment horizontal="center"/>
    </xf>
    <xf numFmtId="0" fontId="56" fillId="0" borderId="0" pivotButton="0" quotePrefix="0" xfId="0"/>
    <xf numFmtId="0" fontId="57" fillId="0" borderId="0" pivotButton="0" quotePrefix="0" xfId="0"/>
    <xf numFmtId="0" fontId="58" fillId="0" borderId="0" pivotButton="0" quotePrefix="0" xfId="0"/>
    <xf numFmtId="2" fontId="0" fillId="0" borderId="1" applyAlignment="1" pivotButton="0" quotePrefix="0" xfId="0">
      <alignment horizontal="center"/>
    </xf>
    <xf numFmtId="2" fontId="0" fillId="12" borderId="1" applyAlignment="1" pivotButton="0" quotePrefix="0" xfId="0">
      <alignment horizontal="center"/>
    </xf>
    <xf numFmtId="0" fontId="33" fillId="0" borderId="0" pivotButton="0" quotePrefix="0" xfId="0"/>
    <xf numFmtId="2" fontId="41" fillId="0" borderId="1" applyAlignment="1" pivotButton="0" quotePrefix="0" xfId="8">
      <alignment wrapText="1"/>
    </xf>
    <xf numFmtId="10" fontId="41" fillId="0" borderId="0" applyAlignment="1" pivotButton="0" quotePrefix="0" xfId="8">
      <alignment wrapText="1"/>
    </xf>
    <xf numFmtId="10" fontId="41" fillId="0" borderId="1" applyAlignment="1" pivotButton="0" quotePrefix="0" xfId="8">
      <alignment wrapText="1"/>
    </xf>
    <xf numFmtId="10" fontId="41" fillId="0" borderId="16" pivotButton="0" quotePrefix="0" xfId="8"/>
    <xf numFmtId="10" fontId="0" fillId="12" borderId="1" applyAlignment="1" pivotButton="0" quotePrefix="0" xfId="0">
      <alignment horizontal="center"/>
    </xf>
    <xf numFmtId="0" fontId="41" fillId="14" borderId="1" pivotButton="0" quotePrefix="0" xfId="0"/>
    <xf numFmtId="0" fontId="59" fillId="0" borderId="0" pivotButton="0" quotePrefix="0" xfId="0"/>
    <xf numFmtId="2" fontId="22" fillId="0" borderId="0" applyAlignment="1" pivotButton="0" quotePrefix="0" xfId="0">
      <alignment wrapText="1"/>
    </xf>
    <xf numFmtId="10" fontId="22" fillId="0" borderId="0" applyAlignment="1" pivotButton="0" quotePrefix="0" xfId="8">
      <alignment wrapText="1"/>
    </xf>
    <xf numFmtId="1" fontId="18" fillId="8" borderId="0" applyAlignment="1" pivotButton="0" quotePrefix="0" xfId="0">
      <alignment vertical="center" wrapText="1"/>
    </xf>
    <xf numFmtId="1" fontId="16" fillId="0" borderId="3" pivotButton="0" quotePrefix="0" xfId="0"/>
    <xf numFmtId="1" fontId="14" fillId="0" borderId="0" pivotButton="0" quotePrefix="0" xfId="0"/>
    <xf numFmtId="167" fontId="8" fillId="0" borderId="0" pivotButton="0" quotePrefix="0" xfId="8"/>
    <xf numFmtId="0" fontId="60" fillId="0" borderId="0" pivotButton="0" quotePrefix="0" xfId="0"/>
    <xf numFmtId="0" fontId="62" fillId="0" borderId="0" applyAlignment="1" pivotButton="0" quotePrefix="0" xfId="0">
      <alignment horizontal="center"/>
    </xf>
    <xf numFmtId="0" fontId="63" fillId="0" borderId="0" applyAlignment="1" pivotButton="0" quotePrefix="0" xfId="0">
      <alignment vertical="center"/>
    </xf>
    <xf numFmtId="0" fontId="63" fillId="0" borderId="1" applyAlignment="1" pivotButton="0" quotePrefix="0" xfId="0">
      <alignment vertical="center"/>
    </xf>
    <xf numFmtId="0" fontId="64" fillId="0" borderId="1" applyAlignment="1" pivotButton="0" quotePrefix="0" xfId="0">
      <alignment vertical="center"/>
    </xf>
    <xf numFmtId="0" fontId="63" fillId="12" borderId="1" applyAlignment="1" pivotButton="0" quotePrefix="0" xfId="0">
      <alignment vertical="center" wrapText="1"/>
    </xf>
    <xf numFmtId="0" fontId="64" fillId="0" borderId="1" applyAlignment="1" pivotButton="0" quotePrefix="0" xfId="0">
      <alignment horizontal="center" vertical="center" wrapText="1"/>
    </xf>
    <xf numFmtId="0" fontId="14" fillId="12" borderId="1" applyAlignment="1" pivotButton="0" quotePrefix="0" xfId="0">
      <alignment vertical="center" wrapText="1"/>
    </xf>
    <xf numFmtId="0" fontId="14" fillId="0" borderId="0" applyAlignment="1" pivotButton="0" quotePrefix="0" xfId="0">
      <alignment vertical="center" wrapText="1"/>
    </xf>
    <xf numFmtId="14" fontId="0" fillId="0" borderId="0" pivotButton="0" quotePrefix="0" xfId="0"/>
    <xf numFmtId="0" fontId="42" fillId="3" borderId="6" applyAlignment="1" pivotButton="0" quotePrefix="0" xfId="7">
      <alignment horizontal="center" vertical="center"/>
    </xf>
    <xf numFmtId="0" fontId="42" fillId="5" borderId="6" applyAlignment="1" pivotButton="0" quotePrefix="0" xfId="7">
      <alignment vertical="center"/>
    </xf>
    <xf numFmtId="0" fontId="42" fillId="5" borderId="6" applyAlignment="1" pivotButton="0" quotePrefix="0" xfId="7">
      <alignment horizontal="center" vertical="center"/>
    </xf>
    <xf numFmtId="0" fontId="42" fillId="3" borderId="6" applyAlignment="1" pivotButton="0" quotePrefix="0" xfId="7">
      <alignment horizontal="left" vertical="center"/>
    </xf>
    <xf numFmtId="0" fontId="42" fillId="0" borderId="6" applyAlignment="1" pivotButton="0" quotePrefix="0" xfId="7">
      <alignment vertical="center"/>
    </xf>
    <xf numFmtId="0" fontId="42" fillId="0" borderId="6" applyAlignment="1" pivotButton="0" quotePrefix="0" xfId="7">
      <alignment horizontal="center" vertical="center"/>
    </xf>
    <xf numFmtId="0" fontId="42" fillId="0" borderId="6" applyAlignment="1" pivotButton="0" quotePrefix="0" xfId="7">
      <alignment horizontal="left" vertical="center"/>
    </xf>
    <xf numFmtId="0" fontId="65" fillId="0" borderId="0" pivotButton="0" quotePrefix="0" xfId="0"/>
    <xf numFmtId="0" fontId="66" fillId="0" borderId="0" pivotButton="0" quotePrefix="0" xfId="0"/>
    <xf numFmtId="0" fontId="67" fillId="0" borderId="0" pivotButton="0" quotePrefix="0" xfId="0"/>
    <xf numFmtId="168" fontId="28" fillId="3" borderId="20" applyAlignment="1" pivotButton="0" quotePrefix="0" xfId="5">
      <alignment horizontal="right" vertical="center"/>
    </xf>
    <xf numFmtId="168" fontId="29" fillId="3" borderId="0" applyAlignment="1" pivotButton="0" quotePrefix="0" xfId="2">
      <alignment vertical="center"/>
    </xf>
    <xf numFmtId="168" fontId="28" fillId="3" borderId="0" applyAlignment="1" pivotButton="0" quotePrefix="0" xfId="2">
      <alignment vertical="center"/>
    </xf>
    <xf numFmtId="168" fontId="0" fillId="0" borderId="0" pivotButton="0" quotePrefix="0" xfId="0"/>
    <xf numFmtId="168" fontId="50" fillId="0" borderId="0" applyAlignment="1" pivotButton="0" quotePrefix="0" xfId="3">
      <alignment wrapText="1"/>
    </xf>
    <xf numFmtId="168" fontId="51" fillId="0" borderId="0" applyAlignment="1" pivotButton="0" quotePrefix="0" xfId="3">
      <alignment wrapText="1"/>
    </xf>
    <xf numFmtId="0" fontId="2" fillId="0" borderId="1" pivotButton="0" quotePrefix="0" xfId="0"/>
    <xf numFmtId="10" fontId="44" fillId="0" borderId="0" applyAlignment="1" pivotButton="0" quotePrefix="0" xfId="8">
      <alignment horizontal="center"/>
    </xf>
    <xf numFmtId="10" fontId="2" fillId="0" borderId="1" applyAlignment="1" pivotButton="0" quotePrefix="0" xfId="0">
      <alignment horizontal="center"/>
    </xf>
    <xf numFmtId="0" fontId="33" fillId="0" borderId="30" pivotButton="0" quotePrefix="0" xfId="0"/>
    <xf numFmtId="0" fontId="0" fillId="0" borderId="30" pivotButton="0" quotePrefix="0" xfId="0"/>
    <xf numFmtId="10" fontId="1" fillId="14" borderId="1" applyAlignment="1" pivotButton="0" quotePrefix="0" xfId="8">
      <alignment horizontal="center"/>
    </xf>
    <xf numFmtId="0" fontId="8" fillId="0" borderId="0" applyAlignment="1" pivotButton="0" quotePrefix="0" xfId="4">
      <alignment horizontal="left" wrapText="1"/>
    </xf>
    <xf numFmtId="0" fontId="30" fillId="0" borderId="0" pivotButton="0" quotePrefix="0" xfId="0"/>
    <xf numFmtId="0" fontId="6" fillId="0" borderId="0" applyAlignment="1" pivotButton="0" quotePrefix="0" xfId="0">
      <alignment horizontal="center"/>
    </xf>
    <xf numFmtId="0" fontId="0" fillId="0" borderId="0" applyAlignment="1" pivotButton="0" quotePrefix="0" xfId="0">
      <alignment horizontal="left"/>
    </xf>
    <xf numFmtId="0" fontId="0" fillId="0" borderId="0" pivotButton="0" quotePrefix="0" xfId="0"/>
    <xf numFmtId="0" fontId="61" fillId="12" borderId="16" applyAlignment="1" pivotButton="0" quotePrefix="0" xfId="0">
      <alignment horizontal="left" vertical="top" wrapText="1"/>
    </xf>
    <xf numFmtId="0" fontId="0" fillId="0" borderId="21" pivotButton="0" quotePrefix="0" xfId="0"/>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19" pivotButton="0" quotePrefix="0" xfId="0"/>
    <xf numFmtId="0" fontId="3" fillId="0" borderId="0" applyAlignment="1" pivotButton="0" quotePrefix="0" xfId="0">
      <alignment horizontal="center"/>
    </xf>
    <xf numFmtId="0" fontId="0" fillId="0" borderId="0" applyAlignment="1" pivotButton="0" quotePrefix="0" xfId="0">
      <alignment horizontal="center"/>
    </xf>
    <xf numFmtId="169" fontId="12" fillId="13" borderId="0" applyAlignment="1" pivotButton="0" quotePrefix="0" xfId="7">
      <alignment horizontal="left" wrapText="1"/>
    </xf>
    <xf numFmtId="0" fontId="11" fillId="13" borderId="0" applyAlignment="1" pivotButton="0" quotePrefix="0" xfId="7">
      <alignment horizontal="center"/>
    </xf>
    <xf numFmtId="0" fontId="4" fillId="0" borderId="1" applyAlignment="1" pivotButton="0" quotePrefix="0" xfId="0">
      <alignment horizontal="center"/>
    </xf>
    <xf numFmtId="0" fontId="0" fillId="0" borderId="7" pivotButton="0" quotePrefix="0" xfId="0"/>
  </cellXfs>
  <cellStyles count="9">
    <cellStyle name="Normal" xfId="0" builtinId="0"/>
    <cellStyle name="blp_column_header" xfId="1"/>
    <cellStyle name="Comma 2 2" xfId="2"/>
    <cellStyle name="Currency" xfId="3" builtinId="4"/>
    <cellStyle name="Hyperlink" xfId="4" builtinId="8"/>
    <cellStyle name="Normal 2" xfId="5"/>
    <cellStyle name="Normal 2 2" xfId="6"/>
    <cellStyle name="Normal_Sovereign Ratings Summary 11-7-06" xfId="7"/>
    <cellStyle name="Percent" xfId="8" builtinId="5"/>
  </cellStyles>
  <dxfs count="22">
    <dxf>
      <numFmt numFmtId="14" formatCode="0.00%"/>
    </dxf>
    <dxf>
      <font>
        <name val="Calibri"/>
        <strike val="0"/>
        <outline val="0"/>
        <shadow val="0"/>
        <condense val="0"/>
        <color auto="1"/>
        <extend val="0"/>
        <sz val="12"/>
        <vertAlign val="baseline"/>
        <scheme val="minor"/>
      </font>
      <numFmt numFmtId="14" formatCode="0.00%"/>
      <alignment horizontal="center" vertical="bottom"/>
      <border>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numFmt numFmtId="14" formatCode="0.00%"/>
      <alignment horizontal="center" vertical="bottom"/>
      <border>
        <left style="thin">
          <color indexed="64"/>
        </left>
        <right style="thin">
          <color indexed="64"/>
        </right>
        <top style="thin">
          <color indexed="64"/>
        </top>
        <bottom style="thin">
          <color indexed="64"/>
        </bottom>
      </border>
    </dxf>
    <dxf>
      <font>
        <name val="Calibri"/>
        <strike val="0"/>
        <outline val="0"/>
        <shadow val="0"/>
        <condense val="0"/>
        <color theme="1"/>
        <extend val="0"/>
        <sz val="12"/>
        <vertAlign val="baseline"/>
        <scheme val="minor"/>
      </font>
      <numFmt numFmtId="14" formatCode="0.00%"/>
      <alignment horizontal="center" vertical="bottom"/>
      <border outline="0">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numFmt numFmtId="164" formatCode="0.0"/>
      <alignment horizontal="center" vertical="bottom"/>
      <border outline="0">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alignment horizontal="left" vertical="bottom"/>
      <border outline="0">
        <left style="thin">
          <color indexed="64"/>
        </left>
        <right style="thin">
          <color indexed="64"/>
        </right>
        <top style="thin">
          <color indexed="64"/>
        </top>
        <bottom style="thin">
          <color indexed="64"/>
        </bottom>
      </border>
    </dxf>
    <dxf>
      <border outline="0">
        <bottom style="thin">
          <color indexed="64"/>
        </bottom>
      </border>
    </dxf>
    <dxf>
      <font>
        <name val="Geneva"/>
        <i val="1"/>
        <strike val="0"/>
        <outline val="0"/>
        <shadow val="0"/>
        <condense val="0"/>
        <color auto="1"/>
        <extend val="0"/>
        <sz val="9"/>
        <vertAlign val="baseline"/>
      </font>
      <alignment horizontal="center" vertical="bottom"/>
    </dxf>
    <dxf>
      <font>
        <name val="Times"/>
        <strike val="0"/>
        <outline val="0"/>
        <shadow val="0"/>
        <condense val="0"/>
        <color auto="1"/>
        <extend val="0"/>
        <sz val="12"/>
        <vertAlign val="baseline"/>
      </font>
      <numFmt numFmtId="14" formatCode="0.00%"/>
      <alignment horizontal="center" vertical="bottom"/>
      <border>
        <left style="thin">
          <color indexed="64"/>
        </left>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center" vertical="bottom"/>
      <border>
        <left style="thin">
          <color indexed="64"/>
        </left>
        <right style="thin">
          <color indexed="64"/>
        </right>
        <top style="thin">
          <color indexed="64"/>
        </top>
        <bottom style="thin">
          <color indexed="64"/>
        </bottom>
      </border>
    </dxf>
    <dxf>
      <alignment horizontal="left"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left" vertical="bottom"/>
      <border>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center" vertical="bottom"/>
    </dxf>
    <dxf>
      <border outline="0">
        <bottom style="thin">
          <color indexed="64"/>
        </bottom>
      </border>
    </dxf>
    <dxf>
      <font>
        <name val="Times"/>
        <b val="1"/>
        <i val="1"/>
        <strike val="0"/>
        <outline val="0"/>
        <shadow val="0"/>
        <condense val="0"/>
        <color auto="1"/>
        <extend val="0"/>
        <sz val="12"/>
        <vertAlign val="baseline"/>
      </font>
      <alignment horizontal="center" vertical="bottom"/>
      <border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pivotCacheDefinition" Target="/xl/pivotCache/pivotCacheDefinition1.xml" Id="rId19"/><Relationship Type="http://schemas.openxmlformats.org/officeDocument/2006/relationships/styles" Target="styles.xml" Id="rId20"/><Relationship Type="http://schemas.openxmlformats.org/officeDocument/2006/relationships/theme" Target="theme/theme1.xml" Id="rId21"/></Relationships>
</file>

<file path=xl/comments/comment1.xml><?xml version="1.0" encoding="utf-8"?>
<comments xmlns="http://schemas.openxmlformats.org/spreadsheetml/2006/main">
  <authors>
    <author>Aswath Damodaran</author>
  </authors>
  <commentList>
    <comment ref="E5" authorId="0" shapeId="0">
      <text>
        <t>Aswath Damodaran:
See worksheet on relative equity market volatility.</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Microsoft Office User" refreshedDate="43834.40007928241" createdVersion="4" refreshedVersion="8" minRefreshableVersion="3" recordCount="157" r:id="rId1">
  <cacheSource type="worksheet">
    <worksheetSource ref="A1:I158" sheet="Regional breakdown"/>
  </cacheSource>
  <cacheFields count="9">
    <cacheField name="Country" uniqueList="1" numFmtId="0" sqlType="0" hierarchy="0" level="0" databaseField="1">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2" uniqueList="1" numFmtId="2" sqlType="0" hierarchy="0" level="0" databaseField="1">
      <sharedItems count="0" containsNumber="1" containsSemiMixedTypes="0" containsString="0" minValue="1138.8088811" maxValue="25439700"/>
    </cacheField>
    <cacheField name="Moody's rating" uniqueList="1" numFmtId="0" sqlType="0" hierarchy="0" level="0" databaseField="1">
      <sharedItems count="0"/>
    </cacheField>
    <cacheField name="Sovereign CDS" uniqueList="1" numFmtId="10" sqlType="0" hierarchy="0" level="0" databaseField="1">
      <sharedItems count="0" containsMixedTypes="1" containsNumber="1" minValue="0.0022" maxValue="0.5936"/>
    </cacheField>
    <cacheField name="Adj. Default Spread" uniqueList="1" numFmtId="10" sqlType="0" hierarchy="0" level="0" databaseField="1">
      <sharedItems count="0" containsNumber="1" containsSemiMixedTypes="0" containsString="0" minValue="0" maxValue="0.175"/>
    </cacheField>
    <cacheField name="Equity Risk Premium" uniqueList="1" numFmtId="10" sqlType="0" hierarchy="0" level="0" databaseField="1">
      <sharedItems count="0" containsNumber="1" containsSemiMixedTypes="0" containsString="0" minValue="0.046" maxValue="0.2809269277078293"/>
    </cacheField>
    <cacheField name="Country Risk Premium" uniqueList="1" numFmtId="10" sqlType="0" hierarchy="0" level="0" databaseField="1">
      <sharedItems count="0" containsNumber="1" containsSemiMixedTypes="0" containsString="0" minValue="0" maxValue="0.2349269277078294"/>
    </cacheField>
    <cacheField name="Corporate Tax Rate" uniqueList="1" numFmtId="10" sqlType="0" hierarchy="0" level="0" databaseField="1">
      <sharedItems count="0" containsNumber="1" containsSemiMixedTypes="0" containsString="0" minValue="0" maxValue="0.36"/>
    </cacheField>
    <cacheField name="Region" uniqueList="1" numFmtId="0" sqlType="0" hierarchy="0" level="0" databaseField="1">
      <sharedItems count="9">
        <s v="Middle East"/>
        <s v="Eastern Europe &amp; Russia"/>
        <s v="Western Europe"/>
        <s v="Africa"/>
        <s v="Central and South America"/>
        <s v="Caribbean"/>
        <s v="Australia &amp; New Zealand"/>
        <s v="Asia"/>
        <s v="North America"/>
      </sharedItems>
    </cacheField>
  </cacheFields>
</pivotCacheDefinition>
</file>

<file path=xl/pivotCache/pivotCacheRecords1.xml><?xml version="1.0" encoding="utf-8"?>
<pivotCacheRecords xmlns="http://schemas.openxmlformats.org/spreadsheetml/2006/main" count="157">
  <r>
    <x v="0"/>
    <n v="299500"/>
    <s v="Aa2"/>
    <n v="0.0075"/>
    <n v="0.005377876270766179"/>
    <n v="0.05321947399933678"/>
    <n v="0.007219473999336783"/>
    <n v="0.15"/>
    <x v="0"/>
  </r>
  <r>
    <x v="1"/>
    <n v="18916.37886054883"/>
    <s v="B1"/>
    <s v="NA"/>
    <n v="0.04904110980246301"/>
    <n v="0.1118347271844283"/>
    <n v="0.06583472718442829"/>
    <n v="0.15"/>
    <x v="1"/>
  </r>
  <r>
    <x v="2"/>
    <n v="3330"/>
    <s v="Baa2"/>
    <s v="NA"/>
    <n v="0.02074323704438383"/>
    <n v="0.07384654256887045"/>
    <n v="0.02784654256887045"/>
    <n v="0.1898"/>
    <x v="2"/>
  </r>
  <r>
    <x v="3"/>
    <n v="106782.7707146186"/>
    <s v="B3"/>
    <n v="0.07820000000000001"/>
    <n v="0.07080870423175468"/>
    <n v="0.1410564076579343"/>
    <n v="0.09505640765793431"/>
    <n v="0.25"/>
    <x v="3"/>
  </r>
  <r>
    <x v="4"/>
    <n v="631133.3844399444"/>
    <s v="Ca"/>
    <s v="NA"/>
    <n v="0.1307336112488635"/>
    <n v="0.2215019750791156"/>
    <n v="0.1755019750791156"/>
    <n v="0.35"/>
    <x v="4"/>
  </r>
  <r>
    <x v="5"/>
    <n v="19513.47464824294"/>
    <s v="Ba3"/>
    <s v="NA"/>
    <n v="0.03918166997272502"/>
    <n v="0.09859902485231085"/>
    <n v="0.05259902485231086"/>
    <n v="0.18"/>
    <x v="1"/>
  </r>
  <r>
    <x v="6"/>
    <n v="3544.707788056643"/>
    <s v="Baa2"/>
    <s v="NA"/>
    <n v="0.02074323704438383"/>
    <n v="0.07384654256887045"/>
    <n v="0.02784654256887045"/>
    <n v="0.25"/>
    <x v="5"/>
  </r>
  <r>
    <x v="7"/>
    <n v="1692956.646855702"/>
    <s v="Aaa"/>
    <n v="0.0026"/>
    <n v="0"/>
    <n v="0.046"/>
    <n v="0"/>
    <n v="0.3"/>
    <x v="6"/>
  </r>
  <r>
    <x v="8"/>
    <n v="470941.9267507411"/>
    <s v="Aa1"/>
    <n v="0.0027"/>
    <n v="0.004353518885858335"/>
    <n v="0.0518443360947012"/>
    <n v="0.005844336094701206"/>
    <n v="0.24"/>
    <x v="2"/>
  </r>
  <r>
    <x v="9"/>
    <n v="78721.0588235294"/>
    <s v="Ba1"/>
    <s v="NA"/>
    <n v="0.02727351537317134"/>
    <n v="0.08261304671092226"/>
    <n v="0.03661304671092227"/>
    <n v="0.2"/>
    <x v="1"/>
  </r>
  <r>
    <x v="10"/>
    <n v="11210"/>
    <s v="B1"/>
    <s v="NA"/>
    <n v="0.04904110980246301"/>
    <n v="0.1118347271844283"/>
    <n v="0.06583472718442829"/>
    <n v="0"/>
    <x v="5"/>
  </r>
  <r>
    <x v="11"/>
    <n v="44383.29787234042"/>
    <s v="B2"/>
    <n v="0.0274"/>
    <n v="0.05992490701710886"/>
    <n v="0.1264455674211813"/>
    <n v="0.08044556742118131"/>
    <n v="0"/>
    <x v="0"/>
  </r>
  <r>
    <x v="12"/>
    <n v="460201.2655279773"/>
    <s v="B1"/>
    <s v="NA"/>
    <n v="0.04904110980246301"/>
    <n v="0.1118347271844283"/>
    <n v="0.06583472718442829"/>
    <n v="0.3"/>
    <x v="7"/>
  </r>
  <r>
    <x v="13"/>
    <n v="5699.95"/>
    <s v="B3"/>
    <s v="NA"/>
    <n v="0.07080870423175468"/>
    <n v="0.1410564076579343"/>
    <n v="0.09505640765793431"/>
    <n v="0.055"/>
    <x v="5"/>
  </r>
  <r>
    <x v="14"/>
    <n v="72793.45758843666"/>
    <s v="C"/>
    <s v="NA"/>
    <n v="0.175"/>
    <n v="0.2809269277078293"/>
    <n v="0.2349269277078294"/>
    <n v="0.18"/>
    <x v="1"/>
  </r>
  <r>
    <x v="15"/>
    <n v="583435.5955799634"/>
    <s v="Aa3"/>
    <n v="0.0033"/>
    <n v="0.006530278328787503"/>
    <n v="0.05476650414205181"/>
    <n v="0.008766504142051809"/>
    <n v="0.25"/>
    <x v="2"/>
  </r>
  <r>
    <x v="16"/>
    <n v="2830.507575684095"/>
    <s v="Caa2"/>
    <s v="NA"/>
    <n v="0.09808221960492602"/>
    <n v="0.1776694543688566"/>
    <n v="0.1316694543688566"/>
    <n v="0.2853"/>
    <x v="4"/>
  </r>
  <r>
    <x v="17"/>
    <n v="17396.7926995489"/>
    <s v="B1"/>
    <s v="NA"/>
    <n v="0.04904110980246301"/>
    <n v="0.1118347271844283"/>
    <n v="0.06583472718442829"/>
    <n v="0.3"/>
    <x v="3"/>
  </r>
  <r>
    <x v="18"/>
    <n v="7546"/>
    <s v="A2"/>
    <s v="NA"/>
    <n v="0.009219216464170593"/>
    <n v="0.0583762411417202"/>
    <n v="0.0123762411417202"/>
    <n v="0"/>
    <x v="5"/>
  </r>
  <r>
    <x v="19"/>
    <n v="44008.28287796064"/>
    <s v="Caa1"/>
    <s v="NA"/>
    <n v="0.08169250144640053"/>
    <n v="0.1556672478946873"/>
    <n v="0.1096672478946873"/>
    <n v="0.25"/>
    <x v="4"/>
  </r>
  <r>
    <x v="20"/>
    <n v="24473.90667370864"/>
    <s v="B3"/>
    <s v="NA"/>
    <n v="0.07080870423175468"/>
    <n v="0.1410564076579343"/>
    <n v="0.09505640765793431"/>
    <n v="0.1"/>
    <x v="1"/>
  </r>
  <r>
    <x v="21"/>
    <n v="20355.54196285122"/>
    <s v="A3"/>
    <s v="NA"/>
    <n v="0.01306055665757501"/>
    <n v="0.06353300828410362"/>
    <n v="0.01753300828410362"/>
    <n v="0.22"/>
    <x v="3"/>
  </r>
  <r>
    <x v="22"/>
    <n v="1920095.779022729"/>
    <s v="Ba2"/>
    <n v="0.0239"/>
    <n v="0.032779436317051"/>
    <n v="0.0900044129483385"/>
    <n v="0.0440044129483385"/>
    <n v="0.34"/>
    <x v="4"/>
  </r>
  <r>
    <x v="23"/>
    <n v="90346.16991493486"/>
    <s v="Baa1"/>
    <n v="0.0147"/>
    <n v="0.01741407554343334"/>
    <n v="0.06937734437880483"/>
    <n v="0.02337734437880482"/>
    <n v="0.1"/>
    <x v="1"/>
  </r>
  <r>
    <x v="24"/>
    <n v="18820.06479783791"/>
    <s v="Caa1"/>
    <s v="NA"/>
    <n v="0.08169250144640053"/>
    <n v="0.1556672478946873"/>
    <n v="0.1096672478946873"/>
    <n v="0.28"/>
    <x v="3"/>
  </r>
  <r>
    <x v="25"/>
    <n v="29504.82931931688"/>
    <s v="B2"/>
    <s v="NA"/>
    <n v="0.05992490701710886"/>
    <n v="0.1264455674211813"/>
    <n v="0.08044556742118131"/>
    <n v="0.2"/>
    <x v="7"/>
  </r>
  <r>
    <x v="26"/>
    <n v="43644.06831085101"/>
    <s v="Caa1"/>
    <n v="0.0914"/>
    <n v="0.08169250144640053"/>
    <n v="0.1556672478946873"/>
    <n v="0.1096672478946873"/>
    <n v="0.33"/>
    <x v="3"/>
  </r>
  <r>
    <x v="27"/>
    <n v="2137939.220074909"/>
    <s v="Aaa"/>
    <n v="0.0044"/>
    <n v="0"/>
    <n v="0.046"/>
    <n v="0"/>
    <n v="0.265"/>
    <x v="8"/>
  </r>
  <r>
    <x v="28"/>
    <n v="1936"/>
    <s v="B3"/>
    <s v="NA"/>
    <n v="0.07080870423175468"/>
    <n v="0.1410564076579343"/>
    <n v="0.09505640765793431"/>
    <n v="0"/>
    <x v="3"/>
  </r>
  <r>
    <x v="29"/>
    <n v="6844.827379309517"/>
    <s v="Aa3"/>
    <s v="NA"/>
    <n v="0.006530278328787503"/>
    <n v="0.05476650414205181"/>
    <n v="0.008766504142051809"/>
    <n v="0"/>
    <x v="5"/>
  </r>
  <r>
    <x v="30"/>
    <n v="301024.7249119234"/>
    <s v="A2"/>
    <n v="0.0115"/>
    <n v="0.009219216464170593"/>
    <n v="0.0583762411417202"/>
    <n v="0.0123762411417202"/>
    <n v="0.27"/>
    <x v="4"/>
  </r>
  <r>
    <x v="31"/>
    <n v="17963171.47920533"/>
    <s v="A1"/>
    <n v="0.009900000000000001"/>
    <n v="0.007682680386808828"/>
    <n v="0.05631353428476683"/>
    <n v="0.01031353428476683"/>
    <n v="0.25"/>
    <x v="7"/>
  </r>
  <r>
    <x v="32"/>
    <n v="343622.1145604092"/>
    <s v="Baa2"/>
    <n v="0.0274"/>
    <n v="0.02074323704438383"/>
    <n v="0.07384654256887045"/>
    <n v="0.02784654256887045"/>
    <n v="0.35"/>
    <x v="4"/>
  </r>
  <r>
    <x v="33"/>
    <n v="64718.64122121604"/>
    <s v="B3"/>
    <s v="NA"/>
    <n v="0.07080870423175468"/>
    <n v="0.1410564076579343"/>
    <n v="0.09505640765793431"/>
    <n v="0.3"/>
    <x v="3"/>
  </r>
  <r>
    <x v="34"/>
    <n v="14616"/>
    <s v="Caa2"/>
    <s v="NA"/>
    <n v="0.09808221960492602"/>
    <n v="0.1776694543688566"/>
    <n v="0.1316694543688566"/>
    <n v="0.28"/>
    <x v="3"/>
  </r>
  <r>
    <x v="35"/>
    <n v="1414"/>
    <s v="B1"/>
    <s v="NA"/>
    <n v="0.04904110980246301"/>
    <n v="0.1118347271844283"/>
    <n v="0.06583472718442829"/>
    <n v="0.2974"/>
    <x v="6"/>
  </r>
  <r>
    <x v="36"/>
    <n v="69243.62602866962"/>
    <s v="B1"/>
    <n v="0.0311"/>
    <n v="0.04904110980246301"/>
    <n v="0.1118347271844283"/>
    <n v="0.06583472718442829"/>
    <n v="0.3"/>
    <x v="4"/>
  </r>
  <r>
    <x v="37"/>
    <n v="70019"/>
    <s v="Ba3"/>
    <s v="NA"/>
    <n v="0.03918166997272502"/>
    <n v="0.09859902485231085"/>
    <n v="0.05259902485231086"/>
    <n v="0.25"/>
    <x v="3"/>
  </r>
  <r>
    <x v="38"/>
    <n v="71600.04965019498"/>
    <s v="Baa2"/>
    <n v="0.0134"/>
    <n v="0.02074323704438383"/>
    <n v="0.07384654256887045"/>
    <n v="0.02784654256887045"/>
    <n v="0.18"/>
    <x v="1"/>
  </r>
  <r>
    <x v="39"/>
    <n v="633442.3"/>
    <s v="Ca"/>
    <s v="NA"/>
    <n v="0.1307336112488635"/>
    <n v="0.2215019750791156"/>
    <n v="0.1755019750791156"/>
    <n v="0.2853"/>
    <x v="5"/>
  </r>
  <r>
    <x v="40"/>
    <n v="3075.180834724167"/>
    <s v="Baa2"/>
    <s v="NA"/>
    <n v="0.02074323704438383"/>
    <n v="0.07384654256887045"/>
    <n v="0.02784654256887045"/>
    <n v="0.22"/>
    <x v="5"/>
  </r>
  <r>
    <x v="41"/>
    <n v="29250.52441808547"/>
    <s v="Baa2"/>
    <n v="0.0111"/>
    <n v="0.02074323704438383"/>
    <n v="0.07384654256887045"/>
    <n v="0.02784654256887045"/>
    <n v="0.125"/>
    <x v="2"/>
  </r>
  <r>
    <x v="42"/>
    <n v="290527.5506272209"/>
    <s v="Aa3"/>
    <n v="0.0056"/>
    <n v="0.006530278328787503"/>
    <n v="0.05476650414205181"/>
    <n v="0.008766504142051809"/>
    <n v="0.19"/>
    <x v="1"/>
  </r>
  <r>
    <x v="43"/>
    <n v="400167.1969487074"/>
    <s v="Aaa"/>
    <n v="0.0024"/>
    <n v="0"/>
    <n v="0.046"/>
    <n v="0"/>
    <n v="0.22"/>
    <x v="2"/>
  </r>
  <r>
    <x v="44"/>
    <n v="113537.3681761303"/>
    <s v="Ba3"/>
    <s v="NA"/>
    <n v="0.03918166997272502"/>
    <n v="0.09859902485231085"/>
    <n v="0.05259902485231086"/>
    <n v="0.27"/>
    <x v="5"/>
  </r>
  <r>
    <x v="45"/>
    <n v="115049.476"/>
    <s v="Caa3"/>
    <n v="0.5274"/>
    <n v="0.1089660168195719"/>
    <n v="0.1922802946056096"/>
    <n v="0.1462802946056096"/>
    <n v="0.25"/>
    <x v="4"/>
  </r>
  <r>
    <x v="46"/>
    <n v="476747.7203647416"/>
    <s v="Caa1"/>
    <n v="0.1013"/>
    <n v="0.08169250144640053"/>
    <n v="0.1556672478946873"/>
    <n v="0.1096672478946873"/>
    <n v="0.225"/>
    <x v="3"/>
  </r>
  <r>
    <x v="47"/>
    <n v="32488.72"/>
    <s v="Caa3"/>
    <n v="0.08400000000000001"/>
    <n v="0.1089660168195719"/>
    <n v="0.1922802946056096"/>
    <n v="0.1462802946056096"/>
    <n v="0.3"/>
    <x v="4"/>
  </r>
  <r>
    <x v="48"/>
    <n v="38100.8129585196"/>
    <s v="A1"/>
    <n v="0.006"/>
    <n v="0.007682680386808828"/>
    <n v="0.05631353428476683"/>
    <n v="0.01031353428476683"/>
    <n v="0.2"/>
    <x v="1"/>
  </r>
  <r>
    <x v="49"/>
    <n v="126783.4715976715"/>
    <s v="Caa2"/>
    <n v="0.3231"/>
    <n v="0.09808221960492602"/>
    <n v="0.1776694543688566"/>
    <n v="0.1316694543688566"/>
    <n v="0.3"/>
    <x v="3"/>
  </r>
  <r>
    <x v="50"/>
    <n v="4979.9795460123"/>
    <s v="B1"/>
    <s v="NA"/>
    <n v="0.04904110980246301"/>
    <n v="0.1118347271844283"/>
    <n v="0.06583472718442829"/>
    <n v="0.2"/>
    <x v="7"/>
  </r>
  <r>
    <x v="51"/>
    <n v="282896.2513910517"/>
    <s v="Aa1"/>
    <n v="0.0034"/>
    <n v="0.004353518885858335"/>
    <n v="0.0518443360947012"/>
    <n v="0.005844336094701206"/>
    <n v="0.2"/>
    <x v="2"/>
  </r>
  <r>
    <x v="52"/>
    <n v="2779092.236505847"/>
    <s v="Aa2"/>
    <n v="0.0043"/>
    <n v="0.005377876270766179"/>
    <n v="0.05321947399933678"/>
    <n v="0.007219473999336783"/>
    <n v="0.25"/>
    <x v="2"/>
  </r>
  <r>
    <x v="53"/>
    <n v="21071.73922489183"/>
    <s v="Caa1"/>
    <s v="NA"/>
    <n v="0.08169250144640053"/>
    <n v="0.1556672478946873"/>
    <n v="0.1096672478946873"/>
    <n v="0.3"/>
    <x v="3"/>
  </r>
  <r>
    <x v="54"/>
    <n v="24780.79106371305"/>
    <s v="Ba2"/>
    <s v="NA"/>
    <n v="0.032779436317051"/>
    <n v="0.0900044129483385"/>
    <n v="0.0440044129483385"/>
    <n v="0.15"/>
    <x v="1"/>
  </r>
  <r>
    <x v="55"/>
    <n v="4082469.490797681"/>
    <s v="Aaa"/>
    <n v="0.0029"/>
    <n v="0"/>
    <n v="0.046"/>
    <n v="0"/>
    <n v="0.3"/>
    <x v="2"/>
  </r>
  <r>
    <x v="56"/>
    <n v="73766.05245152555"/>
    <s v="Caa3"/>
    <s v="NA"/>
    <n v="0.1089660168195719"/>
    <n v="0.1922802946056096"/>
    <n v="0.1462802946056096"/>
    <n v="0.25"/>
    <x v="3"/>
  </r>
  <r>
    <x v="57"/>
    <n v="217581.3245120592"/>
    <s v="Ba1"/>
    <n v="0.0128"/>
    <n v="0.02727351537317134"/>
    <n v="0.08261304671092226"/>
    <n v="0.03661304671092227"/>
    <n v="0.22"/>
    <x v="2"/>
  </r>
  <r>
    <x v="58"/>
    <n v="95003.33031587544"/>
    <s v="Ba1"/>
    <s v="NA"/>
    <n v="0.02727351537317134"/>
    <n v="0.08261304671092226"/>
    <n v="0.03661304671092227"/>
    <n v="0.25"/>
    <x v="4"/>
  </r>
  <r>
    <x v="59"/>
    <n v="3446"/>
    <s v="A1"/>
    <s v="NA"/>
    <n v="0.007682680386808828"/>
    <n v="0.05631353428476683"/>
    <n v="0.01031353428476683"/>
    <n v="0"/>
    <x v="2"/>
  </r>
  <r>
    <x v="60"/>
    <n v="31717.6997643621"/>
    <s v="B1"/>
    <s v="NA"/>
    <n v="0.04904110980246301"/>
    <n v="0.1118347271844283"/>
    <n v="0.06583472718442829"/>
    <n v="0.25"/>
    <x v="4"/>
  </r>
  <r>
    <x v="61"/>
    <n v="359838.5834900631"/>
    <s v="Aa3"/>
    <n v="0.006"/>
    <n v="0.006530278328787503"/>
    <n v="0.05476650414205181"/>
    <n v="0.008766504142051809"/>
    <n v="0.165"/>
    <x v="7"/>
  </r>
  <r>
    <x v="62"/>
    <n v="177337.436677365"/>
    <s v="Baa2"/>
    <n v="0.0195"/>
    <n v="0.02074323704438383"/>
    <n v="0.07384654256887045"/>
    <n v="0.02784654256887045"/>
    <n v="0.09"/>
    <x v="1"/>
  </r>
  <r>
    <x v="63"/>
    <n v="28064.52985130985"/>
    <s v="A2"/>
    <n v="0.008800000000000001"/>
    <n v="0.009219216464170593"/>
    <n v="0.0583762411417202"/>
    <n v="0.0123762411417202"/>
    <n v="0.2"/>
    <x v="2"/>
  </r>
  <r>
    <x v="64"/>
    <n v="3416645.826052874"/>
    <s v="Baa3"/>
    <n v="0.009900000000000001"/>
    <n v="0.02394435387222085"/>
    <n v="0.07814384852085662"/>
    <n v="0.03214384852085663"/>
    <n v="0.3"/>
    <x v="7"/>
  </r>
  <r>
    <x v="65"/>
    <n v="1319100.220407717"/>
    <s v="Baa2"/>
    <n v="0.0132"/>
    <n v="0.02074323704438383"/>
    <n v="0.07384654256887045"/>
    <n v="0.02784654256887045"/>
    <n v="0.22"/>
    <x v="7"/>
  </r>
  <r>
    <x v="66"/>
    <n v="264182.1737931034"/>
    <s v="Caa1"/>
    <n v="0.0514"/>
    <n v="0.08169250144640053"/>
    <n v="0.1556672478946873"/>
    <n v="0.1096672478946873"/>
    <n v="0.15"/>
    <x v="0"/>
  </r>
  <r>
    <x v="67"/>
    <n v="533140.0118382764"/>
    <s v="Aa3"/>
    <n v="0.0041"/>
    <n v="0.006530278328787503"/>
    <n v="0.05476650414205181"/>
    <n v="0.008766504142051809"/>
    <n v="0.125"/>
    <x v="2"/>
  </r>
  <r>
    <x v="68"/>
    <n v="6684.229268505448"/>
    <s v="Aa3"/>
    <s v="NA"/>
    <n v="0.006530278328787503"/>
    <n v="0.05476650414205181"/>
    <n v="0.008766504142051809"/>
    <n v="0"/>
    <x v="2"/>
  </r>
  <r>
    <x v="69"/>
    <n v="525002.4476527735"/>
    <s v="A1"/>
    <n v="0.0157"/>
    <n v="0.007682680386808828"/>
    <n v="0.05631353428476683"/>
    <n v="0.01031353428476683"/>
    <n v="0.23"/>
    <x v="0"/>
  </r>
  <r>
    <x v="70"/>
    <n v="2049737.165407985"/>
    <s v="Baa3"/>
    <n v="0.0134"/>
    <n v="0.02394435387222085"/>
    <n v="0.07814384852085662"/>
    <n v="0.03214384852085663"/>
    <n v="0.24"/>
    <x v="2"/>
  </r>
  <r>
    <x v="71"/>
    <n v="17097.76072392015"/>
    <s v="B1"/>
    <s v="NA"/>
    <n v="0.04904110980246301"/>
    <n v="0.1118347271844283"/>
    <n v="0.06583472718442829"/>
    <n v="0.25"/>
    <x v="5"/>
  </r>
  <r>
    <x v="72"/>
    <n v="4232173.916086674"/>
    <s v="A1"/>
    <n v="0.0043"/>
    <n v="0.007682680386808828"/>
    <n v="0.05631353428476683"/>
    <n v="0.01031353428476683"/>
    <n v="0.3062"/>
    <x v="7"/>
  </r>
  <r>
    <x v="73"/>
    <n v="4890"/>
    <s v="Aa3"/>
    <s v="NA"/>
    <n v="0.006530278328787503"/>
    <n v="0.05476650414205181"/>
    <n v="0.008766504142051809"/>
    <n v="0"/>
    <x v="2"/>
  </r>
  <r>
    <x v="74"/>
    <n v="48653.38178063972"/>
    <s v="B1"/>
    <s v="NA"/>
    <n v="0.04904110980246301"/>
    <n v="0.1118347271844283"/>
    <n v="0.06583472718442829"/>
    <n v="0.2"/>
    <x v="0"/>
  </r>
  <r>
    <x v="75"/>
    <n v="225496.3289254941"/>
    <s v="Baa2"/>
    <n v="0.0176"/>
    <n v="0.02074323704438383"/>
    <n v="0.07384654256887045"/>
    <n v="0.02784654256887045"/>
    <n v="0.2"/>
    <x v="1"/>
  </r>
  <r>
    <x v="76"/>
    <n v="113420.0081787932"/>
    <s v="B3"/>
    <n v="0.0704"/>
    <n v="0.07080870423175468"/>
    <n v="0.1410564076579343"/>
    <n v="0.09505640765793431"/>
    <n v="0.3"/>
    <x v="3"/>
  </r>
  <r>
    <x v="77"/>
    <n v="1673916.469026558"/>
    <s v="Aa2"/>
    <n v="0.0037"/>
    <n v="0.005377876270766179"/>
    <n v="0.05321947399933678"/>
    <n v="0.007219473999336783"/>
    <n v="0.25"/>
    <x v="7"/>
  </r>
  <r>
    <x v="78"/>
    <n v="175363.2653061224"/>
    <s v="A1"/>
    <n v="0.0083"/>
    <n v="0.007682680386808828"/>
    <n v="0.05631353428476683"/>
    <n v="0.01031353428476683"/>
    <n v="0.15"/>
    <x v="0"/>
  </r>
  <r>
    <x v="79"/>
    <n v="11543.96655884205"/>
    <s v="B3"/>
    <s v="NA"/>
    <n v="0.07080870423175468"/>
    <n v="0.1410564076579343"/>
    <n v="0.09505640765793431"/>
    <n v="0.1"/>
    <x v="1"/>
  </r>
  <r>
    <x v="80"/>
    <n v="15468.78520375317"/>
    <s v="Caa3"/>
    <s v="NA"/>
    <n v="0.1089660168195719"/>
    <n v="0.1922802946056096"/>
    <n v="0.1462802946056096"/>
    <n v="0.2686"/>
    <x v="7"/>
  </r>
  <r>
    <x v="81"/>
    <n v="40932.03004956436"/>
    <s v="A3"/>
    <n v="0.0094"/>
    <n v="0.01306055665757501"/>
    <n v="0.06353300828410362"/>
    <n v="0.01753300828410362"/>
    <n v="0.2"/>
    <x v="1"/>
  </r>
  <r>
    <x v="82"/>
    <n v="23131.94155678435"/>
    <s v="C"/>
    <s v="NA"/>
    <n v="0.175"/>
    <n v="0.2809269277078293"/>
    <n v="0.2349269277078294"/>
    <n v="0.17"/>
    <x v="0"/>
  </r>
  <r>
    <x v="83"/>
    <n v="7710.380085922573"/>
    <s v="Aaa"/>
    <s v="NA"/>
    <n v="0"/>
    <n v="0.046"/>
    <n v="0"/>
    <n v="0.125"/>
    <x v="2"/>
  </r>
  <r>
    <x v="84"/>
    <n v="70974.49045049444"/>
    <s v="A2"/>
    <n v="0.008999999999999999"/>
    <n v="0.009219216464170593"/>
    <n v="0.0583762411417202"/>
    <n v="0.0123762411417202"/>
    <n v="0.15"/>
    <x v="1"/>
  </r>
  <r>
    <x v="85"/>
    <n v="81641.80786575908"/>
    <s v="Aaa"/>
    <s v="NA"/>
    <n v="0"/>
    <n v="0.046"/>
    <n v="0"/>
    <n v="0.2494"/>
    <x v="2"/>
  </r>
  <r>
    <x v="86"/>
    <n v="24042.28732657294"/>
    <s v="Aa3"/>
    <s v="NA"/>
    <n v="0.006530278328787503"/>
    <n v="0.05476650414205181"/>
    <n v="0.008766504142051809"/>
    <n v="0.2686"/>
    <x v="7"/>
  </r>
  <r>
    <x v="87"/>
    <n v="13563.13210216632"/>
    <s v="Ba3"/>
    <s v="NA"/>
    <n v="0.03918166997272502"/>
    <n v="0.09859902485231085"/>
    <n v="0.05259902485231086"/>
    <n v="0.1"/>
    <x v="1"/>
  </r>
  <r>
    <x v="88"/>
    <n v="407027.451714616"/>
    <s v="A3"/>
    <n v="0.0086"/>
    <n v="0.01306055665757501"/>
    <n v="0.06353300828410362"/>
    <n v="0.01753300828410362"/>
    <n v="0.24"/>
    <x v="7"/>
  </r>
  <r>
    <x v="89"/>
    <n v="6170.638746965004"/>
    <s v="Caa1"/>
    <s v="NA"/>
    <n v="0.08169250144640053"/>
    <n v="0.1556672478946873"/>
    <n v="0.1096672478946873"/>
    <n v="0.2686"/>
    <x v="7"/>
  </r>
  <r>
    <x v="90"/>
    <n v="18827.17652969825"/>
    <s v="Caa2"/>
    <s v="NA"/>
    <n v="0.09808221960492602"/>
    <n v="0.1776694543688566"/>
    <n v="0.1316694543688566"/>
    <n v="0.2686"/>
    <x v="3"/>
  </r>
  <r>
    <x v="91"/>
    <n v="18125.56451426639"/>
    <s v="A2"/>
    <s v="NA"/>
    <n v="0.009219216464170593"/>
    <n v="0.0583762411417202"/>
    <n v="0.0123762411417202"/>
    <n v="0.35"/>
    <x v="2"/>
  </r>
  <r>
    <x v="92"/>
    <n v="12948.72665381099"/>
    <s v="Baa3"/>
    <s v="NA"/>
    <n v="0.02394435387222085"/>
    <n v="0.07814384852085662"/>
    <n v="0.03214384852085663"/>
    <n v="0.15"/>
    <x v="3"/>
  </r>
  <r>
    <x v="93"/>
    <n v="1465854.089286468"/>
    <s v="Baa2"/>
    <n v="0.0168"/>
    <n v="0.02074323704438383"/>
    <n v="0.07384654256887045"/>
    <n v="0.02784654256887045"/>
    <n v="0.3"/>
    <x v="4"/>
  </r>
  <r>
    <x v="94"/>
    <n v="14508.33328042328"/>
    <s v="B3"/>
    <s v="NA"/>
    <n v="0.07080870423175468"/>
    <n v="0.1410564076579343"/>
    <n v="0.09505640765793431"/>
    <n v="0.12"/>
    <x v="1"/>
  </r>
  <r>
    <x v="95"/>
    <n v="17146.47162639633"/>
    <s v="B3"/>
    <s v="NA"/>
    <n v="0.07080870423175468"/>
    <n v="0.1410564076579343"/>
    <n v="0.09505640765793431"/>
    <n v="0.25"/>
    <x v="7"/>
  </r>
  <r>
    <x v="96"/>
    <n v="6229.801580791574"/>
    <s v="B1"/>
    <s v="NA"/>
    <n v="0.04904110980246301"/>
    <n v="0.1118347271844283"/>
    <n v="0.06583472718442829"/>
    <n v="0.15"/>
    <x v="1"/>
  </r>
  <r>
    <x v="97"/>
    <n v="16199"/>
    <s v="Baa3"/>
    <s v="NA"/>
    <n v="0.02394435387222085"/>
    <n v="0.07814384852085662"/>
    <n v="0.03214384852085663"/>
    <n v="0.2853"/>
    <x v="5"/>
  </r>
  <r>
    <x v="98"/>
    <n v="130912.5588298398"/>
    <s v="Ba1"/>
    <n v="0.019"/>
    <n v="0.02727351537317134"/>
    <n v="0.08261304671092226"/>
    <n v="0.03661304671092227"/>
    <n v="0.32"/>
    <x v="3"/>
  </r>
  <r>
    <x v="99"/>
    <n v="18406.83595466953"/>
    <s v="Caa2"/>
    <s v="NA"/>
    <n v="0.09808221960492602"/>
    <n v="0.1776694543688566"/>
    <n v="0.1316694543688566"/>
    <n v="0.32"/>
    <x v="3"/>
  </r>
  <r>
    <x v="100"/>
    <n v="12914.93265568501"/>
    <s v="B1"/>
    <s v="NA"/>
    <n v="0.04904110980246301"/>
    <n v="0.1118347271844283"/>
    <n v="0.06583472718442829"/>
    <n v="0.32"/>
    <x v="3"/>
  </r>
  <r>
    <x v="101"/>
    <n v="1009398.719033078"/>
    <s v="Aaa"/>
    <n v="0.0024"/>
    <n v="0"/>
    <n v="0.046"/>
    <n v="0"/>
    <n v="0.258"/>
    <x v="2"/>
  </r>
  <r>
    <x v="102"/>
    <n v="248101.705541399"/>
    <s v="Aaa"/>
    <n v="0.0029"/>
    <n v="0"/>
    <n v="0.046"/>
    <n v="0"/>
    <n v="0.28"/>
    <x v="6"/>
  </r>
  <r>
    <x v="103"/>
    <n v="15671.58393998889"/>
    <s v="B3"/>
    <n v="0.0489"/>
    <n v="0.07080870423175468"/>
    <n v="0.1410564076579343"/>
    <n v="0.09505640765793431"/>
    <n v="0.3"/>
    <x v="4"/>
  </r>
  <r>
    <x v="104"/>
    <n v="15342.27891940089"/>
    <s v="Caa2"/>
    <s v="NA"/>
    <n v="0.09808221960492602"/>
    <n v="0.1776694543688566"/>
    <n v="0.1316694543688566"/>
    <n v="0.2686"/>
    <x v="3"/>
  </r>
  <r>
    <x v="105"/>
    <n v="472624.5974028978"/>
    <s v="Caa1"/>
    <n v="0.0644"/>
    <n v="0.08169250144640053"/>
    <n v="0.1556672478946873"/>
    <n v="0.1096672478946873"/>
    <n v="0.3"/>
    <x v="3"/>
  </r>
  <r>
    <x v="106"/>
    <n v="579422.4495102711"/>
    <s v="Aaa"/>
    <n v="0.0024"/>
    <n v="0"/>
    <n v="0.046"/>
    <n v="0"/>
    <n v="0.22"/>
    <x v="2"/>
  </r>
  <r>
    <x v="107"/>
    <n v="114667.3602080624"/>
    <s v="Ba1"/>
    <n v="0.0192"/>
    <n v="0.02727351537317134"/>
    <n v="0.08261304671092226"/>
    <n v="0.03661304671092227"/>
    <n v="0.15"/>
    <x v="0"/>
  </r>
  <r>
    <x v="108"/>
    <n v="374697.366359244"/>
    <s v="Caa3"/>
    <n v="0.4104"/>
    <n v="0.1089660168195719"/>
    <n v="0.1922802946056096"/>
    <n v="0.1462802946056096"/>
    <n v="0.29"/>
    <x v="7"/>
  </r>
  <r>
    <x v="109"/>
    <n v="76522.51179999999"/>
    <s v="Baa2"/>
    <n v="0.0231"/>
    <n v="0.02074323704438383"/>
    <n v="0.07384654256887045"/>
    <n v="0.02784654256887045"/>
    <n v="0.25"/>
    <x v="4"/>
  </r>
  <r>
    <x v="110"/>
    <n v="31603.61904179027"/>
    <s v="B2"/>
    <s v="NA"/>
    <n v="0.05992490701710886"/>
    <n v="0.1264455674211813"/>
    <n v="0.08044556742118131"/>
    <n v="0.3"/>
    <x v="7"/>
  </r>
  <r>
    <x v="111"/>
    <n v="41722.29522922794"/>
    <s v="Ba1"/>
    <s v="NA"/>
    <n v="0.02727351537317134"/>
    <n v="0.08261304671092226"/>
    <n v="0.03661304671092227"/>
    <n v="0.1"/>
    <x v="4"/>
  </r>
  <r>
    <x v="112"/>
    <n v="242631.5733207898"/>
    <s v="Baa1"/>
    <n v="0.0137"/>
    <n v="0.01741407554343334"/>
    <n v="0.06937734437880483"/>
    <n v="0.02337734437880482"/>
    <n v="0.295"/>
    <x v="4"/>
  </r>
  <r>
    <x v="113"/>
    <n v="404284.3261104627"/>
    <s v="Baa2"/>
    <n v="0.0118"/>
    <n v="0.02074323704438383"/>
    <n v="0.07384654256887045"/>
    <n v="0.02784654256887045"/>
    <n v="0.25"/>
    <x v="7"/>
  </r>
  <r>
    <x v="114"/>
    <n v="688125.0105205204"/>
    <s v="A2"/>
    <n v="0.0106"/>
    <n v="0.009219216464170593"/>
    <n v="0.0583762411417202"/>
    <n v="0.0123762411417202"/>
    <n v="0.19"/>
    <x v="1"/>
  </r>
  <r>
    <x v="115"/>
    <n v="255196.6609874271"/>
    <s v="A3"/>
    <n v="0.0075"/>
    <n v="0.01306055665757501"/>
    <n v="0.06353300828410362"/>
    <n v="0.01753300828410362"/>
    <n v="0.21"/>
    <x v="2"/>
  </r>
  <r>
    <x v="116"/>
    <n v="236258.3028396533"/>
    <s v="Aa3"/>
    <n v="0.0083"/>
    <n v="0.006530278328787503"/>
    <n v="0.05476650414205181"/>
    <n v="0.008766504142051809"/>
    <n v="0.1"/>
    <x v="0"/>
  </r>
  <r>
    <x v="117"/>
    <n v="11000"/>
    <s v="A3"/>
    <s v="NA"/>
    <n v="0.01306055665757501"/>
    <n v="0.06353300828410362"/>
    <n v="0.01753300828410362"/>
    <n v="0"/>
    <x v="0"/>
  </r>
  <r>
    <x v="118"/>
    <n v="300691.3548648547"/>
    <s v="Baa3"/>
    <n v="0.0231"/>
    <n v="0.02394435387222085"/>
    <n v="0.07814384852085662"/>
    <n v="0.03214384852085663"/>
    <n v="0.16"/>
    <x v="1"/>
  </r>
  <r>
    <x v="119"/>
    <n v="2240422.427458579"/>
    <s v="NA"/>
    <s v="NA"/>
    <n v="0.049"/>
    <n v="0.1118"/>
    <n v="0.0658"/>
    <n v="0.2"/>
    <x v="1"/>
  </r>
  <r>
    <x v="120"/>
    <n v="13311.48744506863"/>
    <s v="B2"/>
    <n v="0.0553"/>
    <n v="0.05992490701710886"/>
    <n v="0.1264455674211813"/>
    <n v="0.08044556742118131"/>
    <n v="0.3"/>
    <x v="3"/>
  </r>
  <r>
    <x v="121"/>
    <n v="1108571.517285381"/>
    <s v="A1"/>
    <n v="0.008500000000000001"/>
    <n v="0.007682680386808828"/>
    <n v="0.05631353428476683"/>
    <n v="0.01031353428476683"/>
    <n v="0.2"/>
    <x v="0"/>
  </r>
  <r>
    <x v="122"/>
    <n v="27684.26474823243"/>
    <s v="Ba3"/>
    <n v="0.0689"/>
    <n v="0.03918166997272502"/>
    <n v="0.09859902485231085"/>
    <n v="0.05259902485231086"/>
    <n v="0.3"/>
    <x v="3"/>
  </r>
  <r>
    <x v="123"/>
    <n v="63563.40104350443"/>
    <s v="Ba2"/>
    <n v="0.0286"/>
    <n v="0.032779436317051"/>
    <n v="0.0900044129483385"/>
    <n v="0.0440044129483385"/>
    <n v="0.15"/>
    <x v="1"/>
  </r>
  <r>
    <x v="124"/>
    <n v="24800"/>
    <s v="Ba1"/>
    <s v="NA"/>
    <n v="0.02727351537317134"/>
    <n v="0.08261304671092226"/>
    <n v="0.03661304671092227"/>
    <n v="0"/>
    <x v="0"/>
  </r>
  <r>
    <x v="125"/>
    <n v="466788.4267919664"/>
    <s v="Aaa"/>
    <s v="NA"/>
    <n v="0"/>
    <n v="0.046"/>
    <n v="0"/>
    <n v="0.17"/>
    <x v="7"/>
  </r>
  <r>
    <x v="126"/>
    <n v="115461.7116889654"/>
    <s v="A2"/>
    <n v="0.006"/>
    <n v="0.009219216464170593"/>
    <n v="0.0583762411417202"/>
    <n v="0.0123762411417202"/>
    <n v="0.21"/>
    <x v="1"/>
  </r>
  <r>
    <x v="127"/>
    <n v="60063.47546634459"/>
    <s v="A3"/>
    <n v="0.0076"/>
    <n v="0.01306055665757501"/>
    <n v="0.06353300828410362"/>
    <n v="0.01753300828410362"/>
    <n v="0.19"/>
    <x v="1"/>
  </r>
  <r>
    <x v="128"/>
    <n v="1597.204340629023"/>
    <s v="Caa1"/>
    <s v="NA"/>
    <n v="0.08169250144640053"/>
    <n v="0.1556672478946873"/>
    <n v="0.1096672478946873"/>
    <n v="0.3"/>
    <x v="7"/>
  </r>
  <r>
    <x v="129"/>
    <n v="405270.8500993871"/>
    <s v="Ba2"/>
    <n v="0.0316"/>
    <n v="0.032779436317051"/>
    <n v="0.0900044129483385"/>
    <n v="0.0440044129483385"/>
    <n v="0.27"/>
    <x v="3"/>
  </r>
  <r>
    <x v="130"/>
    <n v="1417800.466262651"/>
    <s v="Baa1"/>
    <n v="0.0078"/>
    <n v="0.01741407554343334"/>
    <n v="0.06937734437880483"/>
    <n v="0.02337734437880482"/>
    <n v="0.25"/>
    <x v="2"/>
  </r>
  <r>
    <x v="131"/>
    <n v="74403.57836343547"/>
    <s v="Ca"/>
    <n v="0.5936"/>
    <n v="0.1307336112488635"/>
    <n v="0.2215019750791156"/>
    <n v="0.1755019750791156"/>
    <n v="0.24"/>
    <x v="7"/>
  </r>
  <r>
    <x v="132"/>
    <n v="11900"/>
    <s v="Ba2"/>
    <s v="NA"/>
    <n v="0.032779436317051"/>
    <n v="0.0900044129483385"/>
    <n v="0.0440044129483385"/>
    <n v="0.2853"/>
    <x v="5"/>
  </r>
  <r>
    <x v="133"/>
    <n v="8100"/>
    <s v="B3"/>
    <s v="NA"/>
    <n v="0.07080870423175468"/>
    <n v="0.1410564076579343"/>
    <n v="0.09505640765793431"/>
    <n v="0.2853"/>
    <x v="5"/>
  </r>
  <r>
    <x v="134"/>
    <n v="3620.987993326366"/>
    <s v="Caa3"/>
    <s v="NA"/>
    <n v="0.1089660168195719"/>
    <n v="0.1922802946056096"/>
    <n v="0.1462802946056096"/>
    <n v="0.36"/>
    <x v="4"/>
  </r>
  <r>
    <x v="135"/>
    <n v="4790.922065610098"/>
    <s v="B3"/>
    <s v="NA"/>
    <n v="0.07080870423175468"/>
    <n v="0.1410564076579343"/>
    <n v="0.09505640765793431"/>
    <n v="0.275"/>
    <x v="3"/>
  </r>
  <r>
    <x v="136"/>
    <n v="591188.5947765514"/>
    <s v="Aaa"/>
    <n v="0.0028"/>
    <n v="0"/>
    <n v="0.046"/>
    <n v="0"/>
    <n v="0.206"/>
    <x v="2"/>
  </r>
  <r>
    <x v="137"/>
    <n v="818426.5502064498"/>
    <s v="Aaa"/>
    <n v="0.0022"/>
    <n v="0"/>
    <n v="0.046"/>
    <n v="0"/>
    <n v="0.146"/>
    <x v="2"/>
  </r>
  <r>
    <x v="138"/>
    <n v="761690"/>
    <s v="Aa3"/>
    <s v="NA"/>
    <n v="0.006530278328787503"/>
    <n v="0.05476650414205181"/>
    <n v="0.008766504142051809"/>
    <n v="0.2"/>
    <x v="7"/>
  </r>
  <r>
    <x v="139"/>
    <n v="10492.12338779312"/>
    <s v="B3"/>
    <s v="NA"/>
    <n v="0.07080870423175468"/>
    <n v="0.1410564076579343"/>
    <n v="0.09505640765793431"/>
    <n v="0.18"/>
    <x v="1"/>
  </r>
  <r>
    <x v="140"/>
    <n v="75732.31166603902"/>
    <s v="B2"/>
    <s v="NA"/>
    <n v="0.05992490701710886"/>
    <n v="0.1264455674211813"/>
    <n v="0.08044556742118131"/>
    <n v="0.3"/>
    <x v="3"/>
  </r>
  <r>
    <x v="141"/>
    <n v="495423.3430496215"/>
    <s v="Baa1"/>
    <n v="0.0065"/>
    <n v="0.01741407554343334"/>
    <n v="0.06937734437880483"/>
    <n v="0.02337734437880482"/>
    <n v="0.2"/>
    <x v="7"/>
  </r>
  <r>
    <x v="142"/>
    <n v="8341.225241456936"/>
    <s v="B3"/>
    <s v="NA"/>
    <n v="0.07080870423175468"/>
    <n v="0.1410564076579343"/>
    <n v="0.09505640765793431"/>
    <n v="0.2686"/>
    <x v="3"/>
  </r>
  <r>
    <x v="143"/>
    <n v="30053.57513214196"/>
    <s v="Ba2"/>
    <s v="NA"/>
    <n v="0.032779436317051"/>
    <n v="0.0900044129483385"/>
    <n v="0.0440044129483385"/>
    <n v="0.3"/>
    <x v="5"/>
  </r>
  <r>
    <x v="144"/>
    <n v="46303.55244935424"/>
    <s v="Caa2"/>
    <n v="0.0978"/>
    <n v="0.09808221960492602"/>
    <n v="0.1776694543688566"/>
    <n v="0.1316694543688566"/>
    <n v="0.15"/>
    <x v="3"/>
  </r>
  <r>
    <x v="145"/>
    <n v="907118.4359526879"/>
    <s v="B3"/>
    <n v="0.0386"/>
    <n v="0.07080870423175468"/>
    <n v="0.1410564076579343"/>
    <n v="0.09505640765793431"/>
    <n v="0.25"/>
    <x v="2"/>
  </r>
  <r>
    <x v="146"/>
    <n v="1138.8088811"/>
    <s v="Baa1"/>
    <s v="NA"/>
    <n v="0.01741407554343334"/>
    <n v="0.06937734437880483"/>
    <n v="0.02337734437880482"/>
    <n v="0"/>
    <x v="5"/>
  </r>
  <r>
    <x v="147"/>
    <n v="45567.30460847645"/>
    <s v="B2"/>
    <s v="NA"/>
    <n v="0.05992490701710886"/>
    <n v="0.1264455674211813"/>
    <n v="0.08044556742118131"/>
    <n v="0.3"/>
    <x v="3"/>
  </r>
  <r>
    <x v="148"/>
    <n v="160502.7372510467"/>
    <s v="Ca"/>
    <s v="NA"/>
    <n v="0.1307336112488635"/>
    <n v="0.2215019750791156"/>
    <n v="0.1755019750791156"/>
    <n v="0.18"/>
    <x v="1"/>
  </r>
  <r>
    <x v="149"/>
    <n v="507063.9682733125"/>
    <s v="Aa2"/>
    <s v="NA"/>
    <n v="0.005377876270766179"/>
    <n v="0.05321947399933678"/>
    <n v="0.007219473999336783"/>
    <n v="0.25"/>
    <x v="0"/>
  </r>
  <r>
    <x v="150"/>
    <n v="3089072.722400136"/>
    <s v="Aa3"/>
    <n v="0.0051"/>
    <n v="0.006530278328787503"/>
    <n v="0.05476650414205181"/>
    <n v="0.008766504142051809"/>
    <n v="0.25"/>
    <x v="2"/>
  </r>
  <r>
    <x v="151"/>
    <n v="25439700"/>
    <s v="Aaa"/>
    <n v="0.0058"/>
    <n v="0"/>
    <n v="0.046"/>
    <n v="0"/>
    <n v="0.25"/>
    <x v="8"/>
  </r>
  <r>
    <x v="152"/>
    <n v="71177.14619749512"/>
    <s v="Baa2"/>
    <n v="0.0114"/>
    <n v="0.02074323704438383"/>
    <n v="0.07384654256887045"/>
    <n v="0.02784654256887045"/>
    <n v="0.25"/>
    <x v="4"/>
  </r>
  <r>
    <x v="153"/>
    <n v="80391.8538874049"/>
    <s v="Ba3"/>
    <s v="NA"/>
    <n v="0.03918166997272502"/>
    <n v="0.09859902485231085"/>
    <n v="0.05259902485231086"/>
    <n v="0.15"/>
    <x v="1"/>
  </r>
  <r>
    <x v="154"/>
    <n v="98400"/>
    <s v="C"/>
    <n v="0.1125"/>
    <n v="0.175"/>
    <n v="0.2809269277078293"/>
    <n v="0.2349269277078294"/>
    <n v="0.34"/>
    <x v="4"/>
  </r>
  <r>
    <x v="155"/>
    <n v="408802"/>
    <s v="Ba2"/>
    <n v="0.0184"/>
    <n v="0.032779436317051"/>
    <n v="0.0900044129483385"/>
    <n v="0.0440044129483385"/>
    <n v="0.2"/>
    <x v="7"/>
  </r>
  <r>
    <x v="156"/>
    <n v="29163.78213834149"/>
    <s v="Caa3"/>
    <s v="NA"/>
    <n v="0.1089660168195719"/>
    <n v="0.1922802946056096"/>
    <n v="0.1462802946056096"/>
    <n v="0.35"/>
    <x v="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5"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4" indent="0" showEmptyRow="0" showEmptyCol="0" showHeaders="1" compact="1" outline="1" outlineData="1" compactData="1" published="0" gridDropZones="1" immersive="1" multipleFieldFilters="0" chartFormat="0" fieldListSortAscending="0" mdxSubqueries="0" applyNumberFormats="0" applyBorderFormats="0" applyFontFormats="0" applyPatternFormats="0" applyAlignmentFormats="0" applyWidthHeightFormats="1" r:id="rId1">
  <location ref="A3:E14" firstHeaderRow="1" firstDataRow="2" firstDataCol="1"/>
  <pivotFields count="9">
    <pivotField axis="axisRow" showDropDowns="1" compact="1" outline="1" subtotalTop="1" dragToRow="1" dragToCol="1" dragToPage="1" dragToData="1" dragOff="1" showAll="0" topAutoShow="1" itemPageCount="10" sortType="manual" defaultSubtotal="1">
      <items count="15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1"/>
        <item t="data" sd="1" x="82"/>
        <item t="data" sd="1" x="83"/>
        <item t="data" sd="1" x="84"/>
        <item t="data" sd="1" x="85"/>
        <item t="data" sd="1" x="86"/>
        <item t="data" sd="1" x="87"/>
        <item t="data" sd="1" x="88"/>
        <item t="data" sd="1" x="89"/>
        <item t="data" sd="1" x="91"/>
        <item t="data" sd="1" x="92"/>
        <item t="data" sd="1" x="93"/>
        <item t="data" sd="1" x="94"/>
        <item t="data" sd="1" x="95"/>
        <item t="data" sd="1" x="96"/>
        <item t="data" sd="1" x="97"/>
        <item t="data" sd="1" x="98"/>
        <item t="data" sd="1" x="99"/>
        <item t="data" sd="1" x="100"/>
        <item t="data" sd="1" x="101"/>
        <item t="data" sd="1" x="102"/>
        <item t="data" sd="1" x="103"/>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3"/>
        <item t="data" sd="1" x="144"/>
        <item t="data" sd="1" x="145"/>
        <item t="data" sd="1" x="146"/>
        <item t="data" sd="1" x="147"/>
        <item t="data" sd="1" x="148"/>
        <item t="data" sd="1" x="149"/>
        <item t="data" sd="1" x="150"/>
        <item t="data" sd="1" x="151"/>
        <item t="data" sd="1" x="152"/>
        <item t="data" sd="1" x="154"/>
        <item t="data" sd="1" x="155"/>
        <item t="data" sd="1" x="156"/>
        <item t="data" sd="1" x="90"/>
        <item t="data" sd="1" x="142"/>
        <item t="data" sd="1" x="153"/>
        <item t="data" sd="1" x="104"/>
        <item t="data" sd="1" x="80"/>
        <item t="default" sd="1"/>
      </items>
    </pivotField>
    <pivotField showDropDowns="1" compact="1" numFmtId="2" outline="1" subtotalTop="0"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showDropDowns="1" compact="1" outline="1" subtotalTop="0" dragToRow="1" dragToCol="1" dragToPage="1" dragToData="1" dragOff="1" showAll="0" topAutoShow="1" itemPageCount="10" sortType="manual" defaultSubtotal="0"/>
    <pivotField dataField="1" showDropDowns="1" compact="1" numFmtId="10" outline="1" subtotalTop="1" dragToRow="1" dragToCol="1" dragToPage="1" dragToData="1" dragOff="1" showAll="0" topAutoShow="1" itemPageCount="10" sortType="manual" defaultSubtotal="1"/>
    <pivotField dataField="1" showDropDowns="1" compact="1" numFmtId="10" outline="1" subtotalTop="1" dragToRow="1" dragToCol="1" dragToPage="1" dragToData="1" dragOff="1" showAll="0" topAutoShow="1" itemPageCount="10" sortType="manual" defaultSubtotal="0"/>
    <pivotField dataField="1" showDropDowns="1" compact="1" numFmtId="10" outline="1" subtotalTop="1" dragToRow="1" dragToCol="1" dragToPage="1" dragToData="1" dragOff="1" showAll="0" topAutoShow="1" itemPageCount="10" sortType="manual" defaultSubtotal="1"/>
    <pivotField dataField="1" showDropDowns="1" compact="1" numFmtId="10" outline="1" subtotalTop="1" dragToRow="1" dragToCol="1" dragToPage="1" dragToData="1" dragOff="1" showAll="0" topAutoShow="1" itemPageCount="10" sortType="manual" defaultSubtotal="0"/>
    <pivotField axis="axisRow" showDropDowns="1" compact="1" outline="1" subtotalTop="1" dragToRow="1" dragToCol="1" dragToPage="1" dragToData="1" dragOff="1" showAll="0" topAutoShow="1" itemPageCount="10" sortType="manual" defaultSubtotal="1">
      <items count="10">
        <item t="data" sd="0" x="3"/>
        <item t="data" sd="0" x="7"/>
        <item t="data" sd="0" x="6"/>
        <item t="data" sd="0" x="5"/>
        <item t="data" sd="0" x="4"/>
        <item t="data" sd="0" x="1"/>
        <item t="data" sd="0" x="0"/>
        <item t="data" sd="0" x="8"/>
        <item t="data" sd="0" x="2"/>
        <item t="default" sd="0"/>
      </items>
    </pivotField>
  </pivotFields>
  <rowFields count="2">
    <field x="8"/>
    <field x="0"/>
  </rowFields>
  <rowItems count="10">
    <i t="data" r="0" i="0">
      <x v="0"/>
    </i>
    <i t="data" r="0" i="0">
      <x v="1"/>
    </i>
    <i t="data" r="0" i="0">
      <x v="2"/>
    </i>
    <i t="data" r="0" i="0">
      <x v="3"/>
    </i>
    <i t="data" r="0" i="0">
      <x v="4"/>
    </i>
    <i t="data" r="0" i="0">
      <x v="5"/>
    </i>
    <i t="data" r="0" i="0">
      <x v="6"/>
    </i>
    <i t="data" r="0" i="0">
      <x v="7"/>
    </i>
    <i t="data" r="0" i="0">
      <x v="8"/>
    </i>
    <i t="grand" r="0" i="0">
      <x v="0"/>
    </i>
  </rowItems>
  <colFields count="1">
    <field x="-2"/>
  </colFields>
  <colItems count="4">
    <i t="data" r="0" i="0">
      <x v="0"/>
    </i>
    <i t="data" r="0" i="1">
      <x v="1"/>
    </i>
    <i t="data" r="0" i="2">
      <x v="2"/>
    </i>
    <i t="data" r="0" i="3">
      <x v="3"/>
    </i>
  </colItems>
  <dataFields count="4">
    <dataField name="Average of Adj. Default Spread" fld="4" subtotal="average" showDataAs="normal" baseField="0" baseItem="0"/>
    <dataField name="Average of Country Risk Premium" fld="6" subtotal="average" showDataAs="normal" baseField="0" baseItem="0"/>
    <dataField name="Average of Equity Risk Premium" fld="5" subtotal="average" showDataAs="normal" baseField="0" baseItem="0"/>
    <dataField name="Average of Corporate Tax Rate" fld="7" subtotal="average" showDataAs="normal" baseField="0" baseItem="0"/>
  </dataFields>
  <formats count="1">
    <format action="formatting" dxfId="0">
      <pivotArea type="normal" dataOnly="1" outline="0" collapsedLevelsAreSubtotals="1" fieldPosition="0"/>
    </format>
  </formats>
  <pivotTableStyleInfo name="PivotStyleMedium4" showRowHeaders="1" showColHeaders="1" showRowStripes="0" showColStripes="0" showLastColumn="1"/>
</pivotTableDefinition>
</file>

<file path=xl/tables/table1.xml><?xml version="1.0" encoding="utf-8"?>
<table xmlns="http://schemas.openxmlformats.org/spreadsheetml/2006/main" id="1" name="Table1" displayName="Table1" ref="A7:I159" headerRowCount="1" totalsRowShown="0" headerRowDxfId="21" dataDxfId="19" headerRowBorderDxfId="20" tableBorderDxfId="18" totalsRowBorderDxfId="17">
  <autoFilter ref="A7:I159"/>
  <tableColumns count="9">
    <tableColumn id="1" name="Country" dataDxfId="16"/>
    <tableColumn id="2" name="Africa" dataDxfId="15"/>
    <tableColumn id="3" name="Moody's rating" dataDxfId="14"/>
    <tableColumn id="4" name="Rating-based Default Spread" dataDxfId="13" dataCellStyle="Percent"/>
    <tableColumn id="5" name="Total Equity Risk Premium" dataDxfId="12" dataCellStyle="Percent"/>
    <tableColumn id="6" name="Country Risk Premium" dataDxfId="11"/>
    <tableColumn id="7" name="Sovereign CDS, net of US" dataDxfId="10"/>
    <tableColumn id="8" name="Total Equity Risk Premium2" dataDxfId="9"/>
    <tableColumn id="9"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65:E186" headerRowCount="1" totalsRowShown="0" headerRowDxfId="7" tableBorderDxfId="6">
  <autoFilter ref="A165:E186"/>
  <tableColumns count="5">
    <tableColumn id="1" name="Country" dataDxfId="5"/>
    <tableColumn id="2" name="PRS Composite Risk Score" dataDxfId="4"/>
    <tableColumn id="3" name="ERP" dataDxfId="3" dataCellStyle="Percent"/>
    <tableColumn id="4" name="CRP" dataDxfId="2" dataCellStyle="Percent"/>
    <tableColumn id="5"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hyperlink" Target="http://www.damodaran.com/" TargetMode="External" Id="rId1"/><Relationship Type="http://schemas.openxmlformats.org/officeDocument/2006/relationships/hyperlink" Target="http://www.stern.nyu.edu/~adamodar/pc/implprem/ERPbymonth.xls" TargetMode="External" Id="rId2"/><Relationship Type="http://schemas.openxmlformats.org/officeDocument/2006/relationships/hyperlink" Target="http://www.moodys.com/" TargetMode="External" Id="rId3"/><Relationship Type="http://schemas.openxmlformats.org/officeDocument/2006/relationships/hyperlink" Target="https://papers.ssrn.com/sol3/papers.cfm?abstract_id=4398884" TargetMode="External" Id="rId4"/></Relationships>
</file>

<file path=xl/worksheets/_rels/sheet14.xml.rels><Relationships xmlns="http://schemas.openxmlformats.org/package/2006/relationships"><Relationship Type="http://schemas.openxmlformats.org/officeDocument/2006/relationships/hyperlink" Target="http://data.worldbank.org/data-catalog/GDP-ranking-table" TargetMode="External" Id="rId1"/></Relationships>
</file>

<file path=xl/worksheets/_rels/sheet4.xml.rels><Relationships xmlns="http://schemas.openxmlformats.org/package/2006/relationships"><Relationship Type="http://schemas.openxmlformats.org/officeDocument/2006/relationships/table" Target="/xl/tables/table1.xml" Id="rId1"/><Relationship Type="http://schemas.openxmlformats.org/officeDocument/2006/relationships/table" Target="/xl/tables/table2.xml" Id="rId2"/><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hyperlink" Target="https://finance.yahoo.com/quote/EMB/" TargetMode="External" Id="rId1"/><Relationship Type="http://schemas.openxmlformats.org/officeDocument/2006/relationships/hyperlink" Target="https://www.spglobal.com/spdji/en/indices/equity/sp-emerging-bmi/" TargetMode="External" Id="rId2"/></Relationships>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A1:L37"/>
  <sheetViews>
    <sheetView tabSelected="1" workbookViewId="0">
      <selection activeCell="E35" sqref="E35"/>
    </sheetView>
  </sheetViews>
  <sheetFormatPr baseColWidth="8" defaultColWidth="11" defaultRowHeight="11.4"/>
  <cols>
    <col width="24.625" customWidth="1" style="258" min="1" max="1"/>
  </cols>
  <sheetData>
    <row r="1" ht="16.05" customFormat="1" customHeight="1" s="255">
      <c r="A1" s="32" t="inlineStr">
        <is>
          <t>Country Risk Premiums</t>
        </is>
      </c>
    </row>
    <row r="2" ht="16.05" customFormat="1" customHeight="1" s="255">
      <c r="A2" s="255" t="inlineStr">
        <is>
          <t>To estimate the equity risk premium for a country, I start with a mature market premium and add an additional country risk premium, based upon the risk of the country in question.</t>
        </is>
      </c>
    </row>
    <row r="3" ht="16.05" customFormat="1" customHeight="1" s="255">
      <c r="A3" s="255" t="inlineStr">
        <is>
          <t>Use the look up table in the next worksheet, to look up the statistics for an individual country or region.</t>
        </is>
      </c>
    </row>
    <row r="4" ht="16.05" customFormat="1" customHeight="1" s="255"/>
    <row r="5" ht="16.05" customFormat="1" customHeight="1" s="59">
      <c r="A5" s="70" t="inlineStr">
        <is>
          <t>Step 1: Estimating mature market risk premium</t>
        </is>
      </c>
    </row>
    <row r="6" ht="16.05" customFormat="1" customHeight="1" s="255">
      <c r="A6" s="255" t="inlineStr">
        <is>
          <t>To estimate the mature market risk premium, I compute the implied equity risk premium for the S&amp;P 500. To see the latest estimate for this number, go to my website and you can download the excel spreadsheet containing the implied premium</t>
        </is>
      </c>
    </row>
    <row r="7" ht="16.05" customFormat="1" customHeight="1" s="255">
      <c r="A7" s="255" t="inlineStr">
        <is>
          <t>Link to site:</t>
        </is>
      </c>
      <c r="B7" s="71" t="inlineStr">
        <is>
          <t>http://www.damodaran.com</t>
        </is>
      </c>
    </row>
    <row r="8" ht="16.05" customFormat="1" customHeight="1" s="255">
      <c r="A8" s="255" t="inlineStr">
        <is>
          <t>Historical monthly ERP:</t>
        </is>
      </c>
      <c r="B8" s="71" t="inlineStr">
        <is>
          <t>https://pages.stern.nyu.edu/~adamodar/pc/implprem/ERPbymonth.xls</t>
        </is>
      </c>
    </row>
    <row r="9" ht="16.05" customFormat="1" customHeight="1" s="255"/>
    <row r="10" ht="16.05" customFormat="1" customHeight="1" s="59">
      <c r="A10" s="70" t="inlineStr">
        <is>
          <t>Step 2: Estimate the default spread for the country in question. I offer two choices, one based upon the local currency sovereign rating for the country from Moody's and the other is the CDS spread for the country (if one exists)</t>
        </is>
      </c>
    </row>
    <row r="11" ht="16.05" customFormat="1" customHeight="1" s="255">
      <c r="A11" s="255" t="inlineStr">
        <is>
          <t>Moody's ratings:</t>
        </is>
      </c>
      <c r="B11" s="71" t="inlineStr">
        <is>
          <t>http://www.moodys.com</t>
        </is>
      </c>
      <c r="D11" s="255" t="inlineStr">
        <is>
          <t>(You will have to register, but it is free. Look under sovereign ratings)</t>
        </is>
      </c>
    </row>
    <row r="12" ht="16.05" customFormat="1" customHeight="1" s="255">
      <c r="A12" s="255" t="inlineStr">
        <is>
          <t>Ratings to spreads:</t>
        </is>
      </c>
      <c r="B12" s="255" t="inlineStr">
        <is>
          <t>Based upon my estimates of typical spreads for each ratings class. I compute these by averaging CDS spreads and sovereign US$ bond spreads by ratings class, at the start of every year.</t>
        </is>
      </c>
    </row>
    <row r="13" ht="16.05" customFormat="1" customHeight="1" s="255">
      <c r="A13" s="255" t="inlineStr">
        <is>
          <t>CDS spreads:</t>
        </is>
      </c>
      <c r="B13" s="255" t="inlineStr">
        <is>
          <t>Bloomberg</t>
        </is>
      </c>
    </row>
    <row r="14" ht="16.05" customFormat="1" customHeight="1" s="255">
      <c r="A14" s="73" t="inlineStr">
        <is>
          <t>If you cannot find a country on this list, it is because that country does not have a sovereign rating or a sovereign CDS spread. Try the PRS worksheet in this spreadsheet for an alternate estimate.</t>
        </is>
      </c>
    </row>
    <row r="15" ht="16.05" customFormat="1" customHeight="1" s="255">
      <c r="A15" s="1" t="n"/>
    </row>
    <row r="16" ht="16.05" customFormat="1" customHeight="1" s="59">
      <c r="A16" s="70" t="inlineStr">
        <is>
          <t>Step 3: Convert the default spread into a country risk premium</t>
        </is>
      </c>
    </row>
    <row r="17" ht="16.05" customFormat="1" customHeight="1" s="59">
      <c r="A17" s="59" t="inlineStr">
        <is>
          <t>With sovereign ratings default spreads, you have two choices:</t>
        </is>
      </c>
    </row>
    <row r="18" ht="16.05" customFormat="1" customHeight="1" s="255">
      <c r="A18" s="255" t="inlineStr">
        <is>
          <t>Choice 1: Use the default spread as the measure of the additional country risk premium. To make this choice, go into the ERP worksheet and set cell E5 to 1.00.</t>
        </is>
      </c>
    </row>
    <row r="19" ht="16.05" customFormat="1" customHeight="1" s="255">
      <c r="A19" s="89" t="inlineStr">
        <is>
          <t>Choice 2: Scale the default spread up to reflect the higher risk of equity in the market, relative to the default spread. I used the ratio of the S&amp;P Emerging Market Equity Index std deviation to the iShares Emerging Market Bond Index standard deviation</t>
        </is>
      </c>
    </row>
    <row r="20" ht="16.05" customFormat="1" customHeight="1" s="59">
      <c r="A20" s="59" t="inlineStr">
        <is>
          <t>With CDS spreads, I compute the base number in two steps</t>
        </is>
      </c>
    </row>
    <row r="21" ht="16.05" customFormat="1" customHeight="1" s="255">
      <c r="A21" s="255" t="inlineStr">
        <is>
          <t>Substep 1: Since the base equity premium is computed for the US, and the US has a CDS spread, I subtracted out the US CDS spread from the CDS for other markets.</t>
        </is>
      </c>
    </row>
    <row r="22" ht="16.05" customFormat="1" customHeight="1" s="255">
      <c r="A22" s="255" t="inlineStr">
        <is>
          <t>For simplicity (and since it does not make a big difference), I assume that any country that has a CDS spread lower than the US will have a zero country risk premium and end up with a total equity risk premium equal to the US.</t>
        </is>
      </c>
    </row>
    <row r="23" ht="16.05" customFormat="1" customHeight="1" s="255">
      <c r="A23" s="89" t="inlineStr">
        <is>
          <t>Substep 2: I apply the scaling factor that you chose for the default spreads to this number to get a country risk premium. The default scaling is set at the my most recent year's estimate, but you can change it to 1, if you would</t>
        </is>
      </c>
    </row>
    <row r="24" ht="16.05" customFormat="1" customHeight="1" s="255">
      <c r="A24" s="255" t="inlineStr">
        <is>
          <t>prefer not to scale the default spread.</t>
        </is>
      </c>
    </row>
    <row r="25" ht="16.05" customFormat="1" customHeight="1" s="255"/>
    <row r="26" ht="16.05" customFormat="1" customHeight="1" s="59">
      <c r="A26" s="70" t="inlineStr">
        <is>
          <t>Step 4: Compute a total equity risk premium</t>
        </is>
      </c>
    </row>
    <row r="27" ht="16.05" customFormat="1" customHeight="1" s="255">
      <c r="A27" s="255" t="inlineStr">
        <is>
          <t>Add the mature market premium from step 1 to the country risk premium from step 3 to get a total equity risk premium.</t>
        </is>
      </c>
    </row>
    <row r="28" ht="16.05" customFormat="1" customHeight="1" s="255"/>
    <row r="29" ht="16.05" customFormat="1" customHeight="1" s="70">
      <c r="A29" s="70" t="inlineStr">
        <is>
          <t>Step 5: Compute regional averages and regional weighted averages</t>
        </is>
      </c>
    </row>
    <row r="30" ht="16.05" customFormat="1" customHeight="1" s="255">
      <c r="A30" s="255" t="inlineStr">
        <is>
          <t>For the regional averages, I use a simple average of the total and country risk premiums by region</t>
        </is>
      </c>
    </row>
    <row r="31" ht="16.05" customFormat="1" customHeight="1" s="255">
      <c r="A31" s="255" t="inlineStr">
        <is>
          <t xml:space="preserve">For the weighted averages, I use the World Bank GDP estimates from the most recent year. </t>
        </is>
      </c>
      <c r="I31" s="101" t="inlineStr">
        <is>
          <t>https://data.worldbank.org/indicator/NY.GDP.MKTP.CD</t>
        </is>
      </c>
    </row>
    <row r="32" ht="16.05" customFormat="1" customHeight="1" s="255"/>
    <row r="33" ht="16.05" customFormat="1" customHeight="1" s="255">
      <c r="A33" s="255" t="inlineStr">
        <is>
          <t>If you are interested in a fuller explanation of these concepts, try these references:</t>
        </is>
      </c>
    </row>
    <row r="34" ht="22.05" customFormat="1" customHeight="1" s="255">
      <c r="A34" s="59" t="inlineStr">
        <is>
          <t>My paper on equity risk premiums:</t>
        </is>
      </c>
      <c r="E34" s="254" t="inlineStr">
        <is>
          <t>https://papers.ssrn.com/sol3/papers.cfm?abstract_id=4398884</t>
        </is>
      </c>
    </row>
    <row r="35" ht="16.05" customFormat="1" customHeight="1" s="255">
      <c r="A35" s="59" t="inlineStr">
        <is>
          <t>My paper on country risk premiums:</t>
        </is>
      </c>
      <c r="E35" s="101" t="inlineStr">
        <is>
          <t>https://papers.ssrn.com/sol3/papers.cfm?abstract_id=4509578</t>
        </is>
      </c>
    </row>
    <row r="36" ht="16.05" customFormat="1" customHeight="1" s="255">
      <c r="A36" s="59" t="inlineStr">
        <is>
          <t>Watch my lectures on country risk premiums:</t>
        </is>
      </c>
      <c r="E36" s="71" t="inlineStr">
        <is>
          <t>https://www.youtube.com/watch?v=aIRPvY2SQ94</t>
        </is>
      </c>
    </row>
    <row r="37" ht="16.05" customFormat="1" customHeight="1" s="255">
      <c r="E37" s="71" t="inlineStr">
        <is>
          <t>https://www.youtube.com/watch?v=D3IGn6tH03c</t>
        </is>
      </c>
    </row>
  </sheetData>
  <mergeCells count="1">
    <mergeCell ref="E34:L34"/>
  </mergeCells>
  <hyperlinks>
    <hyperlink xmlns:r="http://schemas.openxmlformats.org/officeDocument/2006/relationships" ref="B7" r:id="rId1"/>
    <hyperlink xmlns:r="http://schemas.openxmlformats.org/officeDocument/2006/relationships" ref="B8" display="http://www.stern.nyu.edu/~adamodar/pc/implprem/ERPbymonth.xls" r:id="rId2"/>
    <hyperlink xmlns:r="http://schemas.openxmlformats.org/officeDocument/2006/relationships" ref="B11" r:id="rId3"/>
    <hyperlink xmlns:r="http://schemas.openxmlformats.org/officeDocument/2006/relationships" ref="E34" r:id="rId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sheetPr>
    <outlinePr summaryBelow="1" summaryRight="1"/>
    <pageSetUpPr/>
  </sheetPr>
  <dimension ref="A1:B161"/>
  <sheetViews>
    <sheetView topLeftCell="A81" workbookViewId="0">
      <selection activeCell="B96" sqref="B96"/>
    </sheetView>
  </sheetViews>
  <sheetFormatPr baseColWidth="8" defaultColWidth="11" defaultRowHeight="11.4"/>
  <cols>
    <col width="32.5" customWidth="1" style="258" min="1" max="1"/>
    <col width="23" bestFit="1" customWidth="1" style="258" min="2" max="2"/>
    <col width="23.375" bestFit="1" customWidth="1" style="258" min="5" max="5"/>
  </cols>
  <sheetData>
    <row r="1" ht="16.05" customHeight="1" s="258">
      <c r="A1" s="7" t="inlineStr">
        <is>
          <t>Country</t>
        </is>
      </c>
      <c r="B1" s="7" t="inlineStr">
        <is>
          <t>Region</t>
        </is>
      </c>
    </row>
    <row r="2" ht="16.05" customHeight="1" s="258">
      <c r="A2" s="45" t="inlineStr">
        <is>
          <t>Abu Dhabi</t>
        </is>
      </c>
      <c r="B2" s="8" t="inlineStr">
        <is>
          <t>Middle East</t>
        </is>
      </c>
    </row>
    <row r="3" ht="16.05" customHeight="1" s="258">
      <c r="A3" s="8" t="inlineStr">
        <is>
          <t>Albania</t>
        </is>
      </c>
      <c r="B3" s="15" t="inlineStr">
        <is>
          <t>Eastern Europe &amp; Russia</t>
        </is>
      </c>
    </row>
    <row r="4" ht="16.05" customHeight="1" s="258">
      <c r="A4" s="33" t="inlineStr">
        <is>
          <t>Andorra</t>
        </is>
      </c>
      <c r="B4" s="15" t="inlineStr">
        <is>
          <t>Western Europe</t>
        </is>
      </c>
    </row>
    <row r="5" ht="16.05" customHeight="1" s="258">
      <c r="A5" s="8" t="inlineStr">
        <is>
          <t>Angola</t>
        </is>
      </c>
      <c r="B5" s="15" t="inlineStr">
        <is>
          <t>Africa</t>
        </is>
      </c>
    </row>
    <row r="6" ht="16.05" customHeight="1" s="258">
      <c r="A6" s="8" t="inlineStr">
        <is>
          <t>Argentina</t>
        </is>
      </c>
      <c r="B6" s="15" t="inlineStr">
        <is>
          <t>Central and South America</t>
        </is>
      </c>
    </row>
    <row r="7" ht="16.05" customHeight="1" s="258">
      <c r="A7" s="8" t="inlineStr">
        <is>
          <t>Armenia</t>
        </is>
      </c>
      <c r="B7" s="15" t="inlineStr">
        <is>
          <t>Eastern Europe &amp; Russia</t>
        </is>
      </c>
    </row>
    <row r="8" ht="16.05" customHeight="1" s="258">
      <c r="A8" s="33" t="inlineStr">
        <is>
          <t>Aruba</t>
        </is>
      </c>
      <c r="B8" s="8" t="inlineStr">
        <is>
          <t>Caribbean</t>
        </is>
      </c>
    </row>
    <row r="9" ht="16.05" customHeight="1" s="258">
      <c r="A9" s="8" t="inlineStr">
        <is>
          <t>Australia</t>
        </is>
      </c>
      <c r="B9" s="15" t="inlineStr">
        <is>
          <t>Australia &amp; New Zealand</t>
        </is>
      </c>
    </row>
    <row r="10" ht="16.05" customHeight="1" s="258">
      <c r="A10" s="8" t="inlineStr">
        <is>
          <t>Austria</t>
        </is>
      </c>
      <c r="B10" s="8" t="inlineStr">
        <is>
          <t>Western Europe</t>
        </is>
      </c>
    </row>
    <row r="11" ht="16.05" customHeight="1" s="258">
      <c r="A11" s="8" t="inlineStr">
        <is>
          <t>Azerbaijan</t>
        </is>
      </c>
      <c r="B11" s="8" t="inlineStr">
        <is>
          <t>Eastern Europe &amp; Russia</t>
        </is>
      </c>
    </row>
    <row r="12" ht="16.05" customHeight="1" s="258">
      <c r="A12" s="8" t="inlineStr">
        <is>
          <t>Bahamas</t>
        </is>
      </c>
      <c r="B12" s="15" t="inlineStr">
        <is>
          <t>Caribbean</t>
        </is>
      </c>
    </row>
    <row r="13" ht="16.05" customHeight="1" s="258">
      <c r="A13" s="8" t="inlineStr">
        <is>
          <t>Bahrain</t>
        </is>
      </c>
      <c r="B13" s="8" t="inlineStr">
        <is>
          <t>Middle East</t>
        </is>
      </c>
    </row>
    <row r="14" ht="16.05" customHeight="1" s="258">
      <c r="A14" s="8" t="inlineStr">
        <is>
          <t>Bangladesh</t>
        </is>
      </c>
      <c r="B14" s="8" t="inlineStr">
        <is>
          <t>Asia</t>
        </is>
      </c>
    </row>
    <row r="15" ht="16.05" customHeight="1" s="258">
      <c r="A15" s="8" t="inlineStr">
        <is>
          <t>Barbados</t>
        </is>
      </c>
      <c r="B15" s="8" t="inlineStr">
        <is>
          <t>Caribbean</t>
        </is>
      </c>
    </row>
    <row r="16" ht="16.05" customHeight="1" s="258">
      <c r="A16" s="8" t="inlineStr">
        <is>
          <t>Belarus</t>
        </is>
      </c>
      <c r="B16" s="8" t="inlineStr">
        <is>
          <t>Eastern Europe &amp; Russia</t>
        </is>
      </c>
    </row>
    <row r="17" ht="16.05" customHeight="1" s="258">
      <c r="A17" s="8" t="inlineStr">
        <is>
          <t>Belgium</t>
        </is>
      </c>
      <c r="B17" s="8" t="inlineStr">
        <is>
          <t>Western Europe</t>
        </is>
      </c>
    </row>
    <row r="18" ht="16.05" customHeight="1" s="258">
      <c r="A18" s="8" t="inlineStr">
        <is>
          <t>Belize</t>
        </is>
      </c>
      <c r="B18" s="8" t="inlineStr">
        <is>
          <t>Central and South America</t>
        </is>
      </c>
    </row>
    <row r="19" ht="16.05" customHeight="1" s="258">
      <c r="A19" s="8" t="inlineStr">
        <is>
          <t>Benin</t>
        </is>
      </c>
      <c r="B19" s="8" t="inlineStr">
        <is>
          <t>Africa</t>
        </is>
      </c>
    </row>
    <row r="20" ht="16.05" customHeight="1" s="258">
      <c r="A20" s="8" t="inlineStr">
        <is>
          <t>Bermuda</t>
        </is>
      </c>
      <c r="B20" s="8" t="inlineStr">
        <is>
          <t>Caribbean</t>
        </is>
      </c>
    </row>
    <row r="21" ht="16.05" customHeight="1" s="258">
      <c r="A21" s="8" t="inlineStr">
        <is>
          <t>Bolivia</t>
        </is>
      </c>
      <c r="B21" s="8" t="inlineStr">
        <is>
          <t>Central and South America</t>
        </is>
      </c>
    </row>
    <row r="22" ht="16.05" customHeight="1" s="258">
      <c r="A22" s="8" t="inlineStr">
        <is>
          <t>Bosnia and Herzegovina</t>
        </is>
      </c>
      <c r="B22" s="8" t="inlineStr">
        <is>
          <t>Eastern Europe &amp; Russia</t>
        </is>
      </c>
    </row>
    <row r="23" ht="16.05" customHeight="1" s="258">
      <c r="A23" s="8" t="inlineStr">
        <is>
          <t>Botswana</t>
        </is>
      </c>
      <c r="B23" s="8" t="inlineStr">
        <is>
          <t>Africa</t>
        </is>
      </c>
    </row>
    <row r="24" ht="16.05" customHeight="1" s="258">
      <c r="A24" s="8" t="inlineStr">
        <is>
          <t>Brazil</t>
        </is>
      </c>
      <c r="B24" s="8" t="inlineStr">
        <is>
          <t>Central and South America</t>
        </is>
      </c>
    </row>
    <row r="25" ht="16.05" customHeight="1" s="258">
      <c r="A25" s="8" t="inlineStr">
        <is>
          <t>Bulgaria</t>
        </is>
      </c>
      <c r="B25" s="8" t="inlineStr">
        <is>
          <t>Eastern Europe &amp; Russia</t>
        </is>
      </c>
    </row>
    <row r="26" ht="16.05" customHeight="1" s="258">
      <c r="A26" s="33" t="inlineStr">
        <is>
          <t>Burkina Faso</t>
        </is>
      </c>
      <c r="B26" s="8" t="inlineStr">
        <is>
          <t>Africa</t>
        </is>
      </c>
    </row>
    <row r="27" ht="16.05" customHeight="1" s="258">
      <c r="A27" s="8" t="inlineStr">
        <is>
          <t>Cambodia</t>
        </is>
      </c>
      <c r="B27" s="8" t="inlineStr">
        <is>
          <t>Asia</t>
        </is>
      </c>
    </row>
    <row r="28" ht="16.05" customHeight="1" s="258">
      <c r="A28" s="34" t="inlineStr">
        <is>
          <t>Cameroon</t>
        </is>
      </c>
      <c r="B28" s="8" t="inlineStr">
        <is>
          <t>Africa</t>
        </is>
      </c>
    </row>
    <row r="29" ht="16.05" customHeight="1" s="258">
      <c r="A29" s="8" t="inlineStr">
        <is>
          <t>Canada</t>
        </is>
      </c>
      <c r="B29" s="8" t="inlineStr">
        <is>
          <t>North America</t>
        </is>
      </c>
    </row>
    <row r="30" ht="16.05" customHeight="1" s="258">
      <c r="A30" s="8" t="inlineStr">
        <is>
          <t>Cape Verde</t>
        </is>
      </c>
      <c r="B30" s="8" t="inlineStr">
        <is>
          <t>Africa</t>
        </is>
      </c>
    </row>
    <row r="31" ht="16.05" customHeight="1" s="258">
      <c r="A31" s="8" t="inlineStr">
        <is>
          <t>Cayman Islands</t>
        </is>
      </c>
      <c r="B31" s="8" t="inlineStr">
        <is>
          <t>Caribbean</t>
        </is>
      </c>
    </row>
    <row r="32" ht="16.05" customHeight="1" s="258">
      <c r="A32" s="8" t="inlineStr">
        <is>
          <t>Chile</t>
        </is>
      </c>
      <c r="B32" s="8" t="inlineStr">
        <is>
          <t>Central and South America</t>
        </is>
      </c>
    </row>
    <row r="33" ht="16.05" customHeight="1" s="258">
      <c r="A33" s="8" t="inlineStr">
        <is>
          <t>China</t>
        </is>
      </c>
      <c r="B33" s="8" t="inlineStr">
        <is>
          <t>Asia</t>
        </is>
      </c>
    </row>
    <row r="34" ht="16.05" customHeight="1" s="258">
      <c r="A34" s="8" t="inlineStr">
        <is>
          <t>Colombia</t>
        </is>
      </c>
      <c r="B34" s="8" t="inlineStr">
        <is>
          <t>Central and South America</t>
        </is>
      </c>
    </row>
    <row r="35" ht="16.05" customHeight="1" s="258">
      <c r="A35" s="45" t="inlineStr">
        <is>
          <t>Congo (Democratic Republic of)</t>
        </is>
      </c>
      <c r="B35" s="8" t="inlineStr">
        <is>
          <t>Africa</t>
        </is>
      </c>
    </row>
    <row r="36" ht="16.05" customHeight="1" s="258">
      <c r="A36" s="45" t="inlineStr">
        <is>
          <t>Congo (Republic of)</t>
        </is>
      </c>
      <c r="B36" s="8" t="inlineStr">
        <is>
          <t>Africa</t>
        </is>
      </c>
    </row>
    <row r="37" ht="16.05" customHeight="1" s="258">
      <c r="A37" s="34" t="inlineStr">
        <is>
          <t>Cook Islands</t>
        </is>
      </c>
      <c r="B37" s="8" t="inlineStr">
        <is>
          <t>Australia &amp; New Zealand</t>
        </is>
      </c>
    </row>
    <row r="38" ht="16.05" customHeight="1" s="258">
      <c r="A38" s="8" t="inlineStr">
        <is>
          <t>Costa Rica</t>
        </is>
      </c>
      <c r="B38" s="8" t="inlineStr">
        <is>
          <t>Central and South America</t>
        </is>
      </c>
    </row>
    <row r="39" ht="16.05" customHeight="1" s="258">
      <c r="A39" s="45" t="inlineStr">
        <is>
          <t>Côte d'Ivoire</t>
        </is>
      </c>
      <c r="B39" s="8" t="inlineStr">
        <is>
          <t>Africa</t>
        </is>
      </c>
    </row>
    <row r="40" ht="16.05" customHeight="1" s="258">
      <c r="A40" s="8" t="inlineStr">
        <is>
          <t>Croatia</t>
        </is>
      </c>
      <c r="B40" s="8" t="inlineStr">
        <is>
          <t>Eastern Europe &amp; Russia</t>
        </is>
      </c>
    </row>
    <row r="41" ht="16.05" customHeight="1" s="258">
      <c r="A41" s="8" t="inlineStr">
        <is>
          <t>Cuba</t>
        </is>
      </c>
      <c r="B41" s="8" t="inlineStr">
        <is>
          <t>Caribbean</t>
        </is>
      </c>
    </row>
    <row r="42" ht="16.05" customHeight="1" s="258">
      <c r="A42" s="33" t="inlineStr">
        <is>
          <t>Curacao</t>
        </is>
      </c>
      <c r="B42" s="8" t="inlineStr">
        <is>
          <t>Caribbean</t>
        </is>
      </c>
    </row>
    <row r="43" ht="16.05" customHeight="1" s="258">
      <c r="A43" s="8" t="inlineStr">
        <is>
          <t>Cyprus</t>
        </is>
      </c>
      <c r="B43" s="8" t="inlineStr">
        <is>
          <t>Western Europe</t>
        </is>
      </c>
    </row>
    <row r="44" ht="16.05" customHeight="1" s="258">
      <c r="A44" s="8" t="inlineStr">
        <is>
          <t>Czech Republic</t>
        </is>
      </c>
      <c r="B44" s="8" t="inlineStr">
        <is>
          <t>Eastern Europe &amp; Russia</t>
        </is>
      </c>
    </row>
    <row r="45" ht="16.05" customHeight="1" s="258">
      <c r="A45" s="255" t="inlineStr">
        <is>
          <t>Democratic Republic of Congo</t>
        </is>
      </c>
      <c r="B45" s="8" t="inlineStr">
        <is>
          <t>Africa</t>
        </is>
      </c>
    </row>
    <row r="46" ht="16.05" customHeight="1" s="258">
      <c r="A46" s="8" t="inlineStr">
        <is>
          <t>Denmark</t>
        </is>
      </c>
      <c r="B46" s="8" t="inlineStr">
        <is>
          <t>Western Europe</t>
        </is>
      </c>
    </row>
    <row r="47" ht="16.05" customHeight="1" s="258">
      <c r="A47" s="8" t="inlineStr">
        <is>
          <t>Dominican Republic</t>
        </is>
      </c>
      <c r="B47" s="8" t="inlineStr">
        <is>
          <t>Caribbean</t>
        </is>
      </c>
    </row>
    <row r="48" ht="16.05" customHeight="1" s="258">
      <c r="A48" s="8" t="inlineStr">
        <is>
          <t>Ecuador</t>
        </is>
      </c>
      <c r="B48" s="8" t="inlineStr">
        <is>
          <t>Central and South America</t>
        </is>
      </c>
    </row>
    <row r="49" ht="16.05" customHeight="1" s="258">
      <c r="A49" s="8" t="inlineStr">
        <is>
          <t>Egypt</t>
        </is>
      </c>
      <c r="B49" s="8" t="inlineStr">
        <is>
          <t>Africa</t>
        </is>
      </c>
    </row>
    <row r="50" ht="16.05" customHeight="1" s="258">
      <c r="A50" s="8" t="inlineStr">
        <is>
          <t>El Salvador</t>
        </is>
      </c>
      <c r="B50" s="8" t="inlineStr">
        <is>
          <t>Central and South America</t>
        </is>
      </c>
    </row>
    <row r="51" ht="16.05" customHeight="1" s="258">
      <c r="A51" s="8" t="inlineStr">
        <is>
          <t>Estonia</t>
        </is>
      </c>
      <c r="B51" s="8" t="inlineStr">
        <is>
          <t>Eastern Europe &amp; Russia</t>
        </is>
      </c>
    </row>
    <row r="52" ht="16.05" customHeight="1" s="258">
      <c r="A52" s="45" t="inlineStr">
        <is>
          <t>Ethiopia</t>
        </is>
      </c>
      <c r="B52" s="8" t="inlineStr">
        <is>
          <t>Africa</t>
        </is>
      </c>
    </row>
    <row r="53" ht="16.05" customHeight="1" s="258">
      <c r="A53" s="8" t="inlineStr">
        <is>
          <t>Fiji</t>
        </is>
      </c>
      <c r="B53" s="8" t="inlineStr">
        <is>
          <t>Asia</t>
        </is>
      </c>
    </row>
    <row r="54" ht="16.05" customHeight="1" s="258">
      <c r="A54" s="8" t="inlineStr">
        <is>
          <t>Finland</t>
        </is>
      </c>
      <c r="B54" s="8" t="inlineStr">
        <is>
          <t>Western Europe</t>
        </is>
      </c>
    </row>
    <row r="55" ht="16.05" customHeight="1" s="258">
      <c r="A55" s="8" t="inlineStr">
        <is>
          <t>France</t>
        </is>
      </c>
      <c r="B55" s="8" t="inlineStr">
        <is>
          <t>Western Europe</t>
        </is>
      </c>
    </row>
    <row r="56" ht="16.05" customHeight="1" s="258">
      <c r="A56" s="33" t="inlineStr">
        <is>
          <t>Gabon</t>
        </is>
      </c>
      <c r="B56" s="8" t="inlineStr">
        <is>
          <t>Africa</t>
        </is>
      </c>
    </row>
    <row r="57" ht="16.05" customHeight="1" s="258">
      <c r="A57" s="8" t="inlineStr">
        <is>
          <t>Georgia</t>
        </is>
      </c>
      <c r="B57" s="8" t="inlineStr">
        <is>
          <t>Eastern Europe &amp; Russia</t>
        </is>
      </c>
    </row>
    <row r="58" ht="16.05" customHeight="1" s="258">
      <c r="A58" s="8" t="inlineStr">
        <is>
          <t>Germany</t>
        </is>
      </c>
      <c r="B58" s="8" t="inlineStr">
        <is>
          <t>Western Europe</t>
        </is>
      </c>
    </row>
    <row r="59" ht="16.05" customHeight="1" s="258">
      <c r="A59" s="8" t="inlineStr">
        <is>
          <t>Ghana</t>
        </is>
      </c>
      <c r="B59" s="8" t="inlineStr">
        <is>
          <t>Africa</t>
        </is>
      </c>
    </row>
    <row r="60" ht="16.05" customHeight="1" s="258">
      <c r="A60" s="8" t="inlineStr">
        <is>
          <t>Greece</t>
        </is>
      </c>
      <c r="B60" s="8" t="inlineStr">
        <is>
          <t>Western Europe</t>
        </is>
      </c>
    </row>
    <row r="61" ht="16.05" customHeight="1" s="258">
      <c r="A61" s="8" t="inlineStr">
        <is>
          <t>Guatemala</t>
        </is>
      </c>
      <c r="B61" s="8" t="inlineStr">
        <is>
          <t>Central and South America</t>
        </is>
      </c>
    </row>
    <row r="62" ht="16.05" customHeight="1" s="258">
      <c r="A62" s="45" t="inlineStr">
        <is>
          <t>Guernsey (States of)</t>
        </is>
      </c>
      <c r="B62" s="8" t="inlineStr">
        <is>
          <t>Western Europe</t>
        </is>
      </c>
    </row>
    <row r="63" ht="16.05" customHeight="1" s="258">
      <c r="A63" s="8" t="inlineStr">
        <is>
          <t>Honduras</t>
        </is>
      </c>
      <c r="B63" s="8" t="inlineStr">
        <is>
          <t>Central and South America</t>
        </is>
      </c>
    </row>
    <row r="64" ht="16.05" customHeight="1" s="258">
      <c r="A64" s="8" t="inlineStr">
        <is>
          <t>Hong Kong</t>
        </is>
      </c>
      <c r="B64" s="8" t="inlineStr">
        <is>
          <t>Asia</t>
        </is>
      </c>
    </row>
    <row r="65" ht="16.05" customHeight="1" s="258">
      <c r="A65" s="8" t="inlineStr">
        <is>
          <t>Hungary</t>
        </is>
      </c>
      <c r="B65" s="8" t="inlineStr">
        <is>
          <t>Eastern Europe &amp; Russia</t>
        </is>
      </c>
    </row>
    <row r="66" ht="16.05" customHeight="1" s="258">
      <c r="A66" s="8" t="inlineStr">
        <is>
          <t>Iceland</t>
        </is>
      </c>
      <c r="B66" s="8" t="inlineStr">
        <is>
          <t>Western Europe</t>
        </is>
      </c>
    </row>
    <row r="67" ht="16.05" customHeight="1" s="258">
      <c r="A67" s="8" t="inlineStr">
        <is>
          <t>India</t>
        </is>
      </c>
      <c r="B67" s="8" t="inlineStr">
        <is>
          <t>Asia</t>
        </is>
      </c>
    </row>
    <row r="68" ht="16.05" customHeight="1" s="258">
      <c r="A68" s="8" t="inlineStr">
        <is>
          <t>Indonesia</t>
        </is>
      </c>
      <c r="B68" s="8" t="inlineStr">
        <is>
          <t>Asia</t>
        </is>
      </c>
    </row>
    <row r="69" ht="16.05" customHeight="1" s="258">
      <c r="A69" s="8" t="inlineStr">
        <is>
          <t>Iraq</t>
        </is>
      </c>
      <c r="B69" s="8" t="inlineStr">
        <is>
          <t>Middle East</t>
        </is>
      </c>
    </row>
    <row r="70" ht="16.05" customHeight="1" s="258">
      <c r="A70" s="8" t="inlineStr">
        <is>
          <t>Ireland</t>
        </is>
      </c>
      <c r="B70" s="8" t="inlineStr">
        <is>
          <t>Western Europe</t>
        </is>
      </c>
    </row>
    <row r="71" ht="16.05" customHeight="1" s="258">
      <c r="A71" s="8" t="inlineStr">
        <is>
          <t>Isle of Man</t>
        </is>
      </c>
      <c r="B71" s="8" t="inlineStr">
        <is>
          <t>Western Europe</t>
        </is>
      </c>
    </row>
    <row r="72" ht="16.05" customHeight="1" s="258">
      <c r="A72" s="8" t="inlineStr">
        <is>
          <t>Israel</t>
        </is>
      </c>
      <c r="B72" s="8" t="inlineStr">
        <is>
          <t>Middle East</t>
        </is>
      </c>
    </row>
    <row r="73" ht="16.05" customHeight="1" s="258">
      <c r="A73" s="8" t="inlineStr">
        <is>
          <t>Italy</t>
        </is>
      </c>
      <c r="B73" s="8" t="inlineStr">
        <is>
          <t>Western Europe</t>
        </is>
      </c>
    </row>
    <row r="74" ht="16.05" customHeight="1" s="258">
      <c r="A74" s="8" t="inlineStr">
        <is>
          <t>Jamaica</t>
        </is>
      </c>
      <c r="B74" s="8" t="inlineStr">
        <is>
          <t>Caribbean</t>
        </is>
      </c>
    </row>
    <row r="75" ht="16.05" customHeight="1" s="258">
      <c r="A75" s="8" t="inlineStr">
        <is>
          <t>Japan</t>
        </is>
      </c>
      <c r="B75" s="8" t="inlineStr">
        <is>
          <t>Asia</t>
        </is>
      </c>
    </row>
    <row r="76" ht="16.05" customHeight="1" s="258">
      <c r="A76" s="45" t="inlineStr">
        <is>
          <t>Jersey (States of)</t>
        </is>
      </c>
      <c r="B76" s="8" t="inlineStr">
        <is>
          <t>Western Europe</t>
        </is>
      </c>
    </row>
    <row r="77" ht="16.05" customHeight="1" s="258">
      <c r="A77" s="8" t="inlineStr">
        <is>
          <t>Jordan</t>
        </is>
      </c>
      <c r="B77" s="8" t="inlineStr">
        <is>
          <t>Middle East</t>
        </is>
      </c>
    </row>
    <row r="78" ht="16.05" customHeight="1" s="258">
      <c r="A78" s="8" t="inlineStr">
        <is>
          <t>Kazakhstan</t>
        </is>
      </c>
      <c r="B78" s="8" t="inlineStr">
        <is>
          <t>Eastern Europe &amp; Russia</t>
        </is>
      </c>
    </row>
    <row r="79" ht="16.05" customHeight="1" s="258">
      <c r="A79" s="8" t="inlineStr">
        <is>
          <t>Kenya</t>
        </is>
      </c>
      <c r="B79" s="8" t="inlineStr">
        <is>
          <t>Africa</t>
        </is>
      </c>
    </row>
    <row r="80" ht="16.05" customHeight="1" s="258">
      <c r="A80" s="8" t="inlineStr">
        <is>
          <t>Korea</t>
        </is>
      </c>
      <c r="B80" s="8" t="inlineStr">
        <is>
          <t>Asia</t>
        </is>
      </c>
    </row>
    <row r="81" ht="16.05" customHeight="1" s="258">
      <c r="A81" s="8" t="inlineStr">
        <is>
          <t>Kuwait</t>
        </is>
      </c>
      <c r="B81" s="8" t="inlineStr">
        <is>
          <t>Middle East</t>
        </is>
      </c>
    </row>
    <row r="82" ht="16.05" customHeight="1" s="258">
      <c r="A82" t="inlineStr">
        <is>
          <t>Kyrgyzstan</t>
        </is>
      </c>
      <c r="B82" s="8" t="inlineStr">
        <is>
          <t>Eastern Europe &amp; Russia</t>
        </is>
      </c>
    </row>
    <row r="83" ht="16.05" customHeight="1" s="258">
      <c r="A83" s="165" t="inlineStr">
        <is>
          <t>Laos</t>
        </is>
      </c>
      <c r="B83" s="8" t="inlineStr">
        <is>
          <t>Asia</t>
        </is>
      </c>
    </row>
    <row r="84" ht="16.05" customHeight="1" s="258">
      <c r="A84" s="8" t="inlineStr">
        <is>
          <t>Latvia</t>
        </is>
      </c>
      <c r="B84" s="8" t="inlineStr">
        <is>
          <t>Eastern Europe &amp; Russia</t>
        </is>
      </c>
    </row>
    <row r="85" ht="16.05" customHeight="1" s="258">
      <c r="A85" s="8" t="inlineStr">
        <is>
          <t>Lebanon</t>
        </is>
      </c>
      <c r="B85" s="8" t="inlineStr">
        <is>
          <t>Middle East</t>
        </is>
      </c>
    </row>
    <row r="86" ht="16.05" customHeight="1" s="258">
      <c r="A86" s="34" t="inlineStr">
        <is>
          <t>Liechtenstein</t>
        </is>
      </c>
      <c r="B86" s="8" t="inlineStr">
        <is>
          <t>Western Europe</t>
        </is>
      </c>
    </row>
    <row r="87" ht="16.05" customHeight="1" s="258">
      <c r="A87" s="8" t="inlineStr">
        <is>
          <t>Lithuania</t>
        </is>
      </c>
      <c r="B87" s="8" t="inlineStr">
        <is>
          <t>Eastern Europe &amp; Russia</t>
        </is>
      </c>
    </row>
    <row r="88" ht="16.05" customHeight="1" s="258">
      <c r="A88" s="8" t="inlineStr">
        <is>
          <t>Luxembourg</t>
        </is>
      </c>
      <c r="B88" s="8" t="inlineStr">
        <is>
          <t>Western Europe</t>
        </is>
      </c>
    </row>
    <row r="89" ht="16.05" customHeight="1" s="258">
      <c r="A89" s="8" t="inlineStr">
        <is>
          <t>Macao</t>
        </is>
      </c>
      <c r="B89" s="8" t="inlineStr">
        <is>
          <t>Asia</t>
        </is>
      </c>
    </row>
    <row r="90" ht="16.05" customHeight="1" s="258">
      <c r="A90" s="34" t="inlineStr">
        <is>
          <t>Macedonia</t>
        </is>
      </c>
      <c r="B90" s="8" t="inlineStr">
        <is>
          <t>Eastern Europe &amp; Russia</t>
        </is>
      </c>
    </row>
    <row r="91" ht="16.05" customHeight="1" s="258">
      <c r="A91" s="8" t="inlineStr">
        <is>
          <t>Malaysia</t>
        </is>
      </c>
      <c r="B91" s="8" t="inlineStr">
        <is>
          <t>Asia</t>
        </is>
      </c>
    </row>
    <row r="92" ht="16.05" customHeight="1" s="258">
      <c r="A92" s="8" t="inlineStr">
        <is>
          <t>Maldives</t>
        </is>
      </c>
      <c r="B92" s="8" t="inlineStr">
        <is>
          <t>Asia</t>
        </is>
      </c>
    </row>
    <row r="93" ht="16.05" customHeight="1" s="258">
      <c r="A93" s="8" t="inlineStr">
        <is>
          <t>Mali</t>
        </is>
      </c>
      <c r="B93" s="8" t="inlineStr">
        <is>
          <t>Africa</t>
        </is>
      </c>
    </row>
    <row r="94" ht="16.05" customHeight="1" s="258">
      <c r="A94" s="8" t="inlineStr">
        <is>
          <t>Malta</t>
        </is>
      </c>
      <c r="B94" s="8" t="inlineStr">
        <is>
          <t>Western Europe</t>
        </is>
      </c>
    </row>
    <row r="95" ht="16.05" customHeight="1" s="258">
      <c r="A95" s="8" t="inlineStr">
        <is>
          <t>Mauritius</t>
        </is>
      </c>
      <c r="B95" s="8" t="inlineStr">
        <is>
          <t>Africa</t>
        </is>
      </c>
    </row>
    <row r="96" ht="16.05" customHeight="1" s="258">
      <c r="A96" s="8" t="inlineStr">
        <is>
          <t>Mexico</t>
        </is>
      </c>
      <c r="B96" s="8" t="inlineStr">
        <is>
          <t>Central and South America</t>
        </is>
      </c>
    </row>
    <row r="97" ht="16.05" customHeight="1" s="258">
      <c r="A97" s="8" t="inlineStr">
        <is>
          <t>Moldova</t>
        </is>
      </c>
      <c r="B97" s="8" t="inlineStr">
        <is>
          <t>Eastern Europe &amp; Russia</t>
        </is>
      </c>
    </row>
    <row r="98" ht="16.05" customHeight="1" s="258">
      <c r="A98" s="8" t="inlineStr">
        <is>
          <t>Mongolia</t>
        </is>
      </c>
      <c r="B98" s="8" t="inlineStr">
        <is>
          <t>Asia</t>
        </is>
      </c>
    </row>
    <row r="99" ht="16.05" customHeight="1" s="258">
      <c r="A99" s="8" t="inlineStr">
        <is>
          <t>Montenegro</t>
        </is>
      </c>
      <c r="B99" s="8" t="inlineStr">
        <is>
          <t>Eastern Europe &amp; Russia</t>
        </is>
      </c>
    </row>
    <row r="100" ht="16.05" customHeight="1" s="258">
      <c r="A100" s="33" t="inlineStr">
        <is>
          <t>Montserrat</t>
        </is>
      </c>
      <c r="B100" s="8" t="inlineStr">
        <is>
          <t>Caribbean</t>
        </is>
      </c>
    </row>
    <row r="101" ht="16.05" customHeight="1" s="258">
      <c r="A101" s="8" t="inlineStr">
        <is>
          <t>Morocco</t>
        </is>
      </c>
      <c r="B101" s="8" t="inlineStr">
        <is>
          <t>Africa</t>
        </is>
      </c>
    </row>
    <row r="102" ht="16.05" customHeight="1" s="258">
      <c r="A102" s="34" t="inlineStr">
        <is>
          <t>Mozambique</t>
        </is>
      </c>
      <c r="B102" s="8" t="inlineStr">
        <is>
          <t>Africa</t>
        </is>
      </c>
    </row>
    <row r="103" ht="16.05" customHeight="1" s="258">
      <c r="A103" s="8" t="inlineStr">
        <is>
          <t>Namibia</t>
        </is>
      </c>
      <c r="B103" s="8" t="inlineStr">
        <is>
          <t>Africa</t>
        </is>
      </c>
    </row>
    <row r="104" ht="16.05" customHeight="1" s="258">
      <c r="A104" s="8" t="inlineStr">
        <is>
          <t>Netherlands</t>
        </is>
      </c>
      <c r="B104" s="8" t="inlineStr">
        <is>
          <t>Western Europe</t>
        </is>
      </c>
    </row>
    <row r="105" ht="16.05" customHeight="1" s="258">
      <c r="A105" s="8" t="inlineStr">
        <is>
          <t>New Zealand</t>
        </is>
      </c>
      <c r="B105" s="8" t="inlineStr">
        <is>
          <t>Australia &amp; New Zealand</t>
        </is>
      </c>
    </row>
    <row r="106" ht="16.05" customHeight="1" s="258">
      <c r="A106" s="8" t="inlineStr">
        <is>
          <t>Nicaragua</t>
        </is>
      </c>
      <c r="B106" s="8" t="inlineStr">
        <is>
          <t>Central and South America</t>
        </is>
      </c>
    </row>
    <row r="107" ht="16.05" customHeight="1" s="258">
      <c r="A107" s="8" t="inlineStr">
        <is>
          <t>Niger</t>
        </is>
      </c>
      <c r="B107" s="8" t="inlineStr">
        <is>
          <t>Africa</t>
        </is>
      </c>
    </row>
    <row r="108" ht="16.05" customHeight="1" s="258">
      <c r="A108" s="8" t="inlineStr">
        <is>
          <t>Nigeria</t>
        </is>
      </c>
      <c r="B108" s="8" t="inlineStr">
        <is>
          <t>Africa</t>
        </is>
      </c>
    </row>
    <row r="109" ht="16.05" customHeight="1" s="258">
      <c r="A109" s="8" t="inlineStr">
        <is>
          <t>Norway</t>
        </is>
      </c>
      <c r="B109" s="8" t="inlineStr">
        <is>
          <t>Western Europe</t>
        </is>
      </c>
    </row>
    <row r="110" ht="16.05" customHeight="1" s="258">
      <c r="A110" s="8" t="inlineStr">
        <is>
          <t>Oman</t>
        </is>
      </c>
      <c r="B110" s="8" t="inlineStr">
        <is>
          <t>Middle East</t>
        </is>
      </c>
    </row>
    <row r="111" ht="16.05" customHeight="1" s="258">
      <c r="A111" s="8" t="inlineStr">
        <is>
          <t>Pakistan</t>
        </is>
      </c>
      <c r="B111" s="8" t="inlineStr">
        <is>
          <t>Asia</t>
        </is>
      </c>
    </row>
    <row r="112" ht="16.05" customHeight="1" s="258">
      <c r="A112" s="8" t="inlineStr">
        <is>
          <t>Panama</t>
        </is>
      </c>
      <c r="B112" s="8" t="inlineStr">
        <is>
          <t>Central and South America</t>
        </is>
      </c>
    </row>
    <row r="113" ht="16.05" customHeight="1" s="258">
      <c r="A113" s="8" t="inlineStr">
        <is>
          <t>Papua New Guinea</t>
        </is>
      </c>
      <c r="B113" s="8" t="inlineStr">
        <is>
          <t>Asia</t>
        </is>
      </c>
    </row>
    <row r="114" ht="16.05" customHeight="1" s="258">
      <c r="A114" s="8" t="inlineStr">
        <is>
          <t>Paraguay</t>
        </is>
      </c>
      <c r="B114" s="8" t="inlineStr">
        <is>
          <t>Central and South America</t>
        </is>
      </c>
    </row>
    <row r="115" ht="16.05" customHeight="1" s="258">
      <c r="A115" s="8" t="inlineStr">
        <is>
          <t>Peru</t>
        </is>
      </c>
      <c r="B115" s="8" t="inlineStr">
        <is>
          <t>Central and South America</t>
        </is>
      </c>
    </row>
    <row r="116" ht="16.05" customHeight="1" s="258">
      <c r="A116" s="8" t="inlineStr">
        <is>
          <t>Philippines</t>
        </is>
      </c>
      <c r="B116" s="8" t="inlineStr">
        <is>
          <t>Asia</t>
        </is>
      </c>
    </row>
    <row r="117" ht="16.05" customHeight="1" s="258">
      <c r="A117" s="8" t="inlineStr">
        <is>
          <t>Poland</t>
        </is>
      </c>
      <c r="B117" s="8" t="inlineStr">
        <is>
          <t>Eastern Europe &amp; Russia</t>
        </is>
      </c>
    </row>
    <row r="118" ht="16.05" customHeight="1" s="258">
      <c r="A118" s="8" t="inlineStr">
        <is>
          <t>Portugal</t>
        </is>
      </c>
      <c r="B118" s="8" t="inlineStr">
        <is>
          <t>Western Europe</t>
        </is>
      </c>
    </row>
    <row r="119" ht="16.05" customHeight="1" s="258">
      <c r="A119" s="8" t="inlineStr">
        <is>
          <t>Qatar</t>
        </is>
      </c>
      <c r="B119" s="8" t="inlineStr">
        <is>
          <t>Middle East</t>
        </is>
      </c>
    </row>
    <row r="120" ht="16.05" customHeight="1" s="258">
      <c r="A120" s="255" t="inlineStr">
        <is>
          <t>Ras Al Kaminah</t>
        </is>
      </c>
      <c r="B120" s="8" t="inlineStr">
        <is>
          <t>Middle East</t>
        </is>
      </c>
    </row>
    <row r="121" ht="16.05" customHeight="1" s="258">
      <c r="A121" s="255" t="inlineStr">
        <is>
          <t>Republic of the Congo</t>
        </is>
      </c>
      <c r="B121" s="8" t="inlineStr">
        <is>
          <t>Africa</t>
        </is>
      </c>
    </row>
    <row r="122" ht="16.05" customHeight="1" s="258">
      <c r="A122" s="8" t="inlineStr">
        <is>
          <t>Romania</t>
        </is>
      </c>
      <c r="B122" s="8" t="inlineStr">
        <is>
          <t>Eastern Europe &amp; Russia</t>
        </is>
      </c>
    </row>
    <row r="123" ht="16.05" customHeight="1" s="258">
      <c r="A123" s="8" t="inlineStr">
        <is>
          <t>Russia</t>
        </is>
      </c>
      <c r="B123" s="8" t="inlineStr">
        <is>
          <t>Eastern Europe &amp; Russia</t>
        </is>
      </c>
    </row>
    <row r="124" ht="16.05" customHeight="1" s="258">
      <c r="A124" s="34" t="inlineStr">
        <is>
          <t>Rwanda</t>
        </is>
      </c>
      <c r="B124" s="8" t="inlineStr">
        <is>
          <t>Africa</t>
        </is>
      </c>
    </row>
    <row r="125" ht="16.05" customHeight="1" s="258">
      <c r="A125" s="8" t="inlineStr">
        <is>
          <t>Saudi Arabia</t>
        </is>
      </c>
      <c r="B125" s="8" t="inlineStr">
        <is>
          <t>Middle East</t>
        </is>
      </c>
    </row>
    <row r="126" ht="16.05" customHeight="1" s="258">
      <c r="A126" s="8" t="inlineStr">
        <is>
          <t>Senegal</t>
        </is>
      </c>
      <c r="B126" s="8" t="inlineStr">
        <is>
          <t>Africa</t>
        </is>
      </c>
    </row>
    <row r="127" ht="16.05" customHeight="1" s="258">
      <c r="A127" s="34" t="inlineStr">
        <is>
          <t>Serbia</t>
        </is>
      </c>
      <c r="B127" s="8" t="inlineStr">
        <is>
          <t>Eastern Europe &amp; Russia</t>
        </is>
      </c>
    </row>
    <row r="128" ht="16.05" customHeight="1" s="258">
      <c r="A128" s="45" t="inlineStr">
        <is>
          <t>Sharjah</t>
        </is>
      </c>
      <c r="B128" s="8" t="inlineStr">
        <is>
          <t>Middle East</t>
        </is>
      </c>
    </row>
    <row r="129" ht="16.05" customHeight="1" s="258">
      <c r="A129" s="8" t="inlineStr">
        <is>
          <t>Singapore</t>
        </is>
      </c>
      <c r="B129" s="8" t="inlineStr">
        <is>
          <t>Asia</t>
        </is>
      </c>
    </row>
    <row r="130" ht="16.05" customHeight="1" s="258">
      <c r="A130" s="8" t="inlineStr">
        <is>
          <t>Slovakia</t>
        </is>
      </c>
      <c r="B130" s="8" t="inlineStr">
        <is>
          <t>Eastern Europe &amp; Russia</t>
        </is>
      </c>
    </row>
    <row r="131" ht="16.05" customHeight="1" s="258">
      <c r="A131" s="8" t="inlineStr">
        <is>
          <t>Slovenia</t>
        </is>
      </c>
      <c r="B131" s="8" t="inlineStr">
        <is>
          <t>Eastern Europe &amp; Russia</t>
        </is>
      </c>
    </row>
    <row r="132" ht="16.05" customHeight="1" s="258">
      <c r="A132" s="8" t="inlineStr">
        <is>
          <t>Solomon Islands</t>
        </is>
      </c>
      <c r="B132" s="8" t="inlineStr">
        <is>
          <t>Asia</t>
        </is>
      </c>
    </row>
    <row r="133" ht="16.05" customHeight="1" s="258">
      <c r="A133" s="8" t="inlineStr">
        <is>
          <t>South Africa</t>
        </is>
      </c>
      <c r="B133" s="8" t="inlineStr">
        <is>
          <t>Africa</t>
        </is>
      </c>
    </row>
    <row r="134" ht="16.05" customHeight="1" s="258">
      <c r="A134" s="8" t="inlineStr">
        <is>
          <t>Spain</t>
        </is>
      </c>
      <c r="B134" s="8" t="inlineStr">
        <is>
          <t>Western Europe</t>
        </is>
      </c>
    </row>
    <row r="135" ht="16.05" customHeight="1" s="258">
      <c r="A135" s="8" t="inlineStr">
        <is>
          <t>Sri Lanka</t>
        </is>
      </c>
      <c r="B135" s="8" t="inlineStr">
        <is>
          <t>Asia</t>
        </is>
      </c>
    </row>
    <row r="136" ht="16.05" customHeight="1" s="258">
      <c r="A136" s="36" t="inlineStr">
        <is>
          <t>St. Maarten</t>
        </is>
      </c>
      <c r="B136" s="8" t="inlineStr">
        <is>
          <t>Caribbean</t>
        </is>
      </c>
    </row>
    <row r="137" ht="16.05" customHeight="1" s="258">
      <c r="A137" s="8" t="inlineStr">
        <is>
          <t>St. Vincent &amp; the Grenadines</t>
        </is>
      </c>
      <c r="B137" s="8" t="inlineStr">
        <is>
          <t>Caribbean</t>
        </is>
      </c>
    </row>
    <row r="138" ht="16.05" customHeight="1" s="258">
      <c r="A138" s="8" t="inlineStr">
        <is>
          <t>Suriname</t>
        </is>
      </c>
      <c r="B138" s="8" t="inlineStr">
        <is>
          <t>Central and South America</t>
        </is>
      </c>
    </row>
    <row r="139" ht="16.05" customHeight="1" s="258">
      <c r="A139" s="8" t="inlineStr">
        <is>
          <t>Swaziland</t>
        </is>
      </c>
      <c r="B139" s="8" t="inlineStr">
        <is>
          <t>Africa</t>
        </is>
      </c>
    </row>
    <row r="140" ht="16.05" customHeight="1" s="258">
      <c r="A140" s="8" t="inlineStr">
        <is>
          <t>Sweden</t>
        </is>
      </c>
      <c r="B140" s="8" t="inlineStr">
        <is>
          <t>Western Europe</t>
        </is>
      </c>
    </row>
    <row r="141" ht="16.05" customHeight="1" s="258">
      <c r="A141" s="8" t="inlineStr">
        <is>
          <t>Switzerland</t>
        </is>
      </c>
      <c r="B141" s="8" t="inlineStr">
        <is>
          <t>Western Europe</t>
        </is>
      </c>
    </row>
    <row r="142" ht="16.05" customHeight="1" s="258">
      <c r="A142" s="8" t="inlineStr">
        <is>
          <t>Taiwan</t>
        </is>
      </c>
      <c r="B142" s="8" t="inlineStr">
        <is>
          <t>Asia</t>
        </is>
      </c>
    </row>
    <row r="143" ht="16.05" customHeight="1" s="258">
      <c r="A143" s="8" t="inlineStr">
        <is>
          <t>Tajikistan</t>
        </is>
      </c>
      <c r="B143" s="8" t="inlineStr">
        <is>
          <t>Eastern Europe &amp; Russia</t>
        </is>
      </c>
    </row>
    <row r="144" ht="16.05" customHeight="1" s="258">
      <c r="A144" s="8" t="inlineStr">
        <is>
          <t>Tanzania</t>
        </is>
      </c>
      <c r="B144" s="8" t="inlineStr">
        <is>
          <t>Africa</t>
        </is>
      </c>
    </row>
    <row r="145" ht="16.05" customHeight="1" s="258">
      <c r="A145" s="8" t="inlineStr">
        <is>
          <t>Thailand</t>
        </is>
      </c>
      <c r="B145" s="8" t="inlineStr">
        <is>
          <t>Asia</t>
        </is>
      </c>
    </row>
    <row r="146" ht="16.05" customHeight="1" s="258">
      <c r="A146" s="8" t="inlineStr">
        <is>
          <t>Togo</t>
        </is>
      </c>
      <c r="B146" s="8" t="inlineStr">
        <is>
          <t>Africa</t>
        </is>
      </c>
    </row>
    <row r="147" ht="16.05" customHeight="1" s="258">
      <c r="A147" s="8" t="inlineStr">
        <is>
          <t>Trinidad and Tobago</t>
        </is>
      </c>
      <c r="B147" s="8" t="inlineStr">
        <is>
          <t>Caribbean</t>
        </is>
      </c>
    </row>
    <row r="148" ht="16.05" customHeight="1" s="258">
      <c r="A148" s="8" t="inlineStr">
        <is>
          <t>Tunisia</t>
        </is>
      </c>
      <c r="B148" s="8" t="inlineStr">
        <is>
          <t>Africa</t>
        </is>
      </c>
    </row>
    <row r="149" ht="16.05" customHeight="1" s="258">
      <c r="A149" s="8" t="inlineStr">
        <is>
          <t>Turkey</t>
        </is>
      </c>
      <c r="B149" s="8" t="inlineStr">
        <is>
          <t>Western Europe</t>
        </is>
      </c>
    </row>
    <row r="150" ht="16.05" customHeight="1" s="258">
      <c r="A150" s="8" t="inlineStr">
        <is>
          <t>Turkmenistan</t>
        </is>
      </c>
      <c r="B150" s="8" t="inlineStr">
        <is>
          <t>Eastern Europe &amp; Russia</t>
        </is>
      </c>
    </row>
    <row r="151" ht="16.05" customHeight="1" s="258">
      <c r="A151" s="8" t="inlineStr">
        <is>
          <t>Turks and Caicos</t>
        </is>
      </c>
      <c r="B151" s="8" t="inlineStr">
        <is>
          <t>Caribbean</t>
        </is>
      </c>
    </row>
    <row r="152" ht="16.05" customHeight="1" s="258">
      <c r="A152" s="8" t="inlineStr">
        <is>
          <t>Uganda</t>
        </is>
      </c>
      <c r="B152" s="8" t="inlineStr">
        <is>
          <t>Africa</t>
        </is>
      </c>
    </row>
    <row r="153" ht="16.05" customHeight="1" s="258">
      <c r="A153" s="8" t="inlineStr">
        <is>
          <t>Ukraine</t>
        </is>
      </c>
      <c r="B153" s="8" t="inlineStr">
        <is>
          <t>Eastern Europe &amp; Russia</t>
        </is>
      </c>
    </row>
    <row r="154" ht="16.05" customHeight="1" s="258">
      <c r="A154" s="8" t="inlineStr">
        <is>
          <t>United Arab Emirates</t>
        </is>
      </c>
      <c r="B154" s="8" t="inlineStr">
        <is>
          <t>Middle East</t>
        </is>
      </c>
    </row>
    <row r="155" ht="16.05" customHeight="1" s="258">
      <c r="A155" s="8" t="inlineStr">
        <is>
          <t>United Kingdom</t>
        </is>
      </c>
      <c r="B155" s="8" t="inlineStr">
        <is>
          <t>Western Europe</t>
        </is>
      </c>
    </row>
    <row r="156" ht="16.05" customHeight="1" s="258">
      <c r="A156" s="8" t="inlineStr">
        <is>
          <t>United States</t>
        </is>
      </c>
      <c r="B156" s="8" t="inlineStr">
        <is>
          <t>North America</t>
        </is>
      </c>
    </row>
    <row r="157" ht="16.05" customHeight="1" s="258">
      <c r="A157" s="8" t="inlineStr">
        <is>
          <t>Uruguay</t>
        </is>
      </c>
      <c r="B157" s="8" t="inlineStr">
        <is>
          <t>Central and South America</t>
        </is>
      </c>
    </row>
    <row r="158" ht="16.05" customHeight="1" s="258">
      <c r="A158" s="8" t="inlineStr">
        <is>
          <t>Uzbekistan</t>
        </is>
      </c>
      <c r="B158" s="8" t="inlineStr">
        <is>
          <t>Eastern Europe &amp; Russia</t>
        </is>
      </c>
    </row>
    <row r="159" ht="16.05" customHeight="1" s="258">
      <c r="A159" s="8" t="inlineStr">
        <is>
          <t>Venezuela</t>
        </is>
      </c>
      <c r="B159" s="8" t="inlineStr">
        <is>
          <t>Central and South America</t>
        </is>
      </c>
    </row>
    <row r="160" ht="16.05" customHeight="1" s="258">
      <c r="A160" s="8" t="inlineStr">
        <is>
          <t>Vietnam</t>
        </is>
      </c>
      <c r="B160" s="8" t="inlineStr">
        <is>
          <t>Asia</t>
        </is>
      </c>
    </row>
    <row r="161" ht="16.05" customHeight="1" s="258">
      <c r="A161" s="8" t="inlineStr">
        <is>
          <t>Zambia</t>
        </is>
      </c>
      <c r="B161" s="8" t="inlineStr">
        <is>
          <t>Africa</t>
        </is>
      </c>
    </row>
  </sheetData>
  <pageMargins left="0.75" right="0.75" top="1" bottom="1" header="0.5" footer="0.5"/>
  <pageSetup orientation="portrait" horizontalDpi="4294967292" verticalDpi="4294967292"/>
</worksheet>
</file>

<file path=xl/worksheets/sheet11.xml><?xml version="1.0" encoding="utf-8"?>
<worksheet xmlns="http://schemas.openxmlformats.org/spreadsheetml/2006/main">
  <sheetPr>
    <outlinePr summaryBelow="1" summaryRight="1"/>
    <pageSetUpPr/>
  </sheetPr>
  <dimension ref="A1:L91"/>
  <sheetViews>
    <sheetView workbookViewId="0">
      <selection activeCell="C1" sqref="C1"/>
    </sheetView>
  </sheetViews>
  <sheetFormatPr baseColWidth="8" defaultColWidth="11" defaultRowHeight="11.4"/>
  <cols>
    <col width="11.875" bestFit="1" customWidth="1" style="258" min="1" max="1"/>
    <col width="16.375" bestFit="1" customWidth="1" style="268" min="2" max="2"/>
    <col width="19" bestFit="1" customWidth="1" style="268" min="3" max="3"/>
    <col width="19.625" customWidth="1" style="258" min="5" max="5"/>
    <col width="10.875" customWidth="1" style="268" min="7" max="7"/>
  </cols>
  <sheetData>
    <row r="1" ht="34.05" customHeight="1" s="258">
      <c r="A1" s="17" t="inlineStr">
        <is>
          <t>Rating</t>
        </is>
      </c>
      <c r="B1" s="197" t="inlineStr">
        <is>
          <t xml:space="preserve"> Default Spread (1/1/23)</t>
        </is>
      </c>
      <c r="C1" s="200" t="inlineStr">
        <is>
          <t>Updated Default Spread (1/1/24)</t>
        </is>
      </c>
      <c r="E1" s="66" t="inlineStr">
        <is>
          <t>Country</t>
        </is>
      </c>
      <c r="F1" s="67" t="inlineStr">
        <is>
          <t>Moody's rating</t>
        </is>
      </c>
      <c r="G1" s="140" t="n">
        <v>43464</v>
      </c>
      <c r="H1" s="140" t="n">
        <v>43829</v>
      </c>
      <c r="I1" s="67" t="inlineStr">
        <is>
          <t>CDS % Change</t>
        </is>
      </c>
      <c r="K1" s="66" t="inlineStr">
        <is>
          <t>Country</t>
        </is>
      </c>
      <c r="L1" s="140" t="n">
        <v>43829</v>
      </c>
    </row>
    <row r="2" ht="16.05" customHeight="1" s="258">
      <c r="A2" s="4" t="inlineStr">
        <is>
          <t>A1</t>
        </is>
      </c>
      <c r="B2" s="198" t="n">
        <v>86.28440366972478</v>
      </c>
      <c r="C2" s="201">
        <f>B2*(1+$I$84)</f>
        <v/>
      </c>
      <c r="E2" s="46" t="inlineStr">
        <is>
          <t>Abu Dhabi</t>
        </is>
      </c>
      <c r="F2" s="56" t="inlineStr">
        <is>
          <t>Aa2</t>
        </is>
      </c>
      <c r="G2" s="48" t="n">
        <v>0.0078</v>
      </c>
      <c r="H2" s="48">
        <f>VLOOKUP(E2,$K$2:$L$91,2,FALSE)</f>
        <v/>
      </c>
      <c r="I2" s="72">
        <f>IF(H2="NA","NA",H2/G2-1)</f>
        <v/>
      </c>
      <c r="K2" s="46" t="inlineStr">
        <is>
          <t>Abu Dhabi</t>
        </is>
      </c>
      <c r="L2" s="48" t="n">
        <v>0.0075</v>
      </c>
    </row>
    <row r="3" ht="16.05" customHeight="1" s="258">
      <c r="A3" s="4" t="inlineStr">
        <is>
          <t>A2</t>
        </is>
      </c>
      <c r="B3" s="198" t="n">
        <v>103.5412844036697</v>
      </c>
      <c r="C3" s="201">
        <f>B3*(1+$I$84)</f>
        <v/>
      </c>
      <c r="E3" s="46" t="inlineStr">
        <is>
          <t>Algeria</t>
        </is>
      </c>
      <c r="F3" s="56" t="inlineStr">
        <is>
          <t>NA</t>
        </is>
      </c>
      <c r="G3" s="48" t="n">
        <v>0.0173</v>
      </c>
      <c r="H3" s="48">
        <f>VLOOKUP(E3,$K$2:$L$91,2,FALSE)</f>
        <v/>
      </c>
      <c r="I3" s="72">
        <f>IF(H3="NA","NA",H3/G3-1)</f>
        <v/>
      </c>
      <c r="K3" s="46" t="inlineStr">
        <is>
          <t>Algeria</t>
        </is>
      </c>
      <c r="L3" s="48" t="n">
        <v>0.017</v>
      </c>
    </row>
    <row r="4" ht="16.05" customHeight="1" s="258">
      <c r="A4" s="4" t="inlineStr">
        <is>
          <t>A3</t>
        </is>
      </c>
      <c r="B4" s="198" t="n">
        <v>146.6834862385321</v>
      </c>
      <c r="C4" s="201">
        <f>B4*(1+$I$84)</f>
        <v/>
      </c>
      <c r="E4" s="46" t="inlineStr">
        <is>
          <t>Angola</t>
        </is>
      </c>
      <c r="F4" s="56" t="inlineStr">
        <is>
          <t>B3</t>
        </is>
      </c>
      <c r="G4" s="48" t="n">
        <v>0.0655</v>
      </c>
      <c r="H4" s="48">
        <f>VLOOKUP(E4,$K$2:$L$91,2,FALSE)</f>
        <v/>
      </c>
      <c r="I4" s="72">
        <f>IF(H4="NA","NA",H4/G4-1)</f>
        <v/>
      </c>
      <c r="K4" s="46" t="inlineStr">
        <is>
          <t>Angola</t>
        </is>
      </c>
      <c r="L4" s="48" t="n">
        <v>0.07820000000000001</v>
      </c>
    </row>
    <row r="5" ht="16.05" customHeight="1" s="258">
      <c r="A5" s="4" t="inlineStr">
        <is>
          <t>Aa1</t>
        </is>
      </c>
      <c r="B5" s="198" t="n">
        <v>48.89449541284404</v>
      </c>
      <c r="C5" s="201">
        <f>B5*(1+$I$84)</f>
        <v/>
      </c>
      <c r="E5" s="46" t="inlineStr">
        <is>
          <t>Australia</t>
        </is>
      </c>
      <c r="F5" s="56" t="inlineStr">
        <is>
          <t>Aaa</t>
        </is>
      </c>
      <c r="G5" s="48" t="n">
        <v>0.0034</v>
      </c>
      <c r="H5" s="48">
        <f>VLOOKUP(E5,$K$2:$L$91,2,FALSE)</f>
        <v/>
      </c>
      <c r="I5" s="72">
        <f>IF(H5="NA","NA",H5/G5-1)</f>
        <v/>
      </c>
      <c r="K5" s="46" t="inlineStr">
        <is>
          <t>Argentina</t>
        </is>
      </c>
      <c r="L5" s="48" t="inlineStr">
        <is>
          <t>NA</t>
        </is>
      </c>
    </row>
    <row r="6" ht="16.05" customHeight="1" s="258">
      <c r="A6" s="4" t="inlineStr">
        <is>
          <t>Aa2</t>
        </is>
      </c>
      <c r="B6" s="198" t="n">
        <v>60.39908256880734</v>
      </c>
      <c r="C6" s="201">
        <f>B6*(1+$I$84)</f>
        <v/>
      </c>
      <c r="E6" s="46" t="inlineStr">
        <is>
          <t>Austria</t>
        </is>
      </c>
      <c r="F6" s="56" t="inlineStr">
        <is>
          <t>Aa1</t>
        </is>
      </c>
      <c r="G6" s="48" t="n">
        <v>0.0024</v>
      </c>
      <c r="H6" s="48">
        <f>VLOOKUP(E6,$K$2:$L$91,2,FALSE)</f>
        <v/>
      </c>
      <c r="I6" s="72">
        <f>IF(H6="NA","NA",H6/G6-1)</f>
        <v/>
      </c>
      <c r="K6" s="46" t="inlineStr">
        <is>
          <t>Australia</t>
        </is>
      </c>
      <c r="L6" s="48" t="n">
        <v>0.0026</v>
      </c>
    </row>
    <row r="7" ht="16.05" customHeight="1" s="258">
      <c r="A7" s="4" t="inlineStr">
        <is>
          <t>Aa3</t>
        </is>
      </c>
      <c r="B7" s="198" t="n">
        <v>73.34174311926606</v>
      </c>
      <c r="C7" s="201">
        <f>B7*(1+$I$84)</f>
        <v/>
      </c>
      <c r="E7" s="46" t="inlineStr">
        <is>
          <t>Bahrain</t>
        </is>
      </c>
      <c r="F7" s="56" t="inlineStr">
        <is>
          <t>B2</t>
        </is>
      </c>
      <c r="G7" s="48" t="n">
        <v>0.0278</v>
      </c>
      <c r="H7" s="48">
        <f>VLOOKUP(E7,$K$2:$L$91,2,FALSE)</f>
        <v/>
      </c>
      <c r="I7" s="72">
        <f>IF(H7="NA","NA",H7/G7-1)</f>
        <v/>
      </c>
      <c r="K7" s="46" t="inlineStr">
        <is>
          <t>Austria</t>
        </is>
      </c>
      <c r="L7" s="48" t="n">
        <v>0.0027</v>
      </c>
    </row>
    <row r="8" ht="16.05" customHeight="1" s="258">
      <c r="A8" s="4" t="inlineStr">
        <is>
          <t>Aaa</t>
        </is>
      </c>
      <c r="B8" s="198" t="n">
        <v>0</v>
      </c>
      <c r="C8" s="201">
        <f>B8*(1+$I$84)</f>
        <v/>
      </c>
      <c r="E8" s="46" t="inlineStr">
        <is>
          <t>Belgium</t>
        </is>
      </c>
      <c r="F8" s="56" t="inlineStr">
        <is>
          <t>Aa3</t>
        </is>
      </c>
      <c r="G8" s="48" t="n">
        <v>0.0037</v>
      </c>
      <c r="H8" s="48">
        <f>VLOOKUP(E8,$K$2:$L$91,2,FALSE)</f>
        <v/>
      </c>
      <c r="I8" s="72">
        <f>IF(H8="NA","NA",H8/G8-1)</f>
        <v/>
      </c>
      <c r="K8" s="46" t="inlineStr">
        <is>
          <t>Bahrain</t>
        </is>
      </c>
      <c r="L8" s="48" t="n">
        <v>0.0274</v>
      </c>
    </row>
    <row r="9" ht="16.05" customHeight="1" s="258">
      <c r="A9" s="4" t="inlineStr">
        <is>
          <t>B1</t>
        </is>
      </c>
      <c r="B9" s="198" t="n">
        <v>550.7821100917431</v>
      </c>
      <c r="C9" s="201">
        <f>B9*(1+$I$84)</f>
        <v/>
      </c>
      <c r="E9" s="46" t="inlineStr">
        <is>
          <t>Brazil</t>
        </is>
      </c>
      <c r="F9" s="56" t="inlineStr">
        <is>
          <t>Ba2</t>
        </is>
      </c>
      <c r="G9" s="48" t="n">
        <v>0.0352</v>
      </c>
      <c r="H9" s="48">
        <f>VLOOKUP(E9,$K$2:$L$91,2,FALSE)</f>
        <v/>
      </c>
      <c r="I9" s="72">
        <f>IF(H9="NA","NA",H9/G9-1)</f>
        <v/>
      </c>
      <c r="K9" s="46" t="inlineStr">
        <is>
          <t>Belgium</t>
        </is>
      </c>
      <c r="L9" s="48" t="n">
        <v>0.0033</v>
      </c>
    </row>
    <row r="10" ht="16.05" customHeight="1" s="258">
      <c r="A10" s="4" t="inlineStr">
        <is>
          <t>B2</t>
        </is>
      </c>
      <c r="B10" s="198" t="n">
        <v>673.0183486238533</v>
      </c>
      <c r="C10" s="201">
        <f>B10*(1+$I$84)</f>
        <v/>
      </c>
      <c r="E10" s="46" t="inlineStr">
        <is>
          <t>Bulgaria</t>
        </is>
      </c>
      <c r="F10" s="56" t="inlineStr">
        <is>
          <t>Baa2</t>
        </is>
      </c>
      <c r="G10" s="48" t="n">
        <v>0.015</v>
      </c>
      <c r="H10" s="48">
        <f>VLOOKUP(E10,$K$2:$L$91,2,FALSE)</f>
        <v/>
      </c>
      <c r="I10" s="72">
        <f>IF(H10="NA","NA",H10/G10-1)</f>
        <v/>
      </c>
      <c r="K10" s="46" t="inlineStr">
        <is>
          <t>Brazil</t>
        </is>
      </c>
      <c r="L10" s="48" t="n">
        <v>0.0239</v>
      </c>
    </row>
    <row r="11" ht="16.05" customHeight="1" s="258">
      <c r="A11" s="4" t="inlineStr">
        <is>
          <t>B3</t>
        </is>
      </c>
      <c r="B11" s="198" t="n">
        <v>795.2545871559633</v>
      </c>
      <c r="C11" s="201">
        <f>B11*(1+$I$84)</f>
        <v/>
      </c>
      <c r="E11" s="46" t="inlineStr">
        <is>
          <t>Cameroon</t>
        </is>
      </c>
      <c r="F11" s="56" t="inlineStr">
        <is>
          <t>B2</t>
        </is>
      </c>
      <c r="G11" s="48" t="n">
        <v>0.0668</v>
      </c>
      <c r="H11" s="48">
        <f>VLOOKUP(E11,$K$2:$L$91,2,FALSE)</f>
        <v/>
      </c>
      <c r="I11" s="72">
        <f>IF(H11="NA","NA",H11/G11-1)</f>
        <v/>
      </c>
      <c r="K11" s="46" t="inlineStr">
        <is>
          <t>Bulgaria</t>
        </is>
      </c>
      <c r="L11" s="48" t="n">
        <v>0.0147</v>
      </c>
    </row>
    <row r="12" ht="16.05" customHeight="1" s="258">
      <c r="A12" s="4" t="inlineStr">
        <is>
          <t>Ba1</t>
        </is>
      </c>
      <c r="B12" s="198" t="n">
        <v>306.309633027523</v>
      </c>
      <c r="C12" s="201">
        <f>B12*(1+$I$84)</f>
        <v/>
      </c>
      <c r="E12" s="46" t="inlineStr">
        <is>
          <t>Canada</t>
        </is>
      </c>
      <c r="F12" s="56" t="inlineStr">
        <is>
          <t>Aaa</t>
        </is>
      </c>
      <c r="G12" s="48" t="n">
        <v>0.0036</v>
      </c>
      <c r="H12" s="48">
        <f>VLOOKUP(E12,$K$2:$L$91,2,FALSE)</f>
        <v/>
      </c>
      <c r="I12" s="72">
        <f>IF(H12="NA","NA",H12/G12-1)</f>
        <v/>
      </c>
      <c r="K12" s="46" t="inlineStr">
        <is>
          <t>Cameroon</t>
        </is>
      </c>
      <c r="L12" s="48" t="n">
        <v>0.0914</v>
      </c>
    </row>
    <row r="13" ht="16.05" customHeight="1" s="258">
      <c r="A13" s="4" t="inlineStr">
        <is>
          <t>Ba2</t>
        </is>
      </c>
      <c r="B13" s="198" t="n">
        <v>368.1467889908257</v>
      </c>
      <c r="C13" s="201">
        <f>B13*(1+$I$84)</f>
        <v/>
      </c>
      <c r="E13" s="46" t="inlineStr">
        <is>
          <t>Chile</t>
        </is>
      </c>
      <c r="F13" s="56" t="inlineStr">
        <is>
          <t>A1</t>
        </is>
      </c>
      <c r="G13" s="48" t="n">
        <v>0.0176</v>
      </c>
      <c r="H13" s="48">
        <f>VLOOKUP(E13,$K$2:$L$91,2,FALSE)</f>
        <v/>
      </c>
      <c r="I13" s="72">
        <f>IF(H13="NA","NA",H13/G13-1)</f>
        <v/>
      </c>
      <c r="K13" s="46" t="inlineStr">
        <is>
          <t>Canada</t>
        </is>
      </c>
      <c r="L13" s="48" t="n">
        <v>0.0044</v>
      </c>
    </row>
    <row r="14" ht="16.05" customHeight="1" s="258">
      <c r="A14" s="4" t="inlineStr">
        <is>
          <t>Ba3</t>
        </is>
      </c>
      <c r="B14" s="198" t="n">
        <v>440.0504587155963</v>
      </c>
      <c r="C14" s="201">
        <f>B14*(1+$I$84)</f>
        <v/>
      </c>
      <c r="E14" s="46" t="inlineStr">
        <is>
          <t>China</t>
        </is>
      </c>
      <c r="F14" s="56" t="inlineStr">
        <is>
          <t>A1</t>
        </is>
      </c>
      <c r="G14" s="48" t="n">
        <v>0.0111</v>
      </c>
      <c r="H14" s="48">
        <f>VLOOKUP(E14,$K$2:$L$91,2,FALSE)</f>
        <v/>
      </c>
      <c r="I14" s="72">
        <f>IF(H14="NA","NA",H14/G14-1)</f>
        <v/>
      </c>
      <c r="K14" s="46" t="inlineStr">
        <is>
          <t>Chile</t>
        </is>
      </c>
      <c r="L14" s="48" t="n">
        <v>0.0115</v>
      </c>
    </row>
    <row r="15" ht="16.05" customHeight="1" s="258">
      <c r="A15" s="4" t="inlineStr">
        <is>
          <t>Baa1</t>
        </is>
      </c>
      <c r="B15" s="198" t="n">
        <v>195.5779816513761</v>
      </c>
      <c r="C15" s="201">
        <f>B15*(1+$I$84)</f>
        <v/>
      </c>
      <c r="E15" s="46" t="inlineStr">
        <is>
          <t>Colombia</t>
        </is>
      </c>
      <c r="F15" s="56" t="inlineStr">
        <is>
          <t>Baa2</t>
        </is>
      </c>
      <c r="G15" s="48" t="n">
        <v>0.0365</v>
      </c>
      <c r="H15" s="48">
        <f>VLOOKUP(E15,$K$2:$L$91,2,FALSE)</f>
        <v/>
      </c>
      <c r="I15" s="72">
        <f>IF(H15="NA","NA",H15/G15-1)</f>
        <v/>
      </c>
      <c r="K15" s="46" t="inlineStr">
        <is>
          <t>China</t>
        </is>
      </c>
      <c r="L15" s="48" t="n">
        <v>0.009900000000000001</v>
      </c>
    </row>
    <row r="16" ht="16.05" customHeight="1" s="258">
      <c r="A16" s="4" t="inlineStr">
        <is>
          <t>Baa2</t>
        </is>
      </c>
      <c r="B16" s="198" t="n">
        <v>232.9678899082569</v>
      </c>
      <c r="C16" s="201">
        <f>B16*(1+$I$84)</f>
        <v/>
      </c>
      <c r="E16" s="46" t="inlineStr">
        <is>
          <t>Costa Rica</t>
        </is>
      </c>
      <c r="F16" s="56" t="inlineStr">
        <is>
          <t>B1</t>
        </is>
      </c>
      <c r="G16" s="48" t="n">
        <v>0.0435</v>
      </c>
      <c r="H16" s="48">
        <f>VLOOKUP(E16,$K$2:$L$91,2,FALSE)</f>
        <v/>
      </c>
      <c r="I16" s="72">
        <f>IF(H16="NA","NA",H16/G16-1)</f>
        <v/>
      </c>
      <c r="K16" s="46" t="inlineStr">
        <is>
          <t>Colombia</t>
        </is>
      </c>
      <c r="L16" s="48" t="n">
        <v>0.0274</v>
      </c>
    </row>
    <row r="17" ht="16.05" customHeight="1" s="258">
      <c r="A17" s="4" t="inlineStr">
        <is>
          <t>Baa3</t>
        </is>
      </c>
      <c r="B17" s="198" t="n">
        <v>268.9197247706422</v>
      </c>
      <c r="C17" s="201">
        <f>B17*(1+$I$84)</f>
        <v/>
      </c>
      <c r="E17" s="46" t="inlineStr">
        <is>
          <t>Croatia</t>
        </is>
      </c>
      <c r="F17" s="56" t="inlineStr">
        <is>
          <t>Ba2</t>
        </is>
      </c>
      <c r="G17" s="48" t="n">
        <v>0.0134</v>
      </c>
      <c r="H17" s="48">
        <f>VLOOKUP(E17,$K$2:$L$91,2,FALSE)</f>
        <v/>
      </c>
      <c r="I17" s="72">
        <f>IF(H17="NA","NA",H17/G17-1)</f>
        <v/>
      </c>
      <c r="K17" s="46" t="inlineStr">
        <is>
          <t>Costa Rica</t>
        </is>
      </c>
      <c r="L17" s="48" t="n">
        <v>0.0311</v>
      </c>
    </row>
    <row r="18" ht="16.05" customHeight="1" s="258">
      <c r="A18" s="4" t="inlineStr">
        <is>
          <t>Ca</t>
        </is>
      </c>
      <c r="B18" s="198" t="n">
        <v>1468.272935779817</v>
      </c>
      <c r="C18" s="201">
        <f>B18*(1+$I$84)</f>
        <v/>
      </c>
      <c r="E18" s="46" t="inlineStr">
        <is>
          <t>Cyprus</t>
        </is>
      </c>
      <c r="F18" s="56" t="inlineStr">
        <is>
          <t>Ba2</t>
        </is>
      </c>
      <c r="G18" s="48" t="n">
        <v>0.0133</v>
      </c>
      <c r="H18" s="48">
        <f>VLOOKUP(E18,$K$2:$L$91,2,FALSE)</f>
        <v/>
      </c>
      <c r="I18" s="72">
        <f>IF(H18="NA","NA",H18/G18-1)</f>
        <v/>
      </c>
      <c r="K18" s="46" t="inlineStr">
        <is>
          <t>Croatia</t>
        </is>
      </c>
      <c r="L18" s="48" t="n">
        <v>0.0134</v>
      </c>
    </row>
    <row r="19" ht="16.05" customHeight="1" s="258">
      <c r="A19" s="4" t="inlineStr">
        <is>
          <t>Caa1</t>
        </is>
      </c>
      <c r="B19" s="198" t="n">
        <v>917.4908256880734</v>
      </c>
      <c r="C19" s="201">
        <f>B19*(1+$I$84)</f>
        <v/>
      </c>
      <c r="E19" s="46" t="inlineStr">
        <is>
          <t>Czech Republic</t>
        </is>
      </c>
      <c r="F19" s="56" t="inlineStr">
        <is>
          <t>A1</t>
        </is>
      </c>
      <c r="G19" s="48" t="n">
        <v>0.0062</v>
      </c>
      <c r="H19" s="48">
        <f>VLOOKUP(E19,$K$2:$L$91,2,FALSE)</f>
        <v/>
      </c>
      <c r="I19" s="72">
        <f>IF(H19="NA","NA",H19/G19-1)</f>
        <v/>
      </c>
      <c r="K19" s="46" t="inlineStr">
        <is>
          <t>Cyprus</t>
        </is>
      </c>
      <c r="L19" s="48" t="n">
        <v>0.0111</v>
      </c>
    </row>
    <row r="20" ht="16.05" customHeight="1" s="258">
      <c r="A20" s="4" t="inlineStr">
        <is>
          <t>Caa2</t>
        </is>
      </c>
      <c r="B20" s="198" t="n">
        <v>1101.564220183486</v>
      </c>
      <c r="C20" s="201">
        <f>B20*(1+$I$84)</f>
        <v/>
      </c>
      <c r="E20" s="46" t="inlineStr">
        <is>
          <t>Denmark</t>
        </is>
      </c>
      <c r="F20" s="56" t="inlineStr">
        <is>
          <t>Aaa</t>
        </is>
      </c>
      <c r="G20" s="48" t="n">
        <v>0.0023</v>
      </c>
      <c r="H20" s="48">
        <f>VLOOKUP(E20,$K$2:$L$91,2,FALSE)</f>
        <v/>
      </c>
      <c r="I20" s="72">
        <f>IF(H20="NA","NA",H20/G20-1)</f>
        <v/>
      </c>
      <c r="K20" s="46" t="inlineStr">
        <is>
          <t>Czech Republic</t>
        </is>
      </c>
      <c r="L20" s="48" t="n">
        <v>0.0056</v>
      </c>
    </row>
    <row r="21" ht="16.05" customHeight="1" s="258">
      <c r="A21" s="4" t="inlineStr">
        <is>
          <t>Caa3</t>
        </is>
      </c>
      <c r="B21" s="198" t="n">
        <v>1223.800458715597</v>
      </c>
      <c r="C21" s="201">
        <f>B21*(1+$I$84)</f>
        <v/>
      </c>
      <c r="E21" s="46" t="inlineStr">
        <is>
          <t>Dubai</t>
        </is>
      </c>
      <c r="F21" s="56" t="inlineStr">
        <is>
          <t>Aa2</t>
        </is>
      </c>
      <c r="G21" s="48" t="n">
        <v>0.0126</v>
      </c>
      <c r="H21" s="48">
        <f>VLOOKUP(E21,$K$2:$L$91,2,FALSE)</f>
        <v/>
      </c>
      <c r="I21" s="72">
        <f>IF(H21="NA","NA",H21/G21-1)</f>
        <v/>
      </c>
      <c r="K21" s="46" t="inlineStr">
        <is>
          <t>Denmark</t>
        </is>
      </c>
      <c r="L21" s="48" t="n">
        <v>0.0024</v>
      </c>
    </row>
    <row r="22" ht="16.05" customHeight="1" s="258">
      <c r="A22" s="121" t="inlineStr">
        <is>
          <t>NR</t>
        </is>
      </c>
      <c r="B22" s="268" t="inlineStr">
        <is>
          <t>NA</t>
        </is>
      </c>
      <c r="C22" s="202" t="inlineStr">
        <is>
          <t>NA</t>
        </is>
      </c>
      <c r="E22" s="46" t="inlineStr">
        <is>
          <t>Ecuador</t>
        </is>
      </c>
      <c r="F22" s="56" t="inlineStr">
        <is>
          <t>Caa3</t>
        </is>
      </c>
      <c r="G22" s="48" t="n">
        <v>0.1693</v>
      </c>
      <c r="H22" s="48">
        <f>VLOOKUP(E22,$K$2:$L$91,2,FALSE)</f>
        <v/>
      </c>
      <c r="I22" s="72">
        <f>IF(H22="NA","NA",H22/G22-1)</f>
        <v/>
      </c>
      <c r="K22" s="46" t="inlineStr">
        <is>
          <t>Dubai</t>
        </is>
      </c>
      <c r="L22" s="48" t="n">
        <v>0.011</v>
      </c>
    </row>
    <row r="23" ht="16.05" customHeight="1" s="258">
      <c r="E23" s="46" t="inlineStr">
        <is>
          <t>Egypt</t>
        </is>
      </c>
      <c r="F23" s="56" t="inlineStr">
        <is>
          <t>B2</t>
        </is>
      </c>
      <c r="G23" s="48" t="n">
        <v>0.0801</v>
      </c>
      <c r="H23" s="48">
        <f>VLOOKUP(E23,$K$2:$L$91,2,FALSE)</f>
        <v/>
      </c>
      <c r="I23" s="72">
        <f>IF(H23="NA","NA",H23/G23-1)</f>
        <v/>
      </c>
      <c r="K23" s="173" t="inlineStr">
        <is>
          <t>Ecuador</t>
        </is>
      </c>
      <c r="L23" s="176" t="inlineStr">
        <is>
          <t>NA</t>
        </is>
      </c>
    </row>
    <row r="24" ht="16.05" customHeight="1" s="258">
      <c r="E24" s="46" t="inlineStr">
        <is>
          <t>El Salvador</t>
        </is>
      </c>
      <c r="F24" s="56" t="inlineStr">
        <is>
          <t>B3</t>
        </is>
      </c>
      <c r="G24" s="48" t="n">
        <v>0.2746</v>
      </c>
      <c r="H24" s="48">
        <f>VLOOKUP(E24,$K$2:$L$91,2,FALSE)</f>
        <v/>
      </c>
      <c r="I24" s="72">
        <f>IF(H24="NA","NA",H24/G24-1)</f>
        <v/>
      </c>
      <c r="K24" s="139" t="inlineStr">
        <is>
          <t>Egypt</t>
        </is>
      </c>
      <c r="L24" s="48" t="n">
        <v>0.1013</v>
      </c>
    </row>
    <row r="25" ht="16.05" customHeight="1" s="258">
      <c r="E25" s="46" t="inlineStr">
        <is>
          <t>Estonia</t>
        </is>
      </c>
      <c r="F25" s="56" t="inlineStr">
        <is>
          <t>A1</t>
        </is>
      </c>
      <c r="G25" s="48" t="n">
        <v>0.0176</v>
      </c>
      <c r="H25" s="48">
        <f>VLOOKUP(E25,$K$2:$L$91,2,FALSE)</f>
        <v/>
      </c>
      <c r="I25" s="72">
        <f>IF(H25="NA","NA",H25/G25-1)</f>
        <v/>
      </c>
      <c r="K25" s="46" t="inlineStr">
        <is>
          <t>El Salvador</t>
        </is>
      </c>
      <c r="L25" s="48" t="n">
        <v>0.08400000000000001</v>
      </c>
    </row>
    <row r="26" ht="16.05" customHeight="1" s="258">
      <c r="E26" s="46" t="inlineStr">
        <is>
          <t>Finland</t>
        </is>
      </c>
      <c r="F26" s="56" t="inlineStr">
        <is>
          <t>Aa1</t>
        </is>
      </c>
      <c r="G26" s="48" t="n">
        <v>0.0034</v>
      </c>
      <c r="H26" s="48">
        <f>VLOOKUP(E26,$K$2:$L$91,2,FALSE)</f>
        <v/>
      </c>
      <c r="I26" s="72">
        <f>IF(H26="NA","NA",H26/G26-1)</f>
        <v/>
      </c>
      <c r="K26" s="46" t="inlineStr">
        <is>
          <t>Estonia</t>
        </is>
      </c>
      <c r="L26" s="48" t="n">
        <v>0.006</v>
      </c>
    </row>
    <row r="27" ht="16.05" customHeight="1" s="258">
      <c r="E27" s="46" t="inlineStr">
        <is>
          <t>France</t>
        </is>
      </c>
      <c r="F27" s="56" t="inlineStr">
        <is>
          <t>Aa2</t>
        </is>
      </c>
      <c r="G27" s="48" t="n">
        <v>0.0042</v>
      </c>
      <c r="H27" s="48">
        <f>VLOOKUP(E27,$K$2:$L$91,2,FALSE)</f>
        <v/>
      </c>
      <c r="I27" s="72">
        <f>IF(H27="NA","NA",H27/G27-1)</f>
        <v/>
      </c>
      <c r="K27" s="46" t="inlineStr">
        <is>
          <t>Ethiopia</t>
        </is>
      </c>
      <c r="L27" s="48" t="n">
        <v>0.3231</v>
      </c>
    </row>
    <row r="28" ht="16.05" customHeight="1" s="258">
      <c r="E28" s="46" t="inlineStr">
        <is>
          <t>Germany</t>
        </is>
      </c>
      <c r="F28" s="56" t="inlineStr">
        <is>
          <t>Aaa</t>
        </is>
      </c>
      <c r="G28" s="48" t="n">
        <v>0.0028</v>
      </c>
      <c r="H28" s="48">
        <f>VLOOKUP(E28,$K$2:$L$91,2,FALSE)</f>
        <v/>
      </c>
      <c r="I28" s="72">
        <f>IF(H28="NA","NA",H28/G28-1)</f>
        <v/>
      </c>
      <c r="K28" s="46" t="inlineStr">
        <is>
          <t>Finland</t>
        </is>
      </c>
      <c r="L28" s="48" t="n">
        <v>0.0034</v>
      </c>
    </row>
    <row r="29" ht="16.05" customHeight="1" s="258">
      <c r="E29" s="46" t="inlineStr">
        <is>
          <t>Greece</t>
        </is>
      </c>
      <c r="F29" s="56" t="inlineStr">
        <is>
          <t>B1</t>
        </is>
      </c>
      <c r="G29" s="48" t="n">
        <v>0.0197</v>
      </c>
      <c r="H29" s="48">
        <f>VLOOKUP(E29,$K$2:$L$91,2,FALSE)</f>
        <v/>
      </c>
      <c r="I29" s="72">
        <f>IF(H29="NA","NA",H29/G29-1)</f>
        <v/>
      </c>
      <c r="K29" s="46" t="inlineStr">
        <is>
          <t>France</t>
        </is>
      </c>
      <c r="L29" s="48" t="n">
        <v>0.0043</v>
      </c>
    </row>
    <row r="30" ht="16.05" customHeight="1" s="258">
      <c r="E30" s="46" t="inlineStr">
        <is>
          <t>Guatemala</t>
        </is>
      </c>
      <c r="F30" s="56" t="inlineStr">
        <is>
          <t>Ba1</t>
        </is>
      </c>
      <c r="G30" s="48" t="n">
        <v>0.0228</v>
      </c>
      <c r="H30" s="48">
        <f>VLOOKUP(E30,$K$2:$L$91,2,FALSE)</f>
        <v/>
      </c>
      <c r="I30" s="72">
        <f>IF(H30="NA","NA",H30/G30-1)</f>
        <v/>
      </c>
      <c r="K30" s="46" t="inlineStr">
        <is>
          <t>Gabon</t>
        </is>
      </c>
      <c r="L30" s="48" t="n">
        <v>0.06850000000000001</v>
      </c>
    </row>
    <row r="31" ht="16.05" customHeight="1" s="258">
      <c r="E31" s="46" t="inlineStr">
        <is>
          <t>Hong Kong</t>
        </is>
      </c>
      <c r="F31" s="56" t="inlineStr">
        <is>
          <t>Aa2</t>
        </is>
      </c>
      <c r="G31" s="48" t="n">
        <v>0.0071</v>
      </c>
      <c r="H31" s="48">
        <f>VLOOKUP(E31,$K$2:$L$91,2,FALSE)</f>
        <v/>
      </c>
      <c r="I31" s="72">
        <f>IF(H31="NA","NA",H31/G31-1)</f>
        <v/>
      </c>
      <c r="K31" s="46" t="inlineStr">
        <is>
          <t>Germany</t>
        </is>
      </c>
      <c r="L31" s="48" t="n">
        <v>0.0029</v>
      </c>
    </row>
    <row r="32" ht="16.05" customHeight="1" s="258">
      <c r="E32" s="46" t="inlineStr">
        <is>
          <t>Hungary</t>
        </is>
      </c>
      <c r="F32" s="56" t="inlineStr">
        <is>
          <t>Baa3</t>
        </is>
      </c>
      <c r="G32" s="48" t="n">
        <v>0.0243</v>
      </c>
      <c r="H32" s="48">
        <f>VLOOKUP(E32,$K$2:$L$91,2,FALSE)</f>
        <v/>
      </c>
      <c r="I32" s="72">
        <f>IF(H32="NA","NA",H32/G32-1)</f>
        <v/>
      </c>
      <c r="K32" s="46" t="inlineStr">
        <is>
          <t>Greece</t>
        </is>
      </c>
      <c r="L32" s="48" t="n">
        <v>0.0128</v>
      </c>
    </row>
    <row r="33" ht="16.05" customHeight="1" s="258">
      <c r="E33" s="46" t="inlineStr">
        <is>
          <t>Iceland</t>
        </is>
      </c>
      <c r="F33" s="56" t="inlineStr">
        <is>
          <t>A3</t>
        </is>
      </c>
      <c r="G33" s="48" t="n">
        <v>0.0073</v>
      </c>
      <c r="H33" s="48">
        <f>VLOOKUP(E33,$K$2:$L$91,2,FALSE)</f>
        <v/>
      </c>
      <c r="I33" s="72">
        <f>IF(H33="NA","NA",H33/G33-1)</f>
        <v/>
      </c>
      <c r="K33" s="46" t="inlineStr">
        <is>
          <t>Guatemala</t>
        </is>
      </c>
      <c r="L33" s="48" t="n">
        <v>0.0268</v>
      </c>
    </row>
    <row r="34" ht="16.05" customHeight="1" s="258">
      <c r="E34" s="46" t="inlineStr">
        <is>
          <t>India</t>
        </is>
      </c>
      <c r="F34" s="56" t="inlineStr">
        <is>
          <t>Baa2</t>
        </is>
      </c>
      <c r="G34" s="48" t="n">
        <v>0.0167</v>
      </c>
      <c r="H34" s="48">
        <f>VLOOKUP(E34,$K$2:$L$91,2,FALSE)</f>
        <v/>
      </c>
      <c r="I34" s="72">
        <f>IF(H34="NA","NA",H34/G34-1)</f>
        <v/>
      </c>
      <c r="K34" s="46" t="inlineStr">
        <is>
          <t>Hong Kong</t>
        </is>
      </c>
      <c r="L34" s="48" t="n">
        <v>0.006</v>
      </c>
    </row>
    <row r="35" ht="16.05" customHeight="1" s="258">
      <c r="E35" s="46" t="inlineStr">
        <is>
          <t>Indonesia</t>
        </is>
      </c>
      <c r="F35" s="56" t="inlineStr">
        <is>
          <t>Baa2</t>
        </is>
      </c>
      <c r="G35" s="48" t="n">
        <v>0.0175</v>
      </c>
      <c r="H35" s="48">
        <f>VLOOKUP(E35,$K$2:$L$91,2,FALSE)</f>
        <v/>
      </c>
      <c r="I35" s="72">
        <f>IF(H35="NA","NA",H35/G35-1)</f>
        <v/>
      </c>
      <c r="K35" s="46" t="inlineStr">
        <is>
          <t>Hungary</t>
        </is>
      </c>
      <c r="L35" s="48" t="n">
        <v>0.0195</v>
      </c>
    </row>
    <row r="36" ht="16.05" customHeight="1" s="258">
      <c r="E36" s="46" t="inlineStr">
        <is>
          <t>Iraq</t>
        </is>
      </c>
      <c r="F36" s="56" t="inlineStr">
        <is>
          <t>Caa1</t>
        </is>
      </c>
      <c r="G36" s="48" t="n">
        <v>0.0469</v>
      </c>
      <c r="H36" s="48">
        <f>VLOOKUP(E36,$K$2:$L$91,2,FALSE)</f>
        <v/>
      </c>
      <c r="I36" s="72">
        <f>IF(H36="NA","NA",H36/G36-1)</f>
        <v/>
      </c>
      <c r="K36" s="46" t="inlineStr">
        <is>
          <t>Iceland</t>
        </is>
      </c>
      <c r="L36" s="48" t="n">
        <v>0.008800000000000001</v>
      </c>
    </row>
    <row r="37" ht="16.05" customHeight="1" s="258">
      <c r="E37" s="46" t="inlineStr">
        <is>
          <t>Ireland</t>
        </is>
      </c>
      <c r="F37" s="56" t="inlineStr">
        <is>
          <t>A2</t>
        </is>
      </c>
      <c r="G37" s="48" t="n">
        <v>0.0043</v>
      </c>
      <c r="H37" s="48">
        <f>VLOOKUP(E37,$K$2:$L$91,2,FALSE)</f>
        <v/>
      </c>
      <c r="I37" s="72">
        <f>IF(H37="NA","NA",H37/G37-1)</f>
        <v/>
      </c>
      <c r="K37" s="46" t="inlineStr">
        <is>
          <t>India</t>
        </is>
      </c>
      <c r="L37" s="48" t="n">
        <v>0.009900000000000001</v>
      </c>
    </row>
    <row r="38" ht="16.05" customHeight="1" s="258">
      <c r="E38" s="46" t="inlineStr">
        <is>
          <t>Israel</t>
        </is>
      </c>
      <c r="F38" s="56" t="inlineStr">
        <is>
          <t>A1</t>
        </is>
      </c>
      <c r="G38" s="48" t="n">
        <v>0.0067</v>
      </c>
      <c r="H38" s="48">
        <f>VLOOKUP(E38,$K$2:$L$91,2,FALSE)</f>
        <v/>
      </c>
      <c r="I38" s="72">
        <f>IF(H38="NA","NA",H38/G38-1)</f>
        <v/>
      </c>
      <c r="K38" s="46" t="inlineStr">
        <is>
          <t>Indonesia</t>
        </is>
      </c>
      <c r="L38" s="48" t="n">
        <v>0.0132</v>
      </c>
    </row>
    <row r="39" ht="16.05" customHeight="1" s="258">
      <c r="E39" s="46" t="inlineStr">
        <is>
          <t>Italy</t>
        </is>
      </c>
      <c r="F39" s="56" t="inlineStr">
        <is>
          <t>Baa3</t>
        </is>
      </c>
      <c r="G39" s="48" t="n">
        <v>0.0184</v>
      </c>
      <c r="H39" s="48">
        <f>VLOOKUP(E39,$K$2:$L$91,2,FALSE)</f>
        <v/>
      </c>
      <c r="I39" s="72">
        <f>IF(H39="NA","NA",H39/G39-1)</f>
        <v/>
      </c>
      <c r="K39" s="46" t="inlineStr">
        <is>
          <t>Iraq</t>
        </is>
      </c>
      <c r="L39" s="48" t="n">
        <v>0.0514</v>
      </c>
    </row>
    <row r="40" ht="16.05" customHeight="1" s="258">
      <c r="E40" s="46" t="inlineStr">
        <is>
          <t>Japan</t>
        </is>
      </c>
      <c r="F40" s="56" t="inlineStr">
        <is>
          <t>A1</t>
        </is>
      </c>
      <c r="G40" s="48" t="n">
        <v>0.0031</v>
      </c>
      <c r="H40" s="48">
        <f>VLOOKUP(E40,$K$2:$L$91,2,FALSE)</f>
        <v/>
      </c>
      <c r="I40" s="72">
        <f>IF(H40="NA","NA",H40/G40-1)</f>
        <v/>
      </c>
      <c r="K40" s="46" t="inlineStr">
        <is>
          <t>Ireland</t>
        </is>
      </c>
      <c r="L40" s="48" t="n">
        <v>0.0041</v>
      </c>
    </row>
    <row r="41" ht="16.05" customHeight="1" s="258">
      <c r="E41" s="46" t="inlineStr">
        <is>
          <t>Kazakhstan</t>
        </is>
      </c>
      <c r="F41" s="56" t="inlineStr">
        <is>
          <t>Baa3</t>
        </is>
      </c>
      <c r="G41" s="48" t="n">
        <v>0.027</v>
      </c>
      <c r="H41" s="48">
        <f>VLOOKUP(E41,$K$2:$L$91,2,FALSE)</f>
        <v/>
      </c>
      <c r="I41" s="72">
        <f>IF(H41="NA","NA",H41/G41-1)</f>
        <v/>
      </c>
      <c r="K41" s="46" t="inlineStr">
        <is>
          <t>Israel</t>
        </is>
      </c>
      <c r="L41" s="48" t="n">
        <v>0.0157</v>
      </c>
    </row>
    <row r="42" ht="16.05" customHeight="1" s="258">
      <c r="E42" s="46" t="inlineStr">
        <is>
          <t>Kenya</t>
        </is>
      </c>
      <c r="F42" s="56" t="inlineStr">
        <is>
          <t>B2</t>
        </is>
      </c>
      <c r="G42" s="48" t="n">
        <v>0.076</v>
      </c>
      <c r="H42" s="48">
        <f>VLOOKUP(E42,$K$2:$L$91,2,FALSE)</f>
        <v/>
      </c>
      <c r="I42" s="72">
        <f>IF(H42="NA","NA",H42/G42-1)</f>
        <v/>
      </c>
      <c r="K42" s="46" t="inlineStr">
        <is>
          <t>Italy</t>
        </is>
      </c>
      <c r="L42" s="48" t="n">
        <v>0.0134</v>
      </c>
    </row>
    <row r="43" ht="16.05" customHeight="1" s="258">
      <c r="E43" s="46" t="inlineStr">
        <is>
          <t>Korea</t>
        </is>
      </c>
      <c r="F43" s="56" t="inlineStr">
        <is>
          <t>Aa2</t>
        </is>
      </c>
      <c r="G43" s="48" t="n">
        <v>0.0068</v>
      </c>
      <c r="H43" s="48">
        <f>VLOOKUP(E43,$K$2:$L$91,2,FALSE)</f>
        <v/>
      </c>
      <c r="I43" s="72">
        <f>IF(H43="NA","NA",H43/G43-1)</f>
        <v/>
      </c>
      <c r="K43" s="46" t="inlineStr">
        <is>
          <t>Japan</t>
        </is>
      </c>
      <c r="L43" s="48" t="n">
        <v>0.0043</v>
      </c>
    </row>
    <row r="44" ht="16.05" customHeight="1" s="258">
      <c r="E44" s="46" t="inlineStr">
        <is>
          <t>Kuwait</t>
        </is>
      </c>
      <c r="F44" s="56" t="inlineStr">
        <is>
          <t>Aa2</t>
        </is>
      </c>
      <c r="G44" s="48" t="n">
        <v>0.007900000000000001</v>
      </c>
      <c r="H44" s="48">
        <f>VLOOKUP(E44,$K$2:$L$91,2,FALSE)</f>
        <v/>
      </c>
      <c r="I44" s="72">
        <f>IF(H44="NA","NA",H44/G44-1)</f>
        <v/>
      </c>
      <c r="K44" s="46" t="inlineStr">
        <is>
          <t>Kazakhstan</t>
        </is>
      </c>
      <c r="L44" s="48" t="n">
        <v>0.0176</v>
      </c>
    </row>
    <row r="45" ht="16.05" customHeight="1" s="258">
      <c r="E45" s="46" t="inlineStr">
        <is>
          <t>Latvia</t>
        </is>
      </c>
      <c r="F45" s="56" t="inlineStr">
        <is>
          <t>A3</t>
        </is>
      </c>
      <c r="G45" s="48" t="n">
        <v>0.0137</v>
      </c>
      <c r="H45" s="48">
        <f>VLOOKUP(E45,$K$2:$L$91,2,FALSE)</f>
        <v/>
      </c>
      <c r="I45" s="72">
        <f>IF(H45="NA","NA",H45/G45-1)</f>
        <v/>
      </c>
      <c r="K45" s="46" t="inlineStr">
        <is>
          <t>Kenya</t>
        </is>
      </c>
      <c r="L45" s="48" t="n">
        <v>0.0704</v>
      </c>
    </row>
    <row r="46" ht="16.05" customHeight="1" s="258">
      <c r="E46" s="46" t="inlineStr">
        <is>
          <t>Lithuania</t>
        </is>
      </c>
      <c r="F46" s="56" t="inlineStr">
        <is>
          <t>A3</t>
        </is>
      </c>
      <c r="G46" s="48" t="n">
        <v>0.0145</v>
      </c>
      <c r="H46" s="48">
        <f>VLOOKUP(E46,$K$2:$L$91,2,FALSE)</f>
        <v/>
      </c>
      <c r="I46" s="72">
        <f>IF(H46="NA","NA",H46/G46-1)</f>
        <v/>
      </c>
      <c r="K46" s="46" t="inlineStr">
        <is>
          <t>Korea</t>
        </is>
      </c>
      <c r="L46" s="48" t="n">
        <v>0.0037</v>
      </c>
    </row>
    <row r="47" ht="16.05" customHeight="1" s="258">
      <c r="E47" s="46" t="inlineStr">
        <is>
          <t>Malaysia</t>
        </is>
      </c>
      <c r="F47" s="56" t="inlineStr">
        <is>
          <t>A3</t>
        </is>
      </c>
      <c r="G47" s="48" t="n">
        <v>0.0124</v>
      </c>
      <c r="H47" s="48">
        <f>VLOOKUP(E47,$K$2:$L$91,2,FALSE)</f>
        <v/>
      </c>
      <c r="I47" s="72">
        <f>IF(H47="NA","NA",H47/G47-1)</f>
        <v/>
      </c>
      <c r="K47" s="46" t="inlineStr">
        <is>
          <t>Kuwait</t>
        </is>
      </c>
      <c r="L47" s="48" t="n">
        <v>0.0083</v>
      </c>
    </row>
    <row r="48" ht="16.05" customHeight="1" s="258">
      <c r="E48" s="46" t="inlineStr">
        <is>
          <t>Mexico</t>
        </is>
      </c>
      <c r="F48" s="56" t="inlineStr">
        <is>
          <t>A3</t>
        </is>
      </c>
      <c r="G48" s="48" t="n">
        <v>0.0211</v>
      </c>
      <c r="H48" s="48">
        <f>VLOOKUP(E48,$K$2:$L$91,2,FALSE)</f>
        <v/>
      </c>
      <c r="I48" s="72">
        <f>IF(H48="NA","NA",H48/G48-1)</f>
        <v/>
      </c>
      <c r="K48" s="46" t="inlineStr">
        <is>
          <t>Latvia</t>
        </is>
      </c>
      <c r="L48" s="48" t="n">
        <v>0.0094</v>
      </c>
    </row>
    <row r="49" ht="16.05" customHeight="1" s="258">
      <c r="E49" s="46" t="inlineStr">
        <is>
          <t>Morocco</t>
        </is>
      </c>
      <c r="F49" s="56" t="inlineStr">
        <is>
          <t>Ba1</t>
        </is>
      </c>
      <c r="G49" s="48" t="n">
        <v>0.0253</v>
      </c>
      <c r="H49" s="48">
        <f>VLOOKUP(E49,$K$2:$L$91,2,FALSE)</f>
        <v/>
      </c>
      <c r="I49" s="72">
        <f>IF(H49="NA","NA",H49/G49-1)</f>
        <v/>
      </c>
      <c r="K49" s="46" t="inlineStr">
        <is>
          <t>Lebanon</t>
        </is>
      </c>
      <c r="L49" s="48" t="inlineStr">
        <is>
          <t>NA</t>
        </is>
      </c>
    </row>
    <row r="50" ht="16.05" customHeight="1" s="258">
      <c r="E50" s="46" t="inlineStr">
        <is>
          <t>Namibia</t>
        </is>
      </c>
      <c r="F50" s="56" t="inlineStr">
        <is>
          <t>B1</t>
        </is>
      </c>
      <c r="G50" s="48" t="n">
        <v>0.0384</v>
      </c>
      <c r="H50" s="48">
        <f>VLOOKUP(E50,$K$2:$L$91,2,FALSE)</f>
        <v/>
      </c>
      <c r="I50" s="72">
        <f>IF(H50="NA","NA",IF(G50="NA","NA",H50/G50-1))</f>
        <v/>
      </c>
      <c r="K50" s="46" t="inlineStr">
        <is>
          <t>Lithuania</t>
        </is>
      </c>
      <c r="L50" s="48" t="n">
        <v>0.008999999999999999</v>
      </c>
    </row>
    <row r="51" ht="16.05" customHeight="1" s="258">
      <c r="E51" s="46" t="inlineStr">
        <is>
          <t>Netherlands</t>
        </is>
      </c>
      <c r="F51" s="56" t="inlineStr">
        <is>
          <t>Aaa</t>
        </is>
      </c>
      <c r="G51" s="48" t="n">
        <v>0.0026</v>
      </c>
      <c r="H51" s="48">
        <f>VLOOKUP(E51,$K$2:$L$91,2,FALSE)</f>
        <v/>
      </c>
      <c r="I51" s="72">
        <f>IF(H51="NA","NA",H51/G51-1)</f>
        <v/>
      </c>
      <c r="K51" s="46" t="inlineStr">
        <is>
          <t>Malaysia</t>
        </is>
      </c>
      <c r="L51" s="48" t="n">
        <v>0.0086</v>
      </c>
    </row>
    <row r="52" ht="16.05" customHeight="1" s="258">
      <c r="E52" s="46" t="inlineStr">
        <is>
          <t>New Zealand</t>
        </is>
      </c>
      <c r="F52" s="56" t="inlineStr">
        <is>
          <t>Aaa</t>
        </is>
      </c>
      <c r="G52" s="48" t="n">
        <v>0.0039</v>
      </c>
      <c r="H52" s="48">
        <f>VLOOKUP(E52,$K$2:$L$91,2,FALSE)</f>
        <v/>
      </c>
      <c r="I52" s="72">
        <f>IF(H52="NA","NA",H52/G52-1)</f>
        <v/>
      </c>
      <c r="K52" s="46" t="inlineStr">
        <is>
          <t>Mexico</t>
        </is>
      </c>
      <c r="L52" s="48" t="n">
        <v>0.0168</v>
      </c>
    </row>
    <row r="53" ht="16.05" customHeight="1" s="258">
      <c r="E53" s="46" t="inlineStr">
        <is>
          <t>Nicaragua</t>
        </is>
      </c>
      <c r="F53" s="56" t="inlineStr">
        <is>
          <t>B3</t>
        </is>
      </c>
      <c r="G53" s="176" t="n">
        <v>0.06270000000000001</v>
      </c>
      <c r="H53" s="48">
        <f>VLOOKUP(E53,$K$2:$L$91,2,FALSE)</f>
        <v/>
      </c>
      <c r="I53" s="72">
        <f>IF(H53="NA","NA",H53/G53-1)</f>
        <v/>
      </c>
      <c r="K53" s="46" t="inlineStr">
        <is>
          <t>Mongolia</t>
        </is>
      </c>
      <c r="L53" s="48" t="n">
        <v>0.0402</v>
      </c>
    </row>
    <row r="54" ht="16.05" customHeight="1" s="258">
      <c r="E54" s="46" t="inlineStr">
        <is>
          <t>Nigeria</t>
        </is>
      </c>
      <c r="F54" s="56" t="inlineStr">
        <is>
          <t>B2</t>
        </is>
      </c>
      <c r="G54" s="48" t="n">
        <v>0.0852</v>
      </c>
      <c r="H54" s="48">
        <f>VLOOKUP(E54,$K$2:$L$91,2,FALSE)</f>
        <v/>
      </c>
      <c r="I54" s="72">
        <f>IF(H54="NA","NA",H54/G54-1)</f>
        <v/>
      </c>
      <c r="K54" s="46" t="inlineStr">
        <is>
          <t>Morocco</t>
        </is>
      </c>
      <c r="L54" s="48" t="n">
        <v>0.019</v>
      </c>
    </row>
    <row r="55" ht="16.05" customHeight="1" s="258">
      <c r="E55" s="46" t="inlineStr">
        <is>
          <t>Norway</t>
        </is>
      </c>
      <c r="F55" s="56" t="inlineStr">
        <is>
          <t>Aaa</t>
        </is>
      </c>
      <c r="G55" s="48" t="n">
        <v>0.0028</v>
      </c>
      <c r="H55" s="48">
        <f>VLOOKUP(E55,$K$2:$L$91,2,FALSE)</f>
        <v/>
      </c>
      <c r="I55" s="72">
        <f>IF(H55="NA","NA",H55/G55-1)</f>
        <v/>
      </c>
      <c r="K55" s="46" t="inlineStr">
        <is>
          <t>Namibia</t>
        </is>
      </c>
      <c r="L55" s="48" t="n">
        <v>0.021</v>
      </c>
    </row>
    <row r="56" ht="16.05" customHeight="1" s="258">
      <c r="E56" s="46" t="inlineStr">
        <is>
          <t>Oman</t>
        </is>
      </c>
      <c r="F56" s="56" t="inlineStr">
        <is>
          <t>Ba1</t>
        </is>
      </c>
      <c r="G56" s="48" t="n">
        <v>0.0237</v>
      </c>
      <c r="H56" s="48">
        <f>VLOOKUP(E56,$K$2:$L$91,2,FALSE)</f>
        <v/>
      </c>
      <c r="I56" s="72">
        <f>IF(H56="NA","NA",H56/G56-1)</f>
        <v/>
      </c>
      <c r="K56" s="248" t="inlineStr">
        <is>
          <t>Netherlands</t>
        </is>
      </c>
      <c r="L56" s="249" t="n">
        <v>0.0024</v>
      </c>
    </row>
    <row r="57" ht="16.05" customHeight="1" s="258">
      <c r="E57" s="46" t="inlineStr">
        <is>
          <t>Pakistan</t>
        </is>
      </c>
      <c r="F57" s="56" t="inlineStr">
        <is>
          <t>B3</t>
        </is>
      </c>
      <c r="G57" s="48" t="inlineStr">
        <is>
          <t>NA</t>
        </is>
      </c>
      <c r="H57" s="48">
        <f>VLOOKUP(E57,$K$2:$L$91,2,FALSE)</f>
        <v/>
      </c>
      <c r="I57" s="72">
        <f>IF(H57="NA","NA",H57/G57-1)</f>
        <v/>
      </c>
      <c r="K57" s="46" t="inlineStr">
        <is>
          <t>New Zealand</t>
        </is>
      </c>
      <c r="L57" s="48" t="n">
        <v>0.0029</v>
      </c>
    </row>
    <row r="58" ht="16.05" customHeight="1" s="258">
      <c r="E58" s="46" t="inlineStr">
        <is>
          <t>Panama</t>
        </is>
      </c>
      <c r="F58" s="56" t="inlineStr">
        <is>
          <t>Baa1</t>
        </is>
      </c>
      <c r="G58" s="48" t="n">
        <v>0.0179</v>
      </c>
      <c r="H58" s="48">
        <f>VLOOKUP(E58,$K$2:$L$91,2,FALSE)</f>
        <v/>
      </c>
      <c r="I58" s="72">
        <f>IF(H58="NA","NA",H58/G58-1)</f>
        <v/>
      </c>
      <c r="K58" s="46" t="inlineStr">
        <is>
          <t>Nicaragua</t>
        </is>
      </c>
      <c r="L58" s="48" t="n">
        <v>0.0489</v>
      </c>
    </row>
    <row r="59" ht="16.05" customHeight="1" s="258">
      <c r="E59" s="46" t="inlineStr">
        <is>
          <t>Peru</t>
        </is>
      </c>
      <c r="F59" s="56" t="inlineStr">
        <is>
          <t>A3</t>
        </is>
      </c>
      <c r="G59" s="48" t="n">
        <v>0.0194</v>
      </c>
      <c r="H59" s="48">
        <f>VLOOKUP(E59,$K$2:$L$91,2,FALSE)</f>
        <v/>
      </c>
      <c r="I59" s="72">
        <f>IF(H59="NA","NA",H59/G59-1)</f>
        <v/>
      </c>
      <c r="K59" s="46" t="inlineStr">
        <is>
          <t>Nigeria</t>
        </is>
      </c>
      <c r="L59" s="48" t="n">
        <v>0.0644</v>
      </c>
    </row>
    <row r="60" ht="16.05" customHeight="1" s="258">
      <c r="E60" s="46" t="inlineStr">
        <is>
          <t>Philippines</t>
        </is>
      </c>
      <c r="F60" s="56" t="inlineStr">
        <is>
          <t>Baa2</t>
        </is>
      </c>
      <c r="G60" s="48" t="n">
        <v>0.0164</v>
      </c>
      <c r="H60" s="48">
        <f>VLOOKUP(E60,$K$2:$L$91,2,FALSE)</f>
        <v/>
      </c>
      <c r="I60" s="72">
        <f>IF(H60="NA","NA",H60/G60-1)</f>
        <v/>
      </c>
      <c r="K60" s="46" t="inlineStr">
        <is>
          <t>Norway</t>
        </is>
      </c>
      <c r="L60" s="48" t="n">
        <v>0.0024</v>
      </c>
    </row>
    <row r="61" ht="16.05" customHeight="1" s="258">
      <c r="E61" s="46" t="inlineStr">
        <is>
          <t>Poland</t>
        </is>
      </c>
      <c r="F61" s="56" t="inlineStr">
        <is>
          <t>A2</t>
        </is>
      </c>
      <c r="G61" s="48" t="n">
        <v>0.0145</v>
      </c>
      <c r="H61" s="48">
        <f>VLOOKUP(E61,$K$2:$L$91,2,FALSE)</f>
        <v/>
      </c>
      <c r="I61" s="72">
        <f>IF(H61="NA","NA",H61/G61-1)</f>
        <v/>
      </c>
      <c r="K61" s="46" t="inlineStr">
        <is>
          <t>Oman</t>
        </is>
      </c>
      <c r="L61" s="48" t="n">
        <v>0.0192</v>
      </c>
    </row>
    <row r="62" ht="16.05" customHeight="1" s="258">
      <c r="E62" s="46" t="inlineStr">
        <is>
          <t>Portugal</t>
        </is>
      </c>
      <c r="F62" s="56" t="inlineStr">
        <is>
          <t>Baa3</t>
        </is>
      </c>
      <c r="G62" s="48" t="n">
        <v>0.0081</v>
      </c>
      <c r="H62" s="48">
        <f>VLOOKUP(E62,$K$2:$L$91,2,FALSE)</f>
        <v/>
      </c>
      <c r="I62" s="72">
        <f>IF(H62="NA","NA",H62/G62-1)</f>
        <v/>
      </c>
      <c r="K62" s="46" t="inlineStr">
        <is>
          <t>Pakistan</t>
        </is>
      </c>
      <c r="L62" s="48" t="inlineStr">
        <is>
          <t>NA</t>
        </is>
      </c>
    </row>
    <row r="63" ht="16.05" customHeight="1" s="258">
      <c r="E63" s="46" t="inlineStr">
        <is>
          <t>Qatar</t>
        </is>
      </c>
      <c r="F63" s="56" t="inlineStr">
        <is>
          <t>Aa3</t>
        </is>
      </c>
      <c r="G63" s="48" t="n">
        <v>0.007900000000000001</v>
      </c>
      <c r="H63" s="48">
        <f>VLOOKUP(E63,$K$2:$L$91,2,FALSE)</f>
        <v/>
      </c>
      <c r="I63" s="72">
        <f>IF(H63="NA","NA",H63/G63-1)</f>
        <v/>
      </c>
      <c r="K63" s="46" t="inlineStr">
        <is>
          <t>Panama</t>
        </is>
      </c>
      <c r="L63" s="48" t="n">
        <v>0.0231</v>
      </c>
    </row>
    <row r="64" ht="16.05" customHeight="1" s="258">
      <c r="E64" s="46" t="inlineStr">
        <is>
          <t>Romania</t>
        </is>
      </c>
      <c r="F64" s="56" t="inlineStr">
        <is>
          <t>Baa3</t>
        </is>
      </c>
      <c r="G64" s="48" t="n">
        <v>0.0317</v>
      </c>
      <c r="H64" s="48">
        <f>VLOOKUP(E64,$K$2:$L$91,2,FALSE)</f>
        <v/>
      </c>
      <c r="I64" s="72">
        <f>IF(H64="NA","NA",H64/G64-1)</f>
        <v/>
      </c>
      <c r="K64" s="46" t="inlineStr">
        <is>
          <t>Peru</t>
        </is>
      </c>
      <c r="L64" s="48" t="n">
        <v>0.0137</v>
      </c>
    </row>
    <row r="65" ht="16.05" customHeight="1" s="258">
      <c r="E65" s="46" t="inlineStr">
        <is>
          <t>Russia</t>
        </is>
      </c>
      <c r="F65" s="56" t="inlineStr">
        <is>
          <t>Baa3</t>
        </is>
      </c>
      <c r="G65" s="48" t="n">
        <v>0.0621</v>
      </c>
      <c r="H65" s="48">
        <f>VLOOKUP(E65,$K$2:$L$91,2,FALSE)</f>
        <v/>
      </c>
      <c r="I65" s="72">
        <f>IF(H65="NA","NA",H65/G65-1)</f>
        <v/>
      </c>
      <c r="K65" s="46" t="inlineStr">
        <is>
          <t>Philippines</t>
        </is>
      </c>
      <c r="L65" s="48" t="n">
        <v>0.0118</v>
      </c>
    </row>
    <row r="66" ht="16.05" customHeight="1" s="258">
      <c r="E66" s="46" t="inlineStr">
        <is>
          <t>Rwanda</t>
        </is>
      </c>
      <c r="F66" s="56" t="inlineStr">
        <is>
          <t>B2</t>
        </is>
      </c>
      <c r="G66" s="48" t="n">
        <v>0.0542</v>
      </c>
      <c r="H66" s="48">
        <f>VLOOKUP(E66,$K$2:$L$91,2,FALSE)</f>
        <v/>
      </c>
      <c r="I66" s="72">
        <f>IF(H66="NA","NA",H66/G66-1)</f>
        <v/>
      </c>
      <c r="K66" s="46" t="inlineStr">
        <is>
          <t>Poland</t>
        </is>
      </c>
      <c r="L66" s="48" t="n">
        <v>0.0106</v>
      </c>
    </row>
    <row r="67" ht="16.05" customHeight="1" s="258">
      <c r="E67" s="46" t="inlineStr">
        <is>
          <t>Saudi Arabia</t>
        </is>
      </c>
      <c r="F67" s="56" t="inlineStr">
        <is>
          <t>A1</t>
        </is>
      </c>
      <c r="G67" s="48" t="n">
        <v>0.009599999999999999</v>
      </c>
      <c r="H67" s="48">
        <f>VLOOKUP(E67,$K$2:$L$91,2,FALSE)</f>
        <v/>
      </c>
      <c r="I67" s="72">
        <f>IF(H67="NA","NA",H67/G67-1)</f>
        <v/>
      </c>
      <c r="K67" s="46" t="inlineStr">
        <is>
          <t>Portugal</t>
        </is>
      </c>
      <c r="L67" s="48" t="n">
        <v>0.0075</v>
      </c>
    </row>
    <row r="68" ht="16.05" customHeight="1" s="258">
      <c r="E68" s="46" t="inlineStr">
        <is>
          <t>Senegal</t>
        </is>
      </c>
      <c r="F68" s="56" t="inlineStr">
        <is>
          <t>Ba3</t>
        </is>
      </c>
      <c r="G68" s="48" t="n">
        <v>0.0539</v>
      </c>
      <c r="H68" s="48">
        <f>VLOOKUP(E68,$K$2:$L$91,2,FALSE)</f>
        <v/>
      </c>
      <c r="I68" s="72">
        <f>IF(H68="NA","NA",H68/G68-1)</f>
        <v/>
      </c>
      <c r="K68" s="46" t="inlineStr">
        <is>
          <t>Qatar</t>
        </is>
      </c>
      <c r="L68" s="48" t="n">
        <v>0.0083</v>
      </c>
    </row>
    <row r="69" ht="16.05" customHeight="1" s="258">
      <c r="E69" s="46" t="inlineStr">
        <is>
          <t>Serbia</t>
        </is>
      </c>
      <c r="F69" s="56" t="inlineStr">
        <is>
          <t>Ba3</t>
        </is>
      </c>
      <c r="G69" s="48" t="n">
        <v>0.0293</v>
      </c>
      <c r="H69" s="48">
        <f>VLOOKUP(E69,$K$2:$L$91,2,FALSE)</f>
        <v/>
      </c>
      <c r="I69" s="72">
        <f>IF(H69="NA","NA",H69/G69-1)</f>
        <v/>
      </c>
      <c r="K69" s="46" t="inlineStr">
        <is>
          <t>Romania</t>
        </is>
      </c>
      <c r="L69" s="48" t="n">
        <v>0.0231</v>
      </c>
    </row>
    <row r="70" ht="16.05" customHeight="1" s="258">
      <c r="E70" s="46" t="inlineStr">
        <is>
          <t>Slovakia</t>
        </is>
      </c>
      <c r="F70" s="56" t="inlineStr">
        <is>
          <t>A2</t>
        </is>
      </c>
      <c r="G70" s="48" t="n">
        <v>0.0075</v>
      </c>
      <c r="H70" s="48">
        <f>VLOOKUP(E70,$K$2:$L$91,2,FALSE)</f>
        <v/>
      </c>
      <c r="I70" s="72">
        <f>IF(H70="NA","NA",H70/G70-1)</f>
        <v/>
      </c>
      <c r="K70" s="46" t="inlineStr">
        <is>
          <t>Russia</t>
        </is>
      </c>
      <c r="L70" s="48" t="inlineStr">
        <is>
          <t>NA</t>
        </is>
      </c>
    </row>
    <row r="71" ht="16.05" customHeight="1" s="258">
      <c r="E71" s="46" t="inlineStr">
        <is>
          <t>Slovenia</t>
        </is>
      </c>
      <c r="F71" s="56" t="inlineStr">
        <is>
          <t>Baa1</t>
        </is>
      </c>
      <c r="G71" s="48" t="n">
        <v>0.01</v>
      </c>
      <c r="H71" s="48">
        <f>VLOOKUP(E71,$K$2:$L$91,2,FALSE)</f>
        <v/>
      </c>
      <c r="I71" s="72">
        <f>IF(H71="NA","NA",H71/G71-1)</f>
        <v/>
      </c>
      <c r="K71" s="46" t="inlineStr">
        <is>
          <t>Rwanda</t>
        </is>
      </c>
      <c r="L71" s="48" t="n">
        <v>0.0553</v>
      </c>
    </row>
    <row r="72" ht="16.05" customHeight="1" s="258">
      <c r="E72" s="46" t="inlineStr">
        <is>
          <t>South Africa</t>
        </is>
      </c>
      <c r="F72" s="56" t="inlineStr">
        <is>
          <t>Baa3</t>
        </is>
      </c>
      <c r="G72" s="48" t="n">
        <v>0.0351</v>
      </c>
      <c r="H72" s="48">
        <f>VLOOKUP(E72,$K$2:$L$91,2,FALSE)</f>
        <v/>
      </c>
      <c r="I72" s="72">
        <f>IF(H72="NA","NA",H72/G72-1)</f>
        <v/>
      </c>
      <c r="K72" s="46" t="inlineStr">
        <is>
          <t>Saudi Arabia</t>
        </is>
      </c>
      <c r="L72" s="48" t="n">
        <v>0.008500000000000001</v>
      </c>
    </row>
    <row r="73" ht="16.05" customHeight="1" s="258">
      <c r="E73" s="46" t="inlineStr">
        <is>
          <t>Spain</t>
        </is>
      </c>
      <c r="F73" s="56" t="inlineStr">
        <is>
          <t>Baa1</t>
        </is>
      </c>
      <c r="G73" s="48" t="n">
        <v>0.008200000000000001</v>
      </c>
      <c r="H73" s="48">
        <f>VLOOKUP(E73,$K$2:$L$91,2,FALSE)</f>
        <v/>
      </c>
      <c r="I73" s="72">
        <f>IF(H73="NA","NA",H73/G73-1)</f>
        <v/>
      </c>
      <c r="K73" s="46" t="inlineStr">
        <is>
          <t>Senegal</t>
        </is>
      </c>
      <c r="L73" s="48" t="n">
        <v>0.0689</v>
      </c>
    </row>
    <row r="74" ht="16.05" customHeight="1" s="258">
      <c r="E74" s="46" t="inlineStr">
        <is>
          <t>Sweden</t>
        </is>
      </c>
      <c r="F74" s="56" t="inlineStr">
        <is>
          <t>Aaa</t>
        </is>
      </c>
      <c r="G74" s="48" t="n">
        <v>0.0026</v>
      </c>
      <c r="H74" s="48">
        <f>VLOOKUP(E74,$K$2:$L$91,2,FALSE)</f>
        <v/>
      </c>
      <c r="I74" s="72">
        <f>IF(H74="NA","NA",H74/G74-1)</f>
        <v/>
      </c>
      <c r="K74" s="46" t="inlineStr">
        <is>
          <t>Serbia</t>
        </is>
      </c>
      <c r="L74" s="48" t="n">
        <v>0.0286</v>
      </c>
    </row>
    <row r="75" ht="16.05" customHeight="1" s="258">
      <c r="E75" s="46" t="inlineStr">
        <is>
          <t>Switzerland</t>
        </is>
      </c>
      <c r="F75" s="56" t="inlineStr">
        <is>
          <t>Aaa</t>
        </is>
      </c>
      <c r="G75" s="48" t="n">
        <v>0.0017</v>
      </c>
      <c r="H75" s="48">
        <f>VLOOKUP(E75,$K$2:$L$91,2,FALSE)</f>
        <v/>
      </c>
      <c r="I75" s="72">
        <f>IF(H75="NA","NA",H75/G75-1)</f>
        <v/>
      </c>
      <c r="K75" s="46" t="inlineStr">
        <is>
          <t>Slovakia</t>
        </is>
      </c>
      <c r="L75" s="48" t="n">
        <v>0.006</v>
      </c>
    </row>
    <row r="76" ht="16.05" customHeight="1" s="258">
      <c r="E76" s="46" t="inlineStr">
        <is>
          <t>Thailand</t>
        </is>
      </c>
      <c r="F76" s="56" t="inlineStr">
        <is>
          <t>Baa1</t>
        </is>
      </c>
      <c r="G76" s="48" t="n">
        <v>0.008699999999999999</v>
      </c>
      <c r="H76" s="48">
        <f>VLOOKUP(E76,$K$2:$L$91,2,FALSE)</f>
        <v/>
      </c>
      <c r="I76" s="72">
        <f>IF(H76="NA","NA",H76/G76-1)</f>
        <v/>
      </c>
      <c r="K76" s="46" t="inlineStr">
        <is>
          <t>Slovenia</t>
        </is>
      </c>
      <c r="L76" s="48" t="n">
        <v>0.0076</v>
      </c>
    </row>
    <row r="77" ht="16.05" customHeight="1" s="258">
      <c r="E77" s="46" t="inlineStr">
        <is>
          <t>Tunisia</t>
        </is>
      </c>
      <c r="F77" s="56" t="inlineStr">
        <is>
          <t>B2</t>
        </is>
      </c>
      <c r="G77" s="48" t="n">
        <v>0.08690000000000001</v>
      </c>
      <c r="H77" s="48">
        <f>VLOOKUP(E77,$K$2:$L$91,2,FALSE)</f>
        <v/>
      </c>
      <c r="I77" s="72">
        <f>IF(H77="NA","NA",H77/G77-1)</f>
        <v/>
      </c>
      <c r="K77" s="46" t="inlineStr">
        <is>
          <t>South Africa</t>
        </is>
      </c>
      <c r="L77" s="48" t="n">
        <v>0.0316</v>
      </c>
    </row>
    <row r="78" ht="16.05" customHeight="1" s="258">
      <c r="E78" s="46" t="inlineStr">
        <is>
          <t>Turkey</t>
        </is>
      </c>
      <c r="F78" s="56" t="inlineStr">
        <is>
          <t>B1</t>
        </is>
      </c>
      <c r="G78" s="48" t="n">
        <v>0.053</v>
      </c>
      <c r="H78" s="48">
        <f>VLOOKUP(E78,$K$2:$L$91,2,FALSE)</f>
        <v/>
      </c>
      <c r="I78" s="72">
        <f>IF(H78="NA","NA",H78/G78-1)</f>
        <v/>
      </c>
      <c r="K78" s="46" t="inlineStr">
        <is>
          <t>Spain</t>
        </is>
      </c>
      <c r="L78" s="48" t="n">
        <v>0.0078</v>
      </c>
    </row>
    <row r="79" ht="16.05" customHeight="1" s="258">
      <c r="E79" s="46" t="inlineStr">
        <is>
          <t>United Kingdom</t>
        </is>
      </c>
      <c r="F79" s="56" t="inlineStr">
        <is>
          <t>Aa2</t>
        </is>
      </c>
      <c r="G79" s="48" t="n">
        <v>0.0036</v>
      </c>
      <c r="H79" s="48">
        <f>VLOOKUP(E79,$K$2:$L$91,2,FALSE)</f>
        <v/>
      </c>
      <c r="I79" s="72">
        <f>IF(H79="NA","NA",H79/G79-1)</f>
        <v/>
      </c>
      <c r="K79" s="46" t="inlineStr">
        <is>
          <t>Sri Lanka</t>
        </is>
      </c>
      <c r="L79" s="48" t="n">
        <v>0.5936</v>
      </c>
    </row>
    <row r="80" ht="16.05" customHeight="1" s="258">
      <c r="E80" s="46" t="inlineStr">
        <is>
          <t>United States</t>
        </is>
      </c>
      <c r="F80" s="56" t="inlineStr">
        <is>
          <t>Aaa</t>
        </is>
      </c>
      <c r="G80" s="48" t="n">
        <v>0.0032</v>
      </c>
      <c r="H80" s="48">
        <f>VLOOKUP(E80,$K$2:$L$91,2,FALSE)</f>
        <v/>
      </c>
      <c r="I80" s="72">
        <f>IF(H80="NA","NA",H80/G80-1)</f>
        <v/>
      </c>
      <c r="K80" s="46" t="inlineStr">
        <is>
          <t>Sweden</t>
        </is>
      </c>
      <c r="L80" s="48" t="n">
        <v>0.0028</v>
      </c>
    </row>
    <row r="81" ht="16.05" customHeight="1" s="258">
      <c r="E81" s="46" t="inlineStr">
        <is>
          <t>Uruguay</t>
        </is>
      </c>
      <c r="F81" s="56" t="inlineStr">
        <is>
          <t>Baa2</t>
        </is>
      </c>
      <c r="G81" s="48" t="n">
        <v>0.0143</v>
      </c>
      <c r="H81" s="48">
        <f>VLOOKUP(E81,$K$2:$L$91,2,FALSE)</f>
        <v/>
      </c>
      <c r="I81" s="72">
        <f>IF(H81="NA","NA",H81/G81-1)</f>
        <v/>
      </c>
      <c r="K81" s="46" t="inlineStr">
        <is>
          <t>Switzerland</t>
        </is>
      </c>
      <c r="L81" s="48" t="n">
        <v>0.0022</v>
      </c>
    </row>
    <row r="82" ht="16.05" customHeight="1" s="258">
      <c r="E82" s="46" t="inlineStr">
        <is>
          <t>Vietnam</t>
        </is>
      </c>
      <c r="F82" s="56" t="inlineStr">
        <is>
          <t>Ba3</t>
        </is>
      </c>
      <c r="G82" s="48" t="n">
        <v>0.0207</v>
      </c>
      <c r="H82" s="48">
        <f>VLOOKUP(E82,$K$2:$L$91,2,FALSE)</f>
        <v/>
      </c>
      <c r="I82" s="72">
        <f>IF(H82="NA","NA",H82/G82-1)</f>
        <v/>
      </c>
      <c r="K82" s="46" t="inlineStr">
        <is>
          <t>Thailand</t>
        </is>
      </c>
      <c r="L82" s="48" t="n">
        <v>0.0065</v>
      </c>
    </row>
    <row r="83" ht="16.05" customHeight="1" s="258">
      <c r="E83" s="119" t="inlineStr">
        <is>
          <t>Average</t>
        </is>
      </c>
      <c r="F83" s="119" t="n"/>
      <c r="I83" s="120">
        <f>AVERAGE(I2:I82)</f>
        <v/>
      </c>
      <c r="K83" s="46" t="inlineStr">
        <is>
          <t>Tunisia</t>
        </is>
      </c>
      <c r="L83" s="48" t="n">
        <v>0.0978</v>
      </c>
    </row>
    <row r="84" ht="16.05" customHeight="1" s="258">
      <c r="E84" s="119" t="inlineStr">
        <is>
          <t>Median</t>
        </is>
      </c>
      <c r="F84" s="119" t="n"/>
      <c r="I84" s="120">
        <f>MEDIAN(I2:I82)</f>
        <v/>
      </c>
      <c r="K84" s="46" t="inlineStr">
        <is>
          <t>Turkey</t>
        </is>
      </c>
      <c r="L84" s="48" t="n">
        <v>0.0386</v>
      </c>
    </row>
    <row r="85" ht="16.05" customHeight="1" s="258">
      <c r="K85" s="46" t="inlineStr">
        <is>
          <t>Ukraine</t>
        </is>
      </c>
      <c r="L85" s="48" t="inlineStr">
        <is>
          <t>NA</t>
        </is>
      </c>
    </row>
    <row r="86" ht="16.05" customHeight="1" s="258">
      <c r="K86" s="46" t="inlineStr">
        <is>
          <t>United Kingdom</t>
        </is>
      </c>
      <c r="L86" s="48" t="n">
        <v>0.0051</v>
      </c>
    </row>
    <row r="87" ht="16.05" customHeight="1" s="258">
      <c r="K87" s="46" t="inlineStr">
        <is>
          <t>United States</t>
        </is>
      </c>
      <c r="L87" s="48" t="n">
        <v>0.0058</v>
      </c>
    </row>
    <row r="88" ht="16.05" customHeight="1" s="258">
      <c r="K88" s="46" t="inlineStr">
        <is>
          <t>Uruguay</t>
        </is>
      </c>
      <c r="L88" s="48" t="n">
        <v>0.0114</v>
      </c>
    </row>
    <row r="89" ht="16.05" customHeight="1" s="258">
      <c r="K89" s="46" t="inlineStr">
        <is>
          <t>Venezuela</t>
        </is>
      </c>
      <c r="L89" s="48" t="n">
        <v>0.1125</v>
      </c>
    </row>
    <row r="90">
      <c r="K90" t="inlineStr">
        <is>
          <t>Vietnam</t>
        </is>
      </c>
      <c r="L90" s="23" t="n">
        <v>0.0184</v>
      </c>
    </row>
    <row r="91">
      <c r="K91" t="inlineStr">
        <is>
          <t>Zambia</t>
        </is>
      </c>
      <c r="L91" s="23" t="inlineStr">
        <is>
          <t>NA</t>
        </is>
      </c>
    </row>
  </sheetData>
  <pageMargins left="0.75" right="0.75" top="1" bottom="1" header="0.3" footer="0.3"/>
  <pageSetup orientation="landscape" horizontalDpi="0" verticalDpi="0"/>
</worksheet>
</file>

<file path=xl/worksheets/sheet12.xml><?xml version="1.0" encoding="utf-8"?>
<worksheet xmlns="http://schemas.openxmlformats.org/spreadsheetml/2006/main">
  <sheetPr>
    <outlinePr summaryBelow="1" summaryRight="1"/>
    <pageSetUpPr/>
  </sheetPr>
  <dimension ref="A1:J158"/>
  <sheetViews>
    <sheetView topLeftCell="A3" workbookViewId="0">
      <selection activeCell="C11" sqref="C11"/>
    </sheetView>
  </sheetViews>
  <sheetFormatPr baseColWidth="8" defaultColWidth="11" defaultRowHeight="13.2"/>
  <cols>
    <col width="24.875" bestFit="1" customWidth="1" style="31" min="1" max="1"/>
    <col width="19" customWidth="1" style="31" min="2" max="2"/>
    <col width="19.375" customWidth="1" style="31" min="3" max="3"/>
    <col width="28.125" customWidth="1" style="31" min="4" max="4"/>
    <col width="19.625" customWidth="1" style="258" min="8" max="8"/>
    <col width="12.125" bestFit="1" customWidth="1" style="47" min="9" max="9"/>
    <col width="10.875" customWidth="1" style="268" min="10" max="10"/>
  </cols>
  <sheetData>
    <row r="1" ht="34.05" customHeight="1" s="258">
      <c r="A1" s="66" t="inlineStr">
        <is>
          <t>Country</t>
        </is>
      </c>
      <c r="B1" s="67" t="inlineStr">
        <is>
          <t>Moody's rating</t>
        </is>
      </c>
      <c r="C1" s="122" t="inlineStr">
        <is>
          <t>CDS Spread (12/31/23)</t>
        </is>
      </c>
      <c r="D1" s="67" t="inlineStr">
        <is>
          <t>CDS Spread adj for US</t>
        </is>
      </c>
      <c r="E1" s="74" t="n"/>
    </row>
    <row r="2" ht="16.05" customHeight="1" s="258">
      <c r="A2" s="46">
        <f>'Sovereign Ratings (Moody''s,S&amp;P)'!A2</f>
        <v/>
      </c>
      <c r="B2" s="56">
        <f>'Sovereign Ratings (Moody''s,S&amp;P)'!C2</f>
        <v/>
      </c>
      <c r="C2" s="57">
        <f>VLOOKUP(A2,$H$24:$J$113,2,FALSE)</f>
        <v/>
      </c>
      <c r="D2" s="57">
        <f>IF(C2="NA","NA",IF(C2&gt;$C$153,C2-$C$153,0))</f>
        <v/>
      </c>
    </row>
    <row r="3" ht="16.05" customHeight="1" s="258">
      <c r="A3" s="46">
        <f>'Sovereign Ratings (Moody''s,S&amp;P)'!A3</f>
        <v/>
      </c>
      <c r="B3" s="56">
        <f>'Sovereign Ratings (Moody''s,S&amp;P)'!C3</f>
        <v/>
      </c>
      <c r="C3" s="57" t="inlineStr">
        <is>
          <t>NA</t>
        </is>
      </c>
      <c r="D3" s="57">
        <f>IF(C3="NA","NA",IF(C3&gt;$C$153,C3-$C$153,0))</f>
        <v/>
      </c>
    </row>
    <row r="4" ht="16.05" customHeight="1" s="258">
      <c r="A4" s="46">
        <f>'Sovereign Ratings (Moody''s,S&amp;P)'!A4</f>
        <v/>
      </c>
      <c r="B4" s="56">
        <f>'Sovereign Ratings (Moody''s,S&amp;P)'!C4</f>
        <v/>
      </c>
      <c r="C4" s="57" t="inlineStr">
        <is>
          <t>NA</t>
        </is>
      </c>
      <c r="D4" s="57">
        <f>IF(C4="NA","NA",IF(C4&gt;$C$153,C4-$C$153,0))</f>
        <v/>
      </c>
    </row>
    <row r="5" ht="16.05" customHeight="1" s="258">
      <c r="A5" s="46">
        <f>'Sovereign Ratings (Moody''s,S&amp;P)'!A5</f>
        <v/>
      </c>
      <c r="B5" s="56">
        <f>'Sovereign Ratings (Moody''s,S&amp;P)'!C5</f>
        <v/>
      </c>
      <c r="C5" s="57">
        <f>VLOOKUP(A5,$H$24:$J$113,2,FALSE)</f>
        <v/>
      </c>
      <c r="D5" s="57">
        <f>IF(C5="NA","NA",IF(C5&gt;$C$153,C5-$C$153,0))</f>
        <v/>
      </c>
    </row>
    <row r="6" ht="16.05" customHeight="1" s="258">
      <c r="A6" s="46">
        <f>'Sovereign Ratings (Moody''s,S&amp;P)'!A6</f>
        <v/>
      </c>
      <c r="B6" s="56">
        <f>'Sovereign Ratings (Moody''s,S&amp;P)'!C6</f>
        <v/>
      </c>
      <c r="C6" s="57" t="inlineStr">
        <is>
          <t>NA</t>
        </is>
      </c>
      <c r="D6" s="57">
        <f>IF(C6="NA","NA",IF(C6&gt;$C$153,C6-$C$153,0))</f>
        <v/>
      </c>
    </row>
    <row r="7" ht="16.05" customHeight="1" s="258">
      <c r="A7" s="46">
        <f>'Sovereign Ratings (Moody''s,S&amp;P)'!A7</f>
        <v/>
      </c>
      <c r="B7" s="56">
        <f>'Sovereign Ratings (Moody''s,S&amp;P)'!C7</f>
        <v/>
      </c>
      <c r="C7" s="57" t="inlineStr">
        <is>
          <t>NA</t>
        </is>
      </c>
      <c r="D7" s="57">
        <f>IF(C7="NA","NA",IF(C7&gt;$C$153,C7-$C$153,0))</f>
        <v/>
      </c>
    </row>
    <row r="8" ht="16.05" customHeight="1" s="258">
      <c r="A8" s="46">
        <f>'Sovereign Ratings (Moody''s,S&amp;P)'!A8</f>
        <v/>
      </c>
      <c r="B8" s="56">
        <f>'Sovereign Ratings (Moody''s,S&amp;P)'!C8</f>
        <v/>
      </c>
      <c r="C8" s="57" t="inlineStr">
        <is>
          <t>NA</t>
        </is>
      </c>
      <c r="D8" s="57">
        <f>IF(C8="NA","NA",IF(C8&gt;$C$153,C8-$C$153,0))</f>
        <v/>
      </c>
    </row>
    <row r="9" ht="16.05" customHeight="1" s="258">
      <c r="A9" s="46">
        <f>'Sovereign Ratings (Moody''s,S&amp;P)'!A9</f>
        <v/>
      </c>
      <c r="B9" s="56">
        <f>'Sovereign Ratings (Moody''s,S&amp;P)'!C9</f>
        <v/>
      </c>
      <c r="C9" s="57">
        <f>VLOOKUP(A9,$H$24:$J$113,2,FALSE)</f>
        <v/>
      </c>
      <c r="D9" s="57">
        <f>IF(C9="NA","NA",IF(C9&gt;$C$153,C9-$C$153,0))</f>
        <v/>
      </c>
    </row>
    <row r="10" ht="16.05" customHeight="1" s="258">
      <c r="A10" s="46">
        <f>'Sovereign Ratings (Moody''s,S&amp;P)'!A10</f>
        <v/>
      </c>
      <c r="B10" s="56">
        <f>'Sovereign Ratings (Moody''s,S&amp;P)'!C10</f>
        <v/>
      </c>
      <c r="C10" s="57">
        <f>VLOOKUP(A10,$H$24:$J$113,2,FALSE)</f>
        <v/>
      </c>
      <c r="D10" s="57">
        <f>IF(C10="NA","NA",IF(C10&gt;$C$153,C10-$C$153,0))</f>
        <v/>
      </c>
    </row>
    <row r="11" ht="16.05" customHeight="1" s="258">
      <c r="A11" s="46">
        <f>'Sovereign Ratings (Moody''s,S&amp;P)'!A11</f>
        <v/>
      </c>
      <c r="B11" s="56">
        <f>'Sovereign Ratings (Moody''s,S&amp;P)'!C11</f>
        <v/>
      </c>
      <c r="C11" s="57" t="inlineStr">
        <is>
          <t>NA</t>
        </is>
      </c>
      <c r="D11" s="57">
        <f>IF(C11="NA","NA",IF(C11&gt;$C$153,C11-$C$153,0))</f>
        <v/>
      </c>
    </row>
    <row r="12" ht="16.05" customHeight="1" s="258">
      <c r="A12" s="46">
        <f>'Sovereign Ratings (Moody''s,S&amp;P)'!A12</f>
        <v/>
      </c>
      <c r="B12" s="56">
        <f>'Sovereign Ratings (Moody''s,S&amp;P)'!C12</f>
        <v/>
      </c>
      <c r="C12" s="57" t="inlineStr">
        <is>
          <t>NA</t>
        </is>
      </c>
      <c r="D12" s="57">
        <f>IF(C12="NA","NA",IF(C12&gt;$C$153,C12-$C$153,0))</f>
        <v/>
      </c>
    </row>
    <row r="13" ht="16.05" customHeight="1" s="258">
      <c r="A13" s="46">
        <f>'Sovereign Ratings (Moody''s,S&amp;P)'!A13</f>
        <v/>
      </c>
      <c r="B13" s="56">
        <f>'Sovereign Ratings (Moody''s,S&amp;P)'!C13</f>
        <v/>
      </c>
      <c r="C13" s="57">
        <f>VLOOKUP(A13,$H$24:$J$113,2,FALSE)</f>
        <v/>
      </c>
      <c r="D13" s="57">
        <f>IF(C13="NA","NA",IF(C13&gt;$C$153,C13-$C$153,0))</f>
        <v/>
      </c>
    </row>
    <row r="14" ht="16.05" customHeight="1" s="258">
      <c r="A14" s="46">
        <f>'Sovereign Ratings (Moody''s,S&amp;P)'!A14</f>
        <v/>
      </c>
      <c r="B14" s="56">
        <f>'Sovereign Ratings (Moody''s,S&amp;P)'!C14</f>
        <v/>
      </c>
      <c r="C14" s="57" t="inlineStr">
        <is>
          <t>NA</t>
        </is>
      </c>
      <c r="D14" s="57">
        <f>IF(C14="NA","NA",IF(C14&gt;$C$153,C14-$C$153,0))</f>
        <v/>
      </c>
    </row>
    <row r="15" ht="16.05" customHeight="1" s="258">
      <c r="A15" s="46">
        <f>'Sovereign Ratings (Moody''s,S&amp;P)'!A15</f>
        <v/>
      </c>
      <c r="B15" s="56">
        <f>'Sovereign Ratings (Moody''s,S&amp;P)'!C15</f>
        <v/>
      </c>
      <c r="C15" s="57" t="inlineStr">
        <is>
          <t>NA</t>
        </is>
      </c>
      <c r="D15" s="57">
        <f>IF(C15="NA","NA",IF(C15&gt;$C$153,C15-$C$153,0))</f>
        <v/>
      </c>
    </row>
    <row r="16" ht="16.05" customHeight="1" s="258">
      <c r="A16" s="46">
        <f>'Sovereign Ratings (Moody''s,S&amp;P)'!A16</f>
        <v/>
      </c>
      <c r="B16" s="56">
        <f>'Sovereign Ratings (Moody''s,S&amp;P)'!C16</f>
        <v/>
      </c>
      <c r="C16" s="57" t="inlineStr">
        <is>
          <t>NA</t>
        </is>
      </c>
      <c r="D16" s="57">
        <f>IF(C16="NA","NA",IF(C16&gt;$C$153,C16-$C$153,0))</f>
        <v/>
      </c>
    </row>
    <row r="17" ht="16.05" customHeight="1" s="258">
      <c r="A17" s="46">
        <f>'Sovereign Ratings (Moody''s,S&amp;P)'!A17</f>
        <v/>
      </c>
      <c r="B17" s="56">
        <f>'Sovereign Ratings (Moody''s,S&amp;P)'!C17</f>
        <v/>
      </c>
      <c r="C17" s="57">
        <f>VLOOKUP(A17,$H$24:$J$113,2,FALSE)</f>
        <v/>
      </c>
      <c r="D17" s="57">
        <f>IF(C17="NA","NA",IF(C17&gt;$C$153,C17-$C$153,0))</f>
        <v/>
      </c>
    </row>
    <row r="18" ht="16.05" customHeight="1" s="258">
      <c r="A18" s="46">
        <f>'Sovereign Ratings (Moody''s,S&amp;P)'!A18</f>
        <v/>
      </c>
      <c r="B18" s="56">
        <f>'Sovereign Ratings (Moody''s,S&amp;P)'!C18</f>
        <v/>
      </c>
      <c r="C18" s="57" t="inlineStr">
        <is>
          <t>NA</t>
        </is>
      </c>
      <c r="D18" s="57">
        <f>IF(C18="NA","NA",IF(C18&gt;$C$153,C18-$C$153,0))</f>
        <v/>
      </c>
    </row>
    <row r="19" ht="16.05" customHeight="1" s="258">
      <c r="A19" s="46">
        <f>'Sovereign Ratings (Moody''s,S&amp;P)'!A19</f>
        <v/>
      </c>
      <c r="B19" s="56">
        <f>'Sovereign Ratings (Moody''s,S&amp;P)'!C19</f>
        <v/>
      </c>
      <c r="C19" s="57" t="inlineStr">
        <is>
          <t>NA</t>
        </is>
      </c>
      <c r="D19" s="57">
        <f>IF(C19="NA","NA",IF(C19&gt;$C$153,C19-$C$153,0))</f>
        <v/>
      </c>
    </row>
    <row r="20" ht="16.05" customHeight="1" s="258">
      <c r="A20" s="46">
        <f>'Sovereign Ratings (Moody''s,S&amp;P)'!A20</f>
        <v/>
      </c>
      <c r="B20" s="56">
        <f>'Sovereign Ratings (Moody''s,S&amp;P)'!C20</f>
        <v/>
      </c>
      <c r="C20" s="57" t="inlineStr">
        <is>
          <t>NA</t>
        </is>
      </c>
      <c r="D20" s="57">
        <f>IF(C20="NA","NA",IF(C20&gt;$C$153,C20-$C$153,0))</f>
        <v/>
      </c>
    </row>
    <row r="21" ht="16.05" customHeight="1" s="258">
      <c r="A21" s="46">
        <f>'Sovereign Ratings (Moody''s,S&amp;P)'!A21</f>
        <v/>
      </c>
      <c r="B21" s="56">
        <f>'Sovereign Ratings (Moody''s,S&amp;P)'!C21</f>
        <v/>
      </c>
      <c r="C21" s="57" t="inlineStr">
        <is>
          <t>NA</t>
        </is>
      </c>
      <c r="D21" s="57">
        <f>IF(C21="NA","NA",IF(C21&gt;$C$153,C21-$C$153,0))</f>
        <v/>
      </c>
    </row>
    <row r="22" ht="16.05" customHeight="1" s="258">
      <c r="A22" s="46">
        <f>'Sovereign Ratings (Moody''s,S&amp;P)'!A22</f>
        <v/>
      </c>
      <c r="B22" s="56">
        <f>'Sovereign Ratings (Moody''s,S&amp;P)'!C22</f>
        <v/>
      </c>
      <c r="C22" s="57" t="inlineStr">
        <is>
          <t>NA</t>
        </is>
      </c>
      <c r="D22" s="57">
        <f>IF(C22="NA","NA",IF(C22&gt;$C$153,C22-$C$153,0))</f>
        <v/>
      </c>
    </row>
    <row r="23" ht="19.05" customHeight="1" s="258">
      <c r="A23" s="46">
        <f>'Sovereign Ratings (Moody''s,S&amp;P)'!A23</f>
        <v/>
      </c>
      <c r="B23" s="56">
        <f>'Sovereign Ratings (Moody''s,S&amp;P)'!C23</f>
        <v/>
      </c>
      <c r="C23" s="57" t="inlineStr">
        <is>
          <t>NA</t>
        </is>
      </c>
      <c r="D23" s="57">
        <f>IF(C23="NA","NA",IF(C23&gt;$C$153,C23-$C$153,0))</f>
        <v/>
      </c>
      <c r="H23" s="66" t="inlineStr">
        <is>
          <t>Country</t>
        </is>
      </c>
      <c r="I23" s="140" t="n">
        <v>43829</v>
      </c>
      <c r="J23" s="123" t="inlineStr">
        <is>
          <t>CDS Spread net of US</t>
        </is>
      </c>
    </row>
    <row r="24" ht="16.05" customHeight="1" s="258">
      <c r="A24" s="46">
        <f>'Sovereign Ratings (Moody''s,S&amp;P)'!A24</f>
        <v/>
      </c>
      <c r="B24" s="56">
        <f>'Sovereign Ratings (Moody''s,S&amp;P)'!C24</f>
        <v/>
      </c>
      <c r="C24" s="57">
        <f>VLOOKUP(A24,$H$24:$J$113,2,FALSE)</f>
        <v/>
      </c>
      <c r="D24" s="57">
        <f>IF(C24="NA","NA",IF(C24&gt;$C$153,C24-$C$153,0))</f>
        <v/>
      </c>
      <c r="H24" s="46" t="inlineStr">
        <is>
          <t>Abu Dhabi</t>
        </is>
      </c>
      <c r="I24" s="48" t="n">
        <v>0.0075</v>
      </c>
      <c r="J24" s="24">
        <f>IF(I24&lt;$I$109,0,I24-$I$109)</f>
        <v/>
      </c>
    </row>
    <row r="25" ht="16.05" customHeight="1" s="258">
      <c r="A25" s="46">
        <f>'Sovereign Ratings (Moody''s,S&amp;P)'!A25</f>
        <v/>
      </c>
      <c r="B25" s="56">
        <f>'Sovereign Ratings (Moody''s,S&amp;P)'!C25</f>
        <v/>
      </c>
      <c r="C25" s="57">
        <f>VLOOKUP(A25,$H$24:$J$113,2,FALSE)</f>
        <v/>
      </c>
      <c r="D25" s="57">
        <f>IF(C25="NA","NA",IF(C25&gt;$C$153,C25-$C$153,0))</f>
        <v/>
      </c>
      <c r="H25" s="46" t="inlineStr">
        <is>
          <t>Algeria</t>
        </is>
      </c>
      <c r="I25" s="48" t="n">
        <v>0.017</v>
      </c>
      <c r="J25" s="24">
        <f>IF(I25&lt;$I$109,0,I25-$I$109)</f>
        <v/>
      </c>
    </row>
    <row r="26" ht="16.05" customHeight="1" s="258">
      <c r="A26" s="46">
        <f>'Sovereign Ratings (Moody''s,S&amp;P)'!A26</f>
        <v/>
      </c>
      <c r="B26" s="56">
        <f>'Sovereign Ratings (Moody''s,S&amp;P)'!C26</f>
        <v/>
      </c>
      <c r="C26" s="57" t="inlineStr">
        <is>
          <t>NA</t>
        </is>
      </c>
      <c r="D26" s="57">
        <f>IF(C26="NA","NA",IF(C26&gt;$C$153,C26-$C$153,0))</f>
        <v/>
      </c>
      <c r="H26" s="46" t="inlineStr">
        <is>
          <t>Angola</t>
        </is>
      </c>
      <c r="I26" s="48" t="n">
        <v>0.07820000000000001</v>
      </c>
      <c r="J26" s="24">
        <f>IF(I26&lt;$I$109,0,I26-$I$109)</f>
        <v/>
      </c>
    </row>
    <row r="27" ht="16.05" customHeight="1" s="258">
      <c r="A27" s="46">
        <f>'Sovereign Ratings (Moody''s,S&amp;P)'!A27</f>
        <v/>
      </c>
      <c r="B27" s="56">
        <f>'Sovereign Ratings (Moody''s,S&amp;P)'!C27</f>
        <v/>
      </c>
      <c r="C27" s="57" t="inlineStr">
        <is>
          <t>NA</t>
        </is>
      </c>
      <c r="D27" s="57">
        <f>IF(C27="NA","NA",IF(C27&gt;$C$153,C27-$C$153,0))</f>
        <v/>
      </c>
      <c r="H27" s="173" t="inlineStr">
        <is>
          <t>Argentina</t>
        </is>
      </c>
      <c r="I27" s="176" t="n">
        <v>0.4619</v>
      </c>
      <c r="J27" s="177">
        <f>IF(I27&lt;$I$109,0,I27-$I$109)</f>
        <v/>
      </c>
    </row>
    <row r="28" ht="16.05" customHeight="1" s="258">
      <c r="A28" s="46">
        <f>'Sovereign Ratings (Moody''s,S&amp;P)'!A28</f>
        <v/>
      </c>
      <c r="B28" s="56">
        <f>'Sovereign Ratings (Moody''s,S&amp;P)'!C28</f>
        <v/>
      </c>
      <c r="C28" s="57">
        <f>VLOOKUP(A28,$H$24:$J$113,2,FALSE)</f>
        <v/>
      </c>
      <c r="D28" s="57">
        <f>IF(C28="NA","NA",IF(C28&gt;$C$153,C28-$C$153,0))</f>
        <v/>
      </c>
      <c r="H28" s="46" t="inlineStr">
        <is>
          <t>Australia</t>
        </is>
      </c>
      <c r="I28" s="48" t="n">
        <v>0.0026</v>
      </c>
      <c r="J28" s="24">
        <f>IF(I28&lt;$I$109,0,I28-$I$109)</f>
        <v/>
      </c>
    </row>
    <row r="29" ht="16.05" customHeight="1" s="258">
      <c r="A29" s="46">
        <f>'Sovereign Ratings (Moody''s,S&amp;P)'!A29</f>
        <v/>
      </c>
      <c r="B29" s="56">
        <f>'Sovereign Ratings (Moody''s,S&amp;P)'!C29</f>
        <v/>
      </c>
      <c r="C29" s="57">
        <f>VLOOKUP(A29,$H$24:$J$113,2,FALSE)</f>
        <v/>
      </c>
      <c r="D29" s="57">
        <f>IF(C29="NA","NA",IF(C29&gt;$C$153,C29-$C$153,0))</f>
        <v/>
      </c>
      <c r="H29" s="46" t="inlineStr">
        <is>
          <t>Austria</t>
        </is>
      </c>
      <c r="I29" s="48" t="n">
        <v>0.0027</v>
      </c>
      <c r="J29" s="24">
        <f>IF(I29&lt;$I$109,0,I29-$I$109)</f>
        <v/>
      </c>
    </row>
    <row r="30" ht="16.05" customHeight="1" s="258">
      <c r="A30" s="46">
        <f>'Sovereign Ratings (Moody''s,S&amp;P)'!A30</f>
        <v/>
      </c>
      <c r="B30" s="56">
        <f>'Sovereign Ratings (Moody''s,S&amp;P)'!C30</f>
        <v/>
      </c>
      <c r="C30" s="57" t="inlineStr">
        <is>
          <t>NA</t>
        </is>
      </c>
      <c r="D30" s="57">
        <f>IF(C30="NA","NA",IF(C30&gt;$C$153,C30-$C$153,0))</f>
        <v/>
      </c>
      <c r="H30" s="46" t="inlineStr">
        <is>
          <t>Bahrain</t>
        </is>
      </c>
      <c r="I30" s="48" t="n">
        <v>0.0274</v>
      </c>
      <c r="J30" s="24">
        <f>IF(I30&lt;$I$109,0,I30-$I$109)</f>
        <v/>
      </c>
    </row>
    <row r="31" ht="16.05" customHeight="1" s="258">
      <c r="A31" s="46">
        <f>'Sovereign Ratings (Moody''s,S&amp;P)'!A31</f>
        <v/>
      </c>
      <c r="B31" s="56">
        <f>'Sovereign Ratings (Moody''s,S&amp;P)'!C31</f>
        <v/>
      </c>
      <c r="C31" s="57" t="inlineStr">
        <is>
          <t>NA</t>
        </is>
      </c>
      <c r="D31" s="57">
        <f>IF(C31="NA","NA",IF(C31&gt;$C$153,C31-$C$153,0))</f>
        <v/>
      </c>
      <c r="H31" s="46" t="inlineStr">
        <is>
          <t>Belgium</t>
        </is>
      </c>
      <c r="I31" s="48" t="n">
        <v>0.0033</v>
      </c>
      <c r="J31" s="24">
        <f>IF(I31&lt;$I$109,0,I31-$I$109)</f>
        <v/>
      </c>
    </row>
    <row r="32" ht="16.05" customHeight="1" s="258">
      <c r="A32" s="46">
        <f>'Sovereign Ratings (Moody''s,S&amp;P)'!A32</f>
        <v/>
      </c>
      <c r="B32" s="56">
        <f>'Sovereign Ratings (Moody''s,S&amp;P)'!C32</f>
        <v/>
      </c>
      <c r="C32" s="57">
        <f>VLOOKUP(A32,$H$24:$J$113,2,FALSE)</f>
        <v/>
      </c>
      <c r="D32" s="57">
        <f>IF(C32="NA","NA",IF(C32&gt;$C$153,C32-$C$153,0))</f>
        <v/>
      </c>
      <c r="H32" s="46" t="inlineStr">
        <is>
          <t>Brazil</t>
        </is>
      </c>
      <c r="I32" s="48" t="n">
        <v>0.0239</v>
      </c>
      <c r="J32" s="24">
        <f>IF(I32&lt;$I$109,0,I32-$I$109)</f>
        <v/>
      </c>
    </row>
    <row r="33" ht="16.05" customHeight="1" s="258">
      <c r="A33" s="46">
        <f>'Sovereign Ratings (Moody''s,S&amp;P)'!A33</f>
        <v/>
      </c>
      <c r="B33" s="56">
        <f>'Sovereign Ratings (Moody''s,S&amp;P)'!C33</f>
        <v/>
      </c>
      <c r="C33" s="57">
        <f>VLOOKUP(A33,$H$24:$J$113,2,FALSE)</f>
        <v/>
      </c>
      <c r="D33" s="57">
        <f>IF(C33="NA","NA",IF(C33&gt;$C$153,C33-$C$153,0))</f>
        <v/>
      </c>
      <c r="H33" s="46" t="inlineStr">
        <is>
          <t>Bulgaria</t>
        </is>
      </c>
      <c r="I33" s="48" t="n">
        <v>0.0147</v>
      </c>
      <c r="J33" s="24">
        <f>IF(I33&lt;$I$109,0,I33-$I$109)</f>
        <v/>
      </c>
    </row>
    <row r="34" ht="16.05" customHeight="1" s="258">
      <c r="A34" s="46">
        <f>'Sovereign Ratings (Moody''s,S&amp;P)'!A34</f>
        <v/>
      </c>
      <c r="B34" s="56">
        <f>'Sovereign Ratings (Moody''s,S&amp;P)'!C34</f>
        <v/>
      </c>
      <c r="C34" s="57">
        <f>VLOOKUP(A34,$H$24:$J$113,2,FALSE)</f>
        <v/>
      </c>
      <c r="D34" s="57">
        <f>IF(C34="NA","NA",IF(C34&gt;$C$153,C34-$C$153,0))</f>
        <v/>
      </c>
      <c r="H34" s="46" t="inlineStr">
        <is>
          <t>Cameroon</t>
        </is>
      </c>
      <c r="I34" s="48" t="n">
        <v>0.0914</v>
      </c>
      <c r="J34" s="24">
        <f>IF(I34&lt;$I$109,0,I34-$I$109)</f>
        <v/>
      </c>
    </row>
    <row r="35" ht="16.05" customHeight="1" s="258">
      <c r="A35" s="46">
        <f>'Sovereign Ratings (Moody''s,S&amp;P)'!A35</f>
        <v/>
      </c>
      <c r="B35" s="56">
        <f>'Sovereign Ratings (Moody''s,S&amp;P)'!C35</f>
        <v/>
      </c>
      <c r="C35" s="57" t="inlineStr">
        <is>
          <t>NA</t>
        </is>
      </c>
      <c r="D35" s="57">
        <f>IF(C35="NA","NA",IF(C35&gt;$C$153,C35-$C$153,0))</f>
        <v/>
      </c>
      <c r="H35" s="46" t="inlineStr">
        <is>
          <t>Canada</t>
        </is>
      </c>
      <c r="I35" s="48" t="n">
        <v>0.0044</v>
      </c>
      <c r="J35" s="24">
        <f>IF(I35&lt;$I$109,0,I35-$I$109)</f>
        <v/>
      </c>
    </row>
    <row r="36" ht="16.05" customHeight="1" s="258">
      <c r="A36" s="46">
        <f>'Sovereign Ratings (Moody''s,S&amp;P)'!A36</f>
        <v/>
      </c>
      <c r="B36" s="56">
        <f>'Sovereign Ratings (Moody''s,S&amp;P)'!C36</f>
        <v/>
      </c>
      <c r="C36" s="57" t="inlineStr">
        <is>
          <t>NA</t>
        </is>
      </c>
      <c r="D36" s="57">
        <f>IF(C36="NA","NA",IF(C36&gt;$C$153,C36-$C$153,0))</f>
        <v/>
      </c>
      <c r="H36" s="46" t="inlineStr">
        <is>
          <t>Chile</t>
        </is>
      </c>
      <c r="I36" s="48" t="n">
        <v>0.0115</v>
      </c>
      <c r="J36" s="24">
        <f>IF(I36&lt;$I$109,0,I36-$I$109)</f>
        <v/>
      </c>
    </row>
    <row r="37" ht="16.05" customHeight="1" s="258">
      <c r="A37" s="46">
        <f>'Sovereign Ratings (Moody''s,S&amp;P)'!A37</f>
        <v/>
      </c>
      <c r="B37" s="56">
        <f>'Sovereign Ratings (Moody''s,S&amp;P)'!C37</f>
        <v/>
      </c>
      <c r="C37" s="57" t="inlineStr">
        <is>
          <t>NA</t>
        </is>
      </c>
      <c r="D37" s="57">
        <f>IF(C37="NA","NA",IF(C37&gt;$C$153,C37-$C$153,0))</f>
        <v/>
      </c>
      <c r="H37" s="46" t="inlineStr">
        <is>
          <t>China</t>
        </is>
      </c>
      <c r="I37" s="48" t="n">
        <v>0.009900000000000001</v>
      </c>
      <c r="J37" s="24">
        <f>IF(I37&lt;$I$109,0,I37-$I$109)</f>
        <v/>
      </c>
    </row>
    <row r="38" ht="16.05" customHeight="1" s="258">
      <c r="A38" s="46">
        <f>'Sovereign Ratings (Moody''s,S&amp;P)'!A38</f>
        <v/>
      </c>
      <c r="B38" s="56">
        <f>'Sovereign Ratings (Moody''s,S&amp;P)'!C38</f>
        <v/>
      </c>
      <c r="C38" s="57">
        <f>VLOOKUP(A38,$H$24:$J$113,2,FALSE)</f>
        <v/>
      </c>
      <c r="D38" s="57">
        <f>IF(C38="NA","NA",IF(C38&gt;$C$153,C38-$C$153,0))</f>
        <v/>
      </c>
      <c r="H38" s="46" t="inlineStr">
        <is>
          <t>Colombia</t>
        </is>
      </c>
      <c r="I38" s="48" t="n">
        <v>0.0274</v>
      </c>
      <c r="J38" s="24">
        <f>IF(I38&lt;$I$109,0,I38-$I$109)</f>
        <v/>
      </c>
    </row>
    <row r="39" ht="16.05" customHeight="1" s="258">
      <c r="A39" s="46">
        <f>'Sovereign Ratings (Moody''s,S&amp;P)'!A39</f>
        <v/>
      </c>
      <c r="B39" s="56">
        <f>'Sovereign Ratings (Moody''s,S&amp;P)'!C39</f>
        <v/>
      </c>
      <c r="C39" s="57" t="inlineStr">
        <is>
          <t>NA</t>
        </is>
      </c>
      <c r="D39" s="57">
        <f>IF(C39="NA","NA",IF(C39&gt;$C$153,C39-$C$153,0))</f>
        <v/>
      </c>
      <c r="H39" s="46" t="inlineStr">
        <is>
          <t>Costa Rica</t>
        </is>
      </c>
      <c r="I39" s="48" t="n">
        <v>0.0311</v>
      </c>
      <c r="J39" s="24">
        <f>IF(I39&lt;$I$109,0,I39-$I$109)</f>
        <v/>
      </c>
    </row>
    <row r="40" ht="16.05" customHeight="1" s="258">
      <c r="A40" s="46">
        <f>'Sovereign Ratings (Moody''s,S&amp;P)'!A40</f>
        <v/>
      </c>
      <c r="B40" s="56">
        <f>'Sovereign Ratings (Moody''s,S&amp;P)'!C40</f>
        <v/>
      </c>
      <c r="C40" s="57">
        <f>VLOOKUP(A40,$H$24:$J$113,2,FALSE)</f>
        <v/>
      </c>
      <c r="D40" s="57">
        <f>IF(C40="NA","NA",IF(C40&gt;$C$153,C40-$C$153,0))</f>
        <v/>
      </c>
      <c r="H40" s="46" t="inlineStr">
        <is>
          <t>Croatia</t>
        </is>
      </c>
      <c r="I40" s="48" t="n">
        <v>0.0134</v>
      </c>
      <c r="J40" s="24">
        <f>IF(I40&lt;$I$109,0,I40-$I$109)</f>
        <v/>
      </c>
    </row>
    <row r="41" ht="16.05" customHeight="1" s="258">
      <c r="A41" s="46">
        <f>'Sovereign Ratings (Moody''s,S&amp;P)'!A41</f>
        <v/>
      </c>
      <c r="B41" s="56">
        <f>'Sovereign Ratings (Moody''s,S&amp;P)'!C41</f>
        <v/>
      </c>
      <c r="C41" s="57" t="inlineStr">
        <is>
          <t>NA</t>
        </is>
      </c>
      <c r="D41" s="57">
        <f>IF(C41="NA","NA",IF(C41&gt;$C$153,C41-$C$153,0))</f>
        <v/>
      </c>
      <c r="H41" s="46" t="inlineStr">
        <is>
          <t>Cyprus</t>
        </is>
      </c>
      <c r="I41" s="48" t="n">
        <v>0.0111</v>
      </c>
      <c r="J41" s="24">
        <f>IF(I41&lt;$I$109,0,I41-$I$109)</f>
        <v/>
      </c>
    </row>
    <row r="42" ht="16.05" customHeight="1" s="258">
      <c r="A42" s="46">
        <f>'Sovereign Ratings (Moody''s,S&amp;P)'!A42</f>
        <v/>
      </c>
      <c r="B42" s="56">
        <f>'Sovereign Ratings (Moody''s,S&amp;P)'!C42</f>
        <v/>
      </c>
      <c r="C42" s="57" t="inlineStr">
        <is>
          <t>NA</t>
        </is>
      </c>
      <c r="D42" s="57">
        <f>IF(C42="NA","NA",IF(C42&gt;$C$153,C42-$C$153,0))</f>
        <v/>
      </c>
      <c r="H42" s="46" t="inlineStr">
        <is>
          <t>Czech Republic</t>
        </is>
      </c>
      <c r="I42" s="48" t="n">
        <v>0.0056</v>
      </c>
      <c r="J42" s="24">
        <f>IF(I42&lt;$I$109,0,I42-$I$109)</f>
        <v/>
      </c>
    </row>
    <row r="43" ht="16.05" customHeight="1" s="258">
      <c r="A43" s="46">
        <f>'Sovereign Ratings (Moody''s,S&amp;P)'!A43</f>
        <v/>
      </c>
      <c r="B43" s="56">
        <f>'Sovereign Ratings (Moody''s,S&amp;P)'!C43</f>
        <v/>
      </c>
      <c r="C43" s="57">
        <f>VLOOKUP(A43,$H$24:$J$113,2,FALSE)</f>
        <v/>
      </c>
      <c r="D43" s="57">
        <f>IF(C43="NA","NA",IF(C43&gt;$C$153,C43-$C$153,0))</f>
        <v/>
      </c>
      <c r="H43" s="46" t="inlineStr">
        <is>
          <t>Denmark</t>
        </is>
      </c>
      <c r="I43" s="48" t="n">
        <v>0.0024</v>
      </c>
      <c r="J43" s="24">
        <f>IF(I43&lt;$I$109,0,I43-$I$109)</f>
        <v/>
      </c>
    </row>
    <row r="44" ht="16.05" customHeight="1" s="258">
      <c r="A44" s="46">
        <f>'Sovereign Ratings (Moody''s,S&amp;P)'!A44</f>
        <v/>
      </c>
      <c r="B44" s="56">
        <f>'Sovereign Ratings (Moody''s,S&amp;P)'!C44</f>
        <v/>
      </c>
      <c r="C44" s="57">
        <f>VLOOKUP(A44,$H$24:$J$113,2,FALSE)</f>
        <v/>
      </c>
      <c r="D44" s="57">
        <f>IF(C44="NA","NA",IF(C44&gt;$C$153,C44-$C$153,0))</f>
        <v/>
      </c>
      <c r="H44" s="46" t="inlineStr">
        <is>
          <t>Dubai</t>
        </is>
      </c>
      <c r="I44" s="48" t="n">
        <v>0.011</v>
      </c>
      <c r="J44" s="24">
        <f>IF(I44&lt;$I$109,0,I44-$I$109)</f>
        <v/>
      </c>
    </row>
    <row r="45" ht="16.05" customHeight="1" s="258">
      <c r="A45" s="46">
        <f>'Sovereign Ratings (Moody''s,S&amp;P)'!A45</f>
        <v/>
      </c>
      <c r="B45" s="56">
        <f>'Sovereign Ratings (Moody''s,S&amp;P)'!C45</f>
        <v/>
      </c>
      <c r="C45" s="57">
        <f>VLOOKUP(A45,$H$24:$J$113,2,FALSE)</f>
        <v/>
      </c>
      <c r="D45" s="57">
        <f>IF(C45="NA","NA",IF(C45&gt;$C$153,C45-$C$153,0))</f>
        <v/>
      </c>
      <c r="H45" s="173" t="inlineStr">
        <is>
          <t>Ecuador</t>
        </is>
      </c>
      <c r="I45" s="176" t="n">
        <v>0.5274</v>
      </c>
      <c r="J45" s="177">
        <f>IF(I45&lt;$I$109,0,I45-$I$109)</f>
        <v/>
      </c>
    </row>
    <row r="46" ht="16.05" customHeight="1" s="258">
      <c r="A46" s="46">
        <f>'Sovereign Ratings (Moody''s,S&amp;P)'!A46</f>
        <v/>
      </c>
      <c r="B46" s="56">
        <f>'Sovereign Ratings (Moody''s,S&amp;P)'!C46</f>
        <v/>
      </c>
      <c r="C46" s="57" t="inlineStr">
        <is>
          <t>NA</t>
        </is>
      </c>
      <c r="D46" s="57">
        <f>IF(C46="NA","NA",IF(C46&gt;$C$153,C46-$C$153,0))</f>
        <v/>
      </c>
      <c r="H46" s="139" t="inlineStr">
        <is>
          <t>Egypt</t>
        </is>
      </c>
      <c r="I46" s="48" t="n">
        <v>0.1013</v>
      </c>
      <c r="J46" s="24">
        <f>IF(I46&lt;$I$109,0,I46-$I$109)</f>
        <v/>
      </c>
    </row>
    <row r="47" ht="16.05" customHeight="1" s="258">
      <c r="A47" s="46">
        <f>'Sovereign Ratings (Moody''s,S&amp;P)'!A47</f>
        <v/>
      </c>
      <c r="B47" s="56">
        <f>'Sovereign Ratings (Moody''s,S&amp;P)'!C47</f>
        <v/>
      </c>
      <c r="C47" s="57">
        <f>VLOOKUP(A47,$H$24:$J$113,2,FALSE)</f>
        <v/>
      </c>
      <c r="D47" s="57">
        <f>IF(C47="NA","NA",IF(C47&gt;$C$153,C47-$C$153,0))</f>
        <v/>
      </c>
      <c r="H47" s="46" t="inlineStr">
        <is>
          <t>El Salvador</t>
        </is>
      </c>
      <c r="I47" s="48" t="n">
        <v>0.08400000000000001</v>
      </c>
      <c r="J47" s="24">
        <f>IF(I47&lt;$I$109,0,I47-$I$109)</f>
        <v/>
      </c>
    </row>
    <row r="48" ht="16.05" customHeight="1" s="258">
      <c r="A48" s="46">
        <f>'Sovereign Ratings (Moody''s,S&amp;P)'!A48</f>
        <v/>
      </c>
      <c r="B48" s="56">
        <f>'Sovereign Ratings (Moody''s,S&amp;P)'!C48</f>
        <v/>
      </c>
      <c r="C48" s="57">
        <f>VLOOKUP(A48,$H$24:$J$113,2,FALSE)</f>
        <v/>
      </c>
      <c r="D48" s="57">
        <f>IF(C48="NA","NA",IF(C48&gt;$C$153,C48-$C$153,0))</f>
        <v/>
      </c>
      <c r="H48" s="46" t="inlineStr">
        <is>
          <t>Estonia</t>
        </is>
      </c>
      <c r="I48" s="48" t="n">
        <v>0.006</v>
      </c>
      <c r="J48" s="24">
        <f>IF(I48&lt;$I$109,0,I48-$I$109)</f>
        <v/>
      </c>
    </row>
    <row r="49" ht="16.05" customHeight="1" s="258">
      <c r="A49" s="46">
        <f>'Sovereign Ratings (Moody''s,S&amp;P)'!A49</f>
        <v/>
      </c>
      <c r="B49" s="56">
        <f>'Sovereign Ratings (Moody''s,S&amp;P)'!C49</f>
        <v/>
      </c>
      <c r="C49" s="57">
        <f>VLOOKUP(A49,$H$24:$J$113,2,FALSE)</f>
        <v/>
      </c>
      <c r="D49" s="57">
        <f>IF(C49="NA","NA",IF(C49&gt;$C$153,C49-$C$153,0))</f>
        <v/>
      </c>
      <c r="H49" s="46" t="inlineStr">
        <is>
          <t>Ethiopia</t>
        </is>
      </c>
      <c r="I49" s="48" t="n">
        <v>0.3231</v>
      </c>
      <c r="J49" s="24">
        <f>IF(I49&lt;$I$109,0,I49-$I$109)</f>
        <v/>
      </c>
    </row>
    <row r="50" ht="16.05" customHeight="1" s="258">
      <c r="A50" s="46">
        <f>'Sovereign Ratings (Moody''s,S&amp;P)'!A50</f>
        <v/>
      </c>
      <c r="B50" s="56">
        <f>'Sovereign Ratings (Moody''s,S&amp;P)'!C50</f>
        <v/>
      </c>
      <c r="C50" s="57">
        <f>VLOOKUP(A50,$H$24:$J$113,2,FALSE)</f>
        <v/>
      </c>
      <c r="D50" s="57">
        <f>IF(C50="NA","NA",IF(C50&gt;$C$153,C50-$C$153,0))</f>
        <v/>
      </c>
      <c r="H50" s="46" t="inlineStr">
        <is>
          <t>Finland</t>
        </is>
      </c>
      <c r="I50" s="48" t="n">
        <v>0.0034</v>
      </c>
      <c r="J50" s="24">
        <f>IF(I50&lt;$I$109,0,I50-$I$109)</f>
        <v/>
      </c>
    </row>
    <row r="51" ht="16.05" customHeight="1" s="258">
      <c r="A51" s="46">
        <f>'Sovereign Ratings (Moody''s,S&amp;P)'!A51</f>
        <v/>
      </c>
      <c r="B51" s="56">
        <f>'Sovereign Ratings (Moody''s,S&amp;P)'!C51</f>
        <v/>
      </c>
      <c r="C51" s="57">
        <f>VLOOKUP(A51,$H$24:$J$113,2,FALSE)</f>
        <v/>
      </c>
      <c r="D51" s="57">
        <f>IF(C51="NA","NA",IF(C51&gt;$C$153,C51-$C$153,0))</f>
        <v/>
      </c>
      <c r="H51" s="46" t="inlineStr">
        <is>
          <t>France</t>
        </is>
      </c>
      <c r="I51" s="48" t="n">
        <v>0.0043</v>
      </c>
      <c r="J51" s="24">
        <f>IF(I51&lt;$I$109,0,I51-$I$109)</f>
        <v/>
      </c>
    </row>
    <row r="52" ht="16.05" customHeight="1" s="258">
      <c r="A52" s="46">
        <f>'Sovereign Ratings (Moody''s,S&amp;P)'!A52</f>
        <v/>
      </c>
      <c r="B52" s="56">
        <f>'Sovereign Ratings (Moody''s,S&amp;P)'!C52</f>
        <v/>
      </c>
      <c r="C52" s="57" t="inlineStr">
        <is>
          <t>NA</t>
        </is>
      </c>
      <c r="D52" s="57">
        <f>IF(C52="NA","NA",IF(C52&gt;$C$153,C52-$C$153,0))</f>
        <v/>
      </c>
      <c r="H52" s="46" t="inlineStr">
        <is>
          <t>Gabon</t>
        </is>
      </c>
      <c r="I52" s="48" t="n">
        <v>0.06850000000000001</v>
      </c>
      <c r="J52" s="24">
        <f>IF(I52&lt;$I$109,0,I52-$I$109)</f>
        <v/>
      </c>
    </row>
    <row r="53" ht="16.05" customHeight="1" s="258">
      <c r="A53" s="46">
        <f>'Sovereign Ratings (Moody''s,S&amp;P)'!A53</f>
        <v/>
      </c>
      <c r="B53" s="56">
        <f>'Sovereign Ratings (Moody''s,S&amp;P)'!C53</f>
        <v/>
      </c>
      <c r="C53" s="57">
        <f>VLOOKUP(A53,$H$24:$J$113,2,FALSE)</f>
        <v/>
      </c>
      <c r="D53" s="57">
        <f>IF(C53="NA","NA",IF(C53&gt;$C$153,C53-$C$153,0))</f>
        <v/>
      </c>
      <c r="H53" s="46" t="inlineStr">
        <is>
          <t>Germany</t>
        </is>
      </c>
      <c r="I53" s="48" t="n">
        <v>0.0029</v>
      </c>
      <c r="J53" s="24">
        <f>IF(I53&lt;$I$109,0,I53-$I$109)</f>
        <v/>
      </c>
    </row>
    <row r="54" ht="16.05" customHeight="1" s="258">
      <c r="A54" s="46">
        <f>'Sovereign Ratings (Moody''s,S&amp;P)'!A54</f>
        <v/>
      </c>
      <c r="B54" s="56">
        <f>'Sovereign Ratings (Moody''s,S&amp;P)'!C54</f>
        <v/>
      </c>
      <c r="C54" s="57">
        <f>VLOOKUP(A54,$H$24:$J$113,2,FALSE)</f>
        <v/>
      </c>
      <c r="D54" s="57">
        <f>IF(C54="NA","NA",IF(C54&gt;$C$153,C54-$C$153,0))</f>
        <v/>
      </c>
      <c r="H54" s="46" t="inlineStr">
        <is>
          <t>Greece</t>
        </is>
      </c>
      <c r="I54" s="48" t="n">
        <v>0.0128</v>
      </c>
      <c r="J54" s="24">
        <f>IF(I54&lt;$I$109,0,I54-$I$109)</f>
        <v/>
      </c>
    </row>
    <row r="55" ht="16.05" customHeight="1" s="258">
      <c r="A55" s="46">
        <f>'Sovereign Ratings (Moody''s,S&amp;P)'!A55</f>
        <v/>
      </c>
      <c r="B55" s="56">
        <f>'Sovereign Ratings (Moody''s,S&amp;P)'!C55</f>
        <v/>
      </c>
      <c r="C55" s="57" t="inlineStr">
        <is>
          <t>NA</t>
        </is>
      </c>
      <c r="D55" s="57">
        <f>IF(C55="NA","NA",IF(C55&gt;$C$153,C55-$C$153,0))</f>
        <v/>
      </c>
      <c r="H55" s="46" t="inlineStr">
        <is>
          <t>Guatamela</t>
        </is>
      </c>
      <c r="I55" s="48" t="n">
        <v>0.0268</v>
      </c>
      <c r="J55" s="24">
        <f>IF(I55&lt;$I$109,0,I55-$I$109)</f>
        <v/>
      </c>
    </row>
    <row r="56" ht="16.05" customHeight="1" s="258">
      <c r="A56" s="46">
        <f>'Sovereign Ratings (Moody''s,S&amp;P)'!A56</f>
        <v/>
      </c>
      <c r="B56" s="56">
        <f>'Sovereign Ratings (Moody''s,S&amp;P)'!C56</f>
        <v/>
      </c>
      <c r="C56" s="57" t="inlineStr">
        <is>
          <t>NA</t>
        </is>
      </c>
      <c r="D56" s="57">
        <f>IF(C56="NA","NA",IF(C56&gt;$C$153,C56-$C$153,0))</f>
        <v/>
      </c>
      <c r="H56" s="46" t="inlineStr">
        <is>
          <t>Hong Kong</t>
        </is>
      </c>
      <c r="I56" s="48" t="n">
        <v>0.006</v>
      </c>
      <c r="J56" s="24">
        <f>IF(I56&lt;$I$109,0,I56-$I$109)</f>
        <v/>
      </c>
    </row>
    <row r="57" ht="16.05" customHeight="1" s="258">
      <c r="A57" s="46">
        <f>'Sovereign Ratings (Moody''s,S&amp;P)'!A57</f>
        <v/>
      </c>
      <c r="B57" s="56">
        <f>'Sovereign Ratings (Moody''s,S&amp;P)'!C57</f>
        <v/>
      </c>
      <c r="C57" s="57">
        <f>VLOOKUP(A57,$H$24:$J$113,2,FALSE)</f>
        <v/>
      </c>
      <c r="D57" s="57">
        <f>IF(C57="NA","NA",IF(C57&gt;$C$153,C57-$C$153,0))</f>
        <v/>
      </c>
      <c r="H57" s="46" t="inlineStr">
        <is>
          <t>Hungary</t>
        </is>
      </c>
      <c r="I57" s="48" t="n">
        <v>0.0195</v>
      </c>
      <c r="J57" s="24">
        <f>IF(I57&lt;$I$109,0,I57-$I$109)</f>
        <v/>
      </c>
    </row>
    <row r="58" ht="16.05" customHeight="1" s="258">
      <c r="A58" s="46">
        <f>'Sovereign Ratings (Moody''s,S&amp;P)'!A58</f>
        <v/>
      </c>
      <c r="B58" s="56">
        <f>'Sovereign Ratings (Moody''s,S&amp;P)'!C58</f>
        <v/>
      </c>
      <c r="C58" s="57" t="inlineStr">
        <is>
          <t>NA</t>
        </is>
      </c>
      <c r="D58" s="57">
        <f>IF(C58="NA","NA",IF(C58&gt;$C$153,C58-$C$153,0))</f>
        <v/>
      </c>
      <c r="H58" s="46" t="inlineStr">
        <is>
          <t>Iceland</t>
        </is>
      </c>
      <c r="I58" s="48" t="n">
        <v>0.008800000000000001</v>
      </c>
      <c r="J58" s="24">
        <f>IF(I58&lt;$I$109,0,I58-$I$109)</f>
        <v/>
      </c>
    </row>
    <row r="59" ht="16.05" customHeight="1" s="258">
      <c r="A59" s="46">
        <f>'Sovereign Ratings (Moody''s,S&amp;P)'!A59</f>
        <v/>
      </c>
      <c r="B59" s="56">
        <f>'Sovereign Ratings (Moody''s,S&amp;P)'!C59</f>
        <v/>
      </c>
      <c r="C59" s="57">
        <f>VLOOKUP(A59,$H$24:$J$113,2,FALSE)</f>
        <v/>
      </c>
      <c r="D59" s="57">
        <f>IF(C59="NA","NA",IF(C59&gt;$C$153,C59-$C$153,0))</f>
        <v/>
      </c>
      <c r="H59" s="46" t="inlineStr">
        <is>
          <t>India</t>
        </is>
      </c>
      <c r="I59" s="48" t="n">
        <v>0.009900000000000001</v>
      </c>
      <c r="J59" s="24">
        <f>IF(I59&lt;$I$109,0,I59-$I$109)</f>
        <v/>
      </c>
    </row>
    <row r="60" ht="16.05" customHeight="1" s="258">
      <c r="A60" s="46">
        <f>'Sovereign Ratings (Moody''s,S&amp;P)'!A60</f>
        <v/>
      </c>
      <c r="B60" s="56">
        <f>'Sovereign Ratings (Moody''s,S&amp;P)'!C60</f>
        <v/>
      </c>
      <c r="C60" s="57" t="inlineStr">
        <is>
          <t>NA</t>
        </is>
      </c>
      <c r="D60" s="57">
        <f>IF(C60="NA","NA",IF(C60&gt;$C$153,C60-$C$153,0))</f>
        <v/>
      </c>
      <c r="H60" s="46" t="inlineStr">
        <is>
          <t>Indonesia</t>
        </is>
      </c>
      <c r="I60" s="48" t="n">
        <v>0.0132</v>
      </c>
      <c r="J60" s="24">
        <f>IF(I60&lt;$I$109,0,I60-$I$109)</f>
        <v/>
      </c>
    </row>
    <row r="61" ht="16.05" customHeight="1" s="258">
      <c r="A61" s="46">
        <f>'Sovereign Ratings (Moody''s,S&amp;P)'!A61</f>
        <v/>
      </c>
      <c r="B61" s="56">
        <f>'Sovereign Ratings (Moody''s,S&amp;P)'!C61</f>
        <v/>
      </c>
      <c r="C61" s="57" t="inlineStr">
        <is>
          <t>NA</t>
        </is>
      </c>
      <c r="D61" s="57">
        <f>IF(C61="NA","NA",IF(C61&gt;$C$153,C61-$C$153,0))</f>
        <v/>
      </c>
      <c r="H61" s="46" t="inlineStr">
        <is>
          <t>Iraq</t>
        </is>
      </c>
      <c r="I61" s="48" t="n">
        <v>0.0514</v>
      </c>
      <c r="J61" s="24">
        <f>IF(I61&lt;$I$109,0,I61-$I$109)</f>
        <v/>
      </c>
    </row>
    <row r="62" ht="16.05" customHeight="1" s="258">
      <c r="A62" s="46">
        <f>'Sovereign Ratings (Moody''s,S&amp;P)'!A62</f>
        <v/>
      </c>
      <c r="B62" s="56">
        <f>'Sovereign Ratings (Moody''s,S&amp;P)'!C62</f>
        <v/>
      </c>
      <c r="C62" s="57" t="inlineStr">
        <is>
          <t>NA</t>
        </is>
      </c>
      <c r="D62" s="57">
        <f>IF(C62="NA","NA",IF(C62&gt;$C$153,C62-$C$153,0))</f>
        <v/>
      </c>
      <c r="H62" s="46" t="inlineStr">
        <is>
          <t>Ireland</t>
        </is>
      </c>
      <c r="I62" s="48" t="n">
        <v>0.0041</v>
      </c>
      <c r="J62" s="24">
        <f>IF(I62&lt;$I$109,0,I62-$I$109)</f>
        <v/>
      </c>
    </row>
    <row r="63" ht="16.05" customHeight="1" s="258">
      <c r="A63" s="46">
        <f>'Sovereign Ratings (Moody''s,S&amp;P)'!A63</f>
        <v/>
      </c>
      <c r="B63" s="56">
        <f>'Sovereign Ratings (Moody''s,S&amp;P)'!C63</f>
        <v/>
      </c>
      <c r="C63" s="57">
        <f>VLOOKUP(A63,$H$24:$J$113,2,FALSE)</f>
        <v/>
      </c>
      <c r="D63" s="57">
        <f>IF(C63="NA","NA",IF(C63&gt;$C$153,C63-$C$153,0))</f>
        <v/>
      </c>
      <c r="H63" s="46" t="inlineStr">
        <is>
          <t>Israel</t>
        </is>
      </c>
      <c r="I63" s="48" t="n">
        <v>0.0157</v>
      </c>
      <c r="J63" s="24">
        <f>IF(I63&lt;$I$109,0,I63-$I$109)</f>
        <v/>
      </c>
    </row>
    <row r="64" ht="16.05" customHeight="1" s="258">
      <c r="A64" s="46">
        <f>'Sovereign Ratings (Moody''s,S&amp;P)'!A64</f>
        <v/>
      </c>
      <c r="B64" s="56">
        <f>'Sovereign Ratings (Moody''s,S&amp;P)'!C64</f>
        <v/>
      </c>
      <c r="C64" s="57">
        <f>VLOOKUP(A64,$H$24:$J$113,2,FALSE)</f>
        <v/>
      </c>
      <c r="D64" s="57">
        <f>IF(C64="NA","NA",IF(C64&gt;$C$153,C64-$C$153,0))</f>
        <v/>
      </c>
      <c r="H64" s="46" t="inlineStr">
        <is>
          <t>Italy</t>
        </is>
      </c>
      <c r="I64" s="48" t="n">
        <v>0.0134</v>
      </c>
      <c r="J64" s="24">
        <f>IF(I64&lt;$I$109,0,I64-$I$109)</f>
        <v/>
      </c>
    </row>
    <row r="65" ht="16.05" customHeight="1" s="258">
      <c r="A65" s="46">
        <f>'Sovereign Ratings (Moody''s,S&amp;P)'!A65</f>
        <v/>
      </c>
      <c r="B65" s="56">
        <f>'Sovereign Ratings (Moody''s,S&amp;P)'!C65</f>
        <v/>
      </c>
      <c r="C65" s="57">
        <f>VLOOKUP(A65,$H$24:$J$113,2,FALSE)</f>
        <v/>
      </c>
      <c r="D65" s="57">
        <f>IF(C65="NA","NA",IF(C65&gt;$C$153,C65-$C$153,0))</f>
        <v/>
      </c>
      <c r="H65" s="46" t="inlineStr">
        <is>
          <t>Japan</t>
        </is>
      </c>
      <c r="I65" s="48" t="n">
        <v>0.0043</v>
      </c>
      <c r="J65" s="24">
        <f>IF(I65&lt;$I$109,0,I65-$I$109)</f>
        <v/>
      </c>
    </row>
    <row r="66" ht="16.05" customHeight="1" s="258">
      <c r="A66" s="46">
        <f>'Sovereign Ratings (Moody''s,S&amp;P)'!A66</f>
        <v/>
      </c>
      <c r="B66" s="56">
        <f>'Sovereign Ratings (Moody''s,S&amp;P)'!C66</f>
        <v/>
      </c>
      <c r="C66" s="57">
        <f>VLOOKUP(A66,$H$24:$J$113,2,FALSE)</f>
        <v/>
      </c>
      <c r="D66" s="57">
        <f>IF(C66="NA","NA",IF(C66&gt;$C$153,C66-$C$153,0))</f>
        <v/>
      </c>
      <c r="H66" s="46" t="inlineStr">
        <is>
          <t>Kazakhstan</t>
        </is>
      </c>
      <c r="I66" s="48" t="n">
        <v>0.0176</v>
      </c>
      <c r="J66" s="24">
        <f>IF(I66&lt;$I$109,0,I66-$I$109)</f>
        <v/>
      </c>
    </row>
    <row r="67" ht="16.05" customHeight="1" s="258">
      <c r="A67" s="46">
        <f>'Sovereign Ratings (Moody''s,S&amp;P)'!A67</f>
        <v/>
      </c>
      <c r="B67" s="56">
        <f>'Sovereign Ratings (Moody''s,S&amp;P)'!C67</f>
        <v/>
      </c>
      <c r="C67" s="57">
        <f>VLOOKUP(A67,$H$24:$J$113,2,FALSE)</f>
        <v/>
      </c>
      <c r="D67" s="57">
        <f>IF(C67="NA","NA",IF(C67&gt;$C$153,C67-$C$153,0))</f>
        <v/>
      </c>
      <c r="H67" s="46" t="inlineStr">
        <is>
          <t>Kenya</t>
        </is>
      </c>
      <c r="I67" s="48" t="n">
        <v>0.0704</v>
      </c>
      <c r="J67" s="24">
        <f>IF(I67&lt;$I$109,0,I67-$I$109)</f>
        <v/>
      </c>
    </row>
    <row r="68" ht="16.05" customHeight="1" s="258">
      <c r="A68" s="46">
        <f>'Sovereign Ratings (Moody''s,S&amp;P)'!A68</f>
        <v/>
      </c>
      <c r="B68" s="56">
        <f>'Sovereign Ratings (Moody''s,S&amp;P)'!C68</f>
        <v/>
      </c>
      <c r="C68" s="57">
        <f>VLOOKUP(A68,$H$24:$J$113,2,FALSE)</f>
        <v/>
      </c>
      <c r="D68" s="57">
        <f>IF(C68="NA","NA",IF(C68&gt;$C$153,C68-$C$153,0))</f>
        <v/>
      </c>
      <c r="H68" s="46" t="inlineStr">
        <is>
          <t>Korea</t>
        </is>
      </c>
      <c r="I68" s="48" t="n">
        <v>0.0037</v>
      </c>
      <c r="J68" s="24">
        <f>IF(I68&lt;$I$109,0,I68-$I$109)</f>
        <v/>
      </c>
    </row>
    <row r="69" ht="16.05" customHeight="1" s="258">
      <c r="A69" s="46">
        <f>'Sovereign Ratings (Moody''s,S&amp;P)'!A69</f>
        <v/>
      </c>
      <c r="B69" s="56">
        <f>'Sovereign Ratings (Moody''s,S&amp;P)'!C69</f>
        <v/>
      </c>
      <c r="C69" s="57">
        <f>VLOOKUP(A69,$H$24:$J$113,2,FALSE)</f>
        <v/>
      </c>
      <c r="D69" s="57">
        <f>IF(C69="NA","NA",IF(C69&gt;$C$153,C69-$C$153,0))</f>
        <v/>
      </c>
      <c r="H69" s="46" t="inlineStr">
        <is>
          <t>Kuwait</t>
        </is>
      </c>
      <c r="I69" s="48" t="n">
        <v>0.0083</v>
      </c>
      <c r="J69" s="24">
        <f>IF(I69&lt;$I$109,0,I69-$I$109)</f>
        <v/>
      </c>
    </row>
    <row r="70" ht="16.05" customHeight="1" s="258">
      <c r="A70" s="46">
        <f>'Sovereign Ratings (Moody''s,S&amp;P)'!A70</f>
        <v/>
      </c>
      <c r="B70" s="56">
        <f>'Sovereign Ratings (Moody''s,S&amp;P)'!C70</f>
        <v/>
      </c>
      <c r="C70" s="57" t="inlineStr">
        <is>
          <t>NA</t>
        </is>
      </c>
      <c r="D70" s="57">
        <f>IF(C70="NA","NA",IF(C70&gt;$C$153,C70-$C$153,0))</f>
        <v/>
      </c>
      <c r="H70" s="46" t="inlineStr">
        <is>
          <t>Latvia</t>
        </is>
      </c>
      <c r="I70" s="48" t="n">
        <v>0.0094</v>
      </c>
      <c r="J70" s="24">
        <f>IF(I70&lt;$I$109,0,I70-$I$109)</f>
        <v/>
      </c>
    </row>
    <row r="71" ht="16.05" customHeight="1" s="258">
      <c r="A71" s="46">
        <f>'Sovereign Ratings (Moody''s,S&amp;P)'!A71</f>
        <v/>
      </c>
      <c r="B71" s="56">
        <f>'Sovereign Ratings (Moody''s,S&amp;P)'!C71</f>
        <v/>
      </c>
      <c r="C71" s="57">
        <f>VLOOKUP(A71,$H$24:$J$113,2,FALSE)</f>
        <v/>
      </c>
      <c r="D71" s="57">
        <f>IF(C71="NA","NA",IF(C71&gt;$C$153,C71-$C$153,0))</f>
        <v/>
      </c>
      <c r="H71" s="46" t="inlineStr">
        <is>
          <t>Lebanon</t>
        </is>
      </c>
      <c r="I71" s="48" t="inlineStr">
        <is>
          <t>NA</t>
        </is>
      </c>
      <c r="J71" s="24" t="inlineStr">
        <is>
          <t>NA</t>
        </is>
      </c>
    </row>
    <row r="72" ht="16.05" customHeight="1" s="258">
      <c r="A72" s="46">
        <f>'Sovereign Ratings (Moody''s,S&amp;P)'!A72</f>
        <v/>
      </c>
      <c r="B72" s="56">
        <f>'Sovereign Ratings (Moody''s,S&amp;P)'!C72</f>
        <v/>
      </c>
      <c r="C72" s="57">
        <f>VLOOKUP(A72,$H$24:$J$113,2,FALSE)</f>
        <v/>
      </c>
      <c r="D72" s="57">
        <f>IF(C72="NA","NA",IF(C72&gt;$C$153,C72-$C$153,0))</f>
        <v/>
      </c>
      <c r="H72" s="46" t="inlineStr">
        <is>
          <t>Lithuania</t>
        </is>
      </c>
      <c r="I72" s="48" t="n">
        <v>0.008999999999999999</v>
      </c>
      <c r="J72" s="24">
        <f>IF(I72&lt;$I$109,0,I72-$I$109)</f>
        <v/>
      </c>
    </row>
    <row r="73" ht="16.05" customHeight="1" s="258">
      <c r="A73" s="46">
        <f>'Sovereign Ratings (Moody''s,S&amp;P)'!A73</f>
        <v/>
      </c>
      <c r="B73" s="56">
        <f>'Sovereign Ratings (Moody''s,S&amp;P)'!C73</f>
        <v/>
      </c>
      <c r="C73" s="57" t="inlineStr">
        <is>
          <t>NA</t>
        </is>
      </c>
      <c r="D73" s="57">
        <f>IF(C73="NA","NA",IF(C73&gt;$C$153,C73-$C$153,0))</f>
        <v/>
      </c>
      <c r="H73" s="46" t="inlineStr">
        <is>
          <t>Malaysia</t>
        </is>
      </c>
      <c r="I73" s="48" t="n">
        <v>0.0086</v>
      </c>
      <c r="J73" s="24">
        <f>IF(I73&lt;$I$109,0,I73-$I$109)</f>
        <v/>
      </c>
    </row>
    <row r="74" ht="16.05" customHeight="1" s="258">
      <c r="A74" s="46">
        <f>'Sovereign Ratings (Moody''s,S&amp;P)'!A74</f>
        <v/>
      </c>
      <c r="B74" s="56">
        <f>'Sovereign Ratings (Moody''s,S&amp;P)'!C74</f>
        <v/>
      </c>
      <c r="C74" s="57">
        <f>VLOOKUP(A74,$H$24:$J$113,2,FALSE)</f>
        <v/>
      </c>
      <c r="D74" s="57">
        <f>IF(C74="NA","NA",IF(C74&gt;$C$153,C74-$C$153,0))</f>
        <v/>
      </c>
      <c r="H74" s="46" t="inlineStr">
        <is>
          <t>Mexico</t>
        </is>
      </c>
      <c r="I74" s="48" t="n">
        <v>0.0168</v>
      </c>
      <c r="J74" s="24">
        <f>IF(I74&lt;$I$109,0,I74-$I$109)</f>
        <v/>
      </c>
    </row>
    <row r="75" ht="16.05" customHeight="1" s="258">
      <c r="A75" s="46">
        <f>'Sovereign Ratings (Moody''s,S&amp;P)'!A75</f>
        <v/>
      </c>
      <c r="B75" s="56">
        <f>'Sovereign Ratings (Moody''s,S&amp;P)'!C75</f>
        <v/>
      </c>
      <c r="C75" s="57" t="inlineStr">
        <is>
          <t>NA</t>
        </is>
      </c>
      <c r="D75" s="57">
        <f>IF(C75="NA","NA",IF(C75&gt;$C$153,C75-$C$153,0))</f>
        <v/>
      </c>
      <c r="H75" s="46" t="inlineStr">
        <is>
          <t>Mongolia</t>
        </is>
      </c>
      <c r="I75" s="48" t="n">
        <v>0.0402</v>
      </c>
      <c r="J75" s="24">
        <f>IF(I75&lt;$I$109,0,I75-$I$109)</f>
        <v/>
      </c>
    </row>
    <row r="76" ht="16.05" customHeight="1" s="258">
      <c r="A76" s="46">
        <f>'Sovereign Ratings (Moody''s,S&amp;P)'!A76</f>
        <v/>
      </c>
      <c r="B76" s="56">
        <f>'Sovereign Ratings (Moody''s,S&amp;P)'!C76</f>
        <v/>
      </c>
      <c r="C76" s="57" t="inlineStr">
        <is>
          <t>NA</t>
        </is>
      </c>
      <c r="D76" s="57">
        <f>IF(C76="NA","NA",IF(C76&gt;$C$153,C76-$C$153,0))</f>
        <v/>
      </c>
      <c r="H76" s="46" t="inlineStr">
        <is>
          <t>Morocco</t>
        </is>
      </c>
      <c r="I76" s="48" t="n">
        <v>0.019</v>
      </c>
      <c r="J76" s="24">
        <f>IF(I76&lt;$I$109,0,I76-$I$109)</f>
        <v/>
      </c>
    </row>
    <row r="77" ht="16.05" customHeight="1" s="258">
      <c r="A77" s="46">
        <f>'Sovereign Ratings (Moody''s,S&amp;P)'!A77</f>
        <v/>
      </c>
      <c r="B77" s="56">
        <f>'Sovereign Ratings (Moody''s,S&amp;P)'!C77</f>
        <v/>
      </c>
      <c r="C77" s="57">
        <f>VLOOKUP(A77,$H$24:$J$113,2,FALSE)</f>
        <v/>
      </c>
      <c r="D77" s="57">
        <f>IF(C77="NA","NA",IF(C77&gt;$C$153,C77-$C$153,0))</f>
        <v/>
      </c>
      <c r="H77" s="46" t="inlineStr">
        <is>
          <t>Namibia</t>
        </is>
      </c>
      <c r="I77" s="48" t="n">
        <v>0.021</v>
      </c>
      <c r="J77" s="24">
        <f>IF(I77&lt;$I$109,0,I77-$I$109)</f>
        <v/>
      </c>
    </row>
    <row r="78" ht="16.05" customHeight="1" s="258">
      <c r="A78" s="46">
        <f>'Sovereign Ratings (Moody''s,S&amp;P)'!A78</f>
        <v/>
      </c>
      <c r="B78" s="56">
        <f>'Sovereign Ratings (Moody''s,S&amp;P)'!C78</f>
        <v/>
      </c>
      <c r="C78" s="57">
        <f>VLOOKUP(A78,$H$24:$J$113,2,FALSE)</f>
        <v/>
      </c>
      <c r="D78" s="57">
        <f>IF(C78="NA","NA",IF(C78&gt;$C$153,C78-$C$153,0))</f>
        <v/>
      </c>
      <c r="H78" s="46" t="inlineStr">
        <is>
          <t>Netherlands</t>
        </is>
      </c>
      <c r="I78" s="48" t="n">
        <v>0.0024</v>
      </c>
      <c r="J78" s="24">
        <f>IF(I78&lt;$I$109,0,I78-$I$109)</f>
        <v/>
      </c>
    </row>
    <row r="79" ht="16.05" customHeight="1" s="258">
      <c r="A79" s="46">
        <f>'Sovereign Ratings (Moody''s,S&amp;P)'!A79</f>
        <v/>
      </c>
      <c r="B79" s="56">
        <f>'Sovereign Ratings (Moody''s,S&amp;P)'!C79</f>
        <v/>
      </c>
      <c r="C79" s="57">
        <f>VLOOKUP(A79,$H$24:$J$113,2,FALSE)</f>
        <v/>
      </c>
      <c r="D79" s="57">
        <f>IF(C79="NA","NA",IF(C79&gt;$C$153,C79-$C$153,0))</f>
        <v/>
      </c>
      <c r="H79" s="46" t="inlineStr">
        <is>
          <t>New Zealand</t>
        </is>
      </c>
      <c r="I79" s="48" t="n">
        <v>0.0029</v>
      </c>
      <c r="J79" s="24">
        <f>IF(I79&lt;$I$109,0,I79-$I$109)</f>
        <v/>
      </c>
    </row>
    <row r="80" ht="16.05" customHeight="1" s="258">
      <c r="A80" s="46">
        <f>'Sovereign Ratings (Moody''s,S&amp;P)'!A80</f>
        <v/>
      </c>
      <c r="B80" s="56">
        <f>'Sovereign Ratings (Moody''s,S&amp;P)'!C80</f>
        <v/>
      </c>
      <c r="C80" s="57">
        <f>VLOOKUP(A80,$H$24:$J$113,2,FALSE)</f>
        <v/>
      </c>
      <c r="D80" s="57">
        <f>IF(C80="NA","NA",IF(C80&gt;$C$153,C80-$C$153,0))</f>
        <v/>
      </c>
      <c r="H80" s="248" t="inlineStr">
        <is>
          <t>Nicaragua</t>
        </is>
      </c>
      <c r="I80" s="249" t="n">
        <v>0.0489</v>
      </c>
      <c r="J80" s="250">
        <f>IF(I80&lt;$I$109,0,I80-$I$109)</f>
        <v/>
      </c>
    </row>
    <row r="81" ht="16.05" customHeight="1" s="258">
      <c r="A81" s="46">
        <f>'Sovereign Ratings (Moody''s,S&amp;P)'!A81</f>
        <v/>
      </c>
      <c r="B81" s="56">
        <f>'Sovereign Ratings (Moody''s,S&amp;P)'!C81</f>
        <v/>
      </c>
      <c r="C81" s="57" t="inlineStr">
        <is>
          <t>NA</t>
        </is>
      </c>
      <c r="D81" s="57">
        <f>IF(C81="NA","NA",IF(C81&gt;$C$153,C81-$C$153,0))</f>
        <v/>
      </c>
      <c r="H81" s="46" t="inlineStr">
        <is>
          <t>Nigeria</t>
        </is>
      </c>
      <c r="I81" s="48" t="n">
        <v>0.0644</v>
      </c>
      <c r="J81" s="24">
        <f>IF(I81&lt;$I$109,0,I81-$I$109)</f>
        <v/>
      </c>
    </row>
    <row r="82" ht="16.05" customHeight="1" s="258">
      <c r="A82" s="46">
        <f>'Sovereign Ratings (Moody''s,S&amp;P)'!A82</f>
        <v/>
      </c>
      <c r="B82" s="56">
        <f>'Sovereign Ratings (Moody''s,S&amp;P)'!C82</f>
        <v/>
      </c>
      <c r="C82" s="57" t="inlineStr">
        <is>
          <t>NA</t>
        </is>
      </c>
      <c r="D82" s="57">
        <f>IF(C82="NA","NA",IF(C82&gt;$C$153,C82-$C$153,0))</f>
        <v/>
      </c>
      <c r="H82" s="46" t="inlineStr">
        <is>
          <t>Norway</t>
        </is>
      </c>
      <c r="I82" s="48" t="n">
        <v>0.0024</v>
      </c>
      <c r="J82" s="24">
        <f>IF(I82&lt;$I$109,0,I82-$I$109)</f>
        <v/>
      </c>
    </row>
    <row r="83" ht="16.05" customHeight="1" s="258">
      <c r="A83" s="46">
        <f>'Sovereign Ratings (Moody''s,S&amp;P)'!A83</f>
        <v/>
      </c>
      <c r="B83" s="56">
        <f>'Sovereign Ratings (Moody''s,S&amp;P)'!C83</f>
        <v/>
      </c>
      <c r="C83" s="57">
        <f>VLOOKUP(A83,$H$24:$J$113,2,FALSE)</f>
        <v/>
      </c>
      <c r="D83" s="57">
        <f>IF(C83="NA","NA",IF(C83&gt;$C$153,C83-$C$153,0))</f>
        <v/>
      </c>
      <c r="H83" s="46" t="inlineStr">
        <is>
          <t>Oman</t>
        </is>
      </c>
      <c r="I83" s="48" t="n">
        <v>0.0192</v>
      </c>
      <c r="J83" s="24">
        <f>IF(I83&lt;$I$109,0,I83-$I$109)</f>
        <v/>
      </c>
    </row>
    <row r="84" ht="16.05" customHeight="1" s="258">
      <c r="A84" s="46">
        <f>'Sovereign Ratings (Moody''s,S&amp;P)'!A84</f>
        <v/>
      </c>
      <c r="B84" s="56">
        <f>'Sovereign Ratings (Moody''s,S&amp;P)'!C84</f>
        <v/>
      </c>
      <c r="C84" s="57">
        <f>VLOOKUP(A84,$H$24:$J$113,2,FALSE)</f>
        <v/>
      </c>
      <c r="D84" s="57">
        <f>IF(C84="NA","NA",IF(C84&gt;$C$153,C84-$C$153,0))</f>
        <v/>
      </c>
      <c r="H84" s="173" t="inlineStr">
        <is>
          <t>Pakistan</t>
        </is>
      </c>
      <c r="I84" s="176" t="n">
        <v>0.4104</v>
      </c>
      <c r="J84" s="177" t="inlineStr">
        <is>
          <t>NA</t>
        </is>
      </c>
    </row>
    <row r="85" ht="16.05" customHeight="1" s="258">
      <c r="A85" s="46">
        <f>'Sovereign Ratings (Moody''s,S&amp;P)'!A85</f>
        <v/>
      </c>
      <c r="B85" s="56">
        <f>'Sovereign Ratings (Moody''s,S&amp;P)'!C85</f>
        <v/>
      </c>
      <c r="C85" s="57" t="inlineStr">
        <is>
          <t>NA</t>
        </is>
      </c>
      <c r="D85" s="57">
        <f>IF(C85="NA","NA",IF(C85&gt;$C$153,C85-$C$153,0))</f>
        <v/>
      </c>
      <c r="H85" s="46" t="inlineStr">
        <is>
          <t>Panama</t>
        </is>
      </c>
      <c r="I85" s="48" t="n">
        <v>0.0231</v>
      </c>
      <c r="J85" s="24">
        <f>IF(I85&lt;$I$109,0,I85-$I$109)</f>
        <v/>
      </c>
    </row>
    <row r="86" ht="16.05" customHeight="1" s="258">
      <c r="A86" s="46">
        <f>'Sovereign Ratings (Moody''s,S&amp;P)'!A86</f>
        <v/>
      </c>
      <c r="B86" s="56">
        <f>'Sovereign Ratings (Moody''s,S&amp;P)'!C86</f>
        <v/>
      </c>
      <c r="C86" s="57">
        <f>VLOOKUP(A86,$H$24:$J$113,2,FALSE)</f>
        <v/>
      </c>
      <c r="D86" s="57">
        <f>IF(C86="NA","NA",IF(C86&gt;$C$153,C86-$C$153,0))</f>
        <v/>
      </c>
      <c r="H86" s="46" t="inlineStr">
        <is>
          <t>Peru</t>
        </is>
      </c>
      <c r="I86" s="48" t="n">
        <v>0.0137</v>
      </c>
      <c r="J86" s="24">
        <f>IF(I86&lt;$I$109,0,I86-$I$109)</f>
        <v/>
      </c>
    </row>
    <row r="87" ht="16.05" customHeight="1" s="258">
      <c r="A87" s="46">
        <f>'Sovereign Ratings (Moody''s,S&amp;P)'!A87</f>
        <v/>
      </c>
      <c r="B87" s="56">
        <f>'Sovereign Ratings (Moody''s,S&amp;P)'!C87</f>
        <v/>
      </c>
      <c r="C87" s="57" t="inlineStr">
        <is>
          <t>NA</t>
        </is>
      </c>
      <c r="D87" s="57">
        <f>IF(C87="NA","NA",IF(C87&gt;$C$153,C87-$C$153,0))</f>
        <v/>
      </c>
      <c r="H87" s="46" t="inlineStr">
        <is>
          <t>Philippines</t>
        </is>
      </c>
      <c r="I87" s="48" t="n">
        <v>0.0118</v>
      </c>
      <c r="J87" s="24">
        <f>IF(I87&lt;$I$109,0,I87-$I$109)</f>
        <v/>
      </c>
    </row>
    <row r="88" ht="16.05" customHeight="1" s="258">
      <c r="A88" s="46">
        <f>'Sovereign Ratings (Moody''s,S&amp;P)'!A88</f>
        <v/>
      </c>
      <c r="B88" s="56">
        <f>'Sovereign Ratings (Moody''s,S&amp;P)'!C88</f>
        <v/>
      </c>
      <c r="C88" s="57" t="inlineStr">
        <is>
          <t>NA</t>
        </is>
      </c>
      <c r="D88" s="57">
        <f>IF(C88="NA","NA",IF(C88&gt;$C$153,C88-$C$153,0))</f>
        <v/>
      </c>
      <c r="H88" s="46" t="inlineStr">
        <is>
          <t>Poland</t>
        </is>
      </c>
      <c r="I88" s="48" t="n">
        <v>0.0106</v>
      </c>
      <c r="J88" s="24">
        <f>IF(I88&lt;$I$109,0,I88-$I$109)</f>
        <v/>
      </c>
    </row>
    <row r="89" ht="16.05" customHeight="1" s="258">
      <c r="A89" s="46">
        <f>'Sovereign Ratings (Moody''s,S&amp;P)'!A89</f>
        <v/>
      </c>
      <c r="B89" s="56">
        <f>'Sovereign Ratings (Moody''s,S&amp;P)'!C89</f>
        <v/>
      </c>
      <c r="C89" s="57" t="inlineStr">
        <is>
          <t>NA</t>
        </is>
      </c>
      <c r="D89" s="57">
        <f>IF(C89="NA","NA",IF(C89&gt;$C$153,C89-$C$153,0))</f>
        <v/>
      </c>
      <c r="H89" s="46" t="inlineStr">
        <is>
          <t>Portugal</t>
        </is>
      </c>
      <c r="I89" s="48" t="n">
        <v>0.0075</v>
      </c>
      <c r="J89" s="24">
        <f>IF(I89&lt;$I$109,0,I89-$I$109)</f>
        <v/>
      </c>
    </row>
    <row r="90" ht="16.05" customHeight="1" s="258">
      <c r="A90" s="46">
        <f>'Sovereign Ratings (Moody''s,S&amp;P)'!A90</f>
        <v/>
      </c>
      <c r="B90" s="56">
        <f>'Sovereign Ratings (Moody''s,S&amp;P)'!C90</f>
        <v/>
      </c>
      <c r="C90" s="57">
        <f>VLOOKUP(A90,$H$24:$J$113,2,FALSE)</f>
        <v/>
      </c>
      <c r="D90" s="57">
        <f>IF(C90="NA","NA",IF(C90&gt;$C$153,C90-$C$153,0))</f>
        <v/>
      </c>
      <c r="H90" s="46" t="inlineStr">
        <is>
          <t>Qatar</t>
        </is>
      </c>
      <c r="I90" s="48" t="n">
        <v>0.0083</v>
      </c>
      <c r="J90" s="24">
        <f>IF(I90&lt;$I$109,0,I90-$I$109)</f>
        <v/>
      </c>
    </row>
    <row r="91" ht="16.05" customHeight="1" s="258">
      <c r="A91" s="46">
        <f>'Sovereign Ratings (Moody''s,S&amp;P)'!A91</f>
        <v/>
      </c>
      <c r="B91" s="56">
        <f>'Sovereign Ratings (Moody''s,S&amp;P)'!C91</f>
        <v/>
      </c>
      <c r="C91" s="57" t="inlineStr">
        <is>
          <t>NA</t>
        </is>
      </c>
      <c r="D91" s="57">
        <f>IF(C91="NA","NA",IF(C91&gt;$C$153,C91-$C$153,0))</f>
        <v/>
      </c>
      <c r="H91" s="46" t="inlineStr">
        <is>
          <t>Romania</t>
        </is>
      </c>
      <c r="I91" s="48" t="n">
        <v>0.0231</v>
      </c>
      <c r="J91" s="24">
        <f>IF(I91&lt;$I$109,0,I91-$I$109)</f>
        <v/>
      </c>
    </row>
    <row r="92" ht="16.05" customHeight="1" s="258">
      <c r="A92" s="46">
        <f>'Sovereign Ratings (Moody''s,S&amp;P)'!A92</f>
        <v/>
      </c>
      <c r="B92" s="56">
        <f>'Sovereign Ratings (Moody''s,S&amp;P)'!C92</f>
        <v/>
      </c>
      <c r="C92" s="57" t="inlineStr">
        <is>
          <t>NA</t>
        </is>
      </c>
      <c r="D92" s="57">
        <f>IF(C92="NA","NA",IF(C92&gt;$C$153,C92-$C$153,0))</f>
        <v/>
      </c>
      <c r="H92" s="46" t="inlineStr">
        <is>
          <t>Russia</t>
        </is>
      </c>
      <c r="I92" s="48" t="inlineStr">
        <is>
          <t>NA</t>
        </is>
      </c>
      <c r="J92" s="24" t="inlineStr">
        <is>
          <t>NA</t>
        </is>
      </c>
    </row>
    <row r="93" ht="16.05" customHeight="1" s="258">
      <c r="A93" s="46">
        <f>'Sovereign Ratings (Moody''s,S&amp;P)'!A93</f>
        <v/>
      </c>
      <c r="B93" s="56">
        <f>'Sovereign Ratings (Moody''s,S&amp;P)'!C93</f>
        <v/>
      </c>
      <c r="C93" s="57" t="inlineStr">
        <is>
          <t>NA</t>
        </is>
      </c>
      <c r="D93" s="57">
        <f>IF(C93="NA","NA",IF(C93&gt;$C$153,C93-$C$153,0))</f>
        <v/>
      </c>
      <c r="H93" s="46" t="inlineStr">
        <is>
          <t>Rwanda</t>
        </is>
      </c>
      <c r="I93" s="48" t="n">
        <v>0.0553</v>
      </c>
      <c r="J93" s="24">
        <f>IF(I93&lt;$I$109,0,I93-$I$109)</f>
        <v/>
      </c>
    </row>
    <row r="94" ht="16.05" customHeight="1" s="258">
      <c r="A94" s="46">
        <f>'Sovereign Ratings (Moody''s,S&amp;P)'!A94</f>
        <v/>
      </c>
      <c r="B94" s="56">
        <f>'Sovereign Ratings (Moody''s,S&amp;P)'!C94</f>
        <v/>
      </c>
      <c r="C94" s="57" t="inlineStr">
        <is>
          <t>NA</t>
        </is>
      </c>
      <c r="D94" s="57">
        <f>IF(C94="NA","NA",IF(C94&gt;$C$153,C94-$C$153,0))</f>
        <v/>
      </c>
      <c r="H94" s="46" t="inlineStr">
        <is>
          <t>Saudi Arabia</t>
        </is>
      </c>
      <c r="I94" s="48" t="n">
        <v>0.008500000000000001</v>
      </c>
      <c r="J94" s="24">
        <f>IF(I94&lt;$I$109,0,I94-$I$109)</f>
        <v/>
      </c>
    </row>
    <row r="95" ht="16.05" customHeight="1" s="258">
      <c r="A95" s="46">
        <f>'Sovereign Ratings (Moody''s,S&amp;P)'!A95</f>
        <v/>
      </c>
      <c r="B95" s="56">
        <f>'Sovereign Ratings (Moody''s,S&amp;P)'!C95</f>
        <v/>
      </c>
      <c r="C95" s="57">
        <f>VLOOKUP(A95,$H$24:$J$113,2,FALSE)</f>
        <v/>
      </c>
      <c r="D95" s="57">
        <f>IF(C95="NA","NA",IF(C95&gt;$C$153,C95-$C$153,0))</f>
        <v/>
      </c>
      <c r="H95" s="46" t="inlineStr">
        <is>
          <t>Senegal</t>
        </is>
      </c>
      <c r="I95" s="48" t="n">
        <v>0.0689</v>
      </c>
      <c r="J95" s="24">
        <f>IF(I95&lt;$I$109,0,I95-$I$109)</f>
        <v/>
      </c>
    </row>
    <row r="96" ht="16.05" customHeight="1" s="258">
      <c r="A96" s="46">
        <f>'Sovereign Ratings (Moody''s,S&amp;P)'!A96</f>
        <v/>
      </c>
      <c r="B96" s="56">
        <f>'Sovereign Ratings (Moody''s,S&amp;P)'!C96</f>
        <v/>
      </c>
      <c r="C96" s="57" t="inlineStr">
        <is>
          <t>NA</t>
        </is>
      </c>
      <c r="D96" s="57">
        <f>IF(C96="NA","NA",IF(C96&gt;$C$153,C96-$C$153,0))</f>
        <v/>
      </c>
      <c r="H96" s="46" t="inlineStr">
        <is>
          <t>Serbia</t>
        </is>
      </c>
      <c r="I96" s="48" t="n">
        <v>0.0286</v>
      </c>
      <c r="J96" s="24">
        <f>IF(I96&lt;$I$109,0,I96-$I$109)</f>
        <v/>
      </c>
    </row>
    <row r="97" ht="16.05" customHeight="1" s="258">
      <c r="A97" s="46">
        <f>'Sovereign Ratings (Moody''s,S&amp;P)'!A97</f>
        <v/>
      </c>
      <c r="B97" s="56">
        <f>'Sovereign Ratings (Moody''s,S&amp;P)'!C97</f>
        <v/>
      </c>
      <c r="C97" s="57" t="inlineStr">
        <is>
          <t>NA</t>
        </is>
      </c>
      <c r="D97" s="57">
        <f>IF(C97="NA","NA",IF(C97&gt;$C$153,C97-$C$153,0))</f>
        <v/>
      </c>
      <c r="H97" s="46" t="inlineStr">
        <is>
          <t>Slovakia</t>
        </is>
      </c>
      <c r="I97" s="48" t="n">
        <v>0.006</v>
      </c>
      <c r="J97" s="24">
        <f>IF(I97&lt;$I$109,0,I97-$I$109)</f>
        <v/>
      </c>
    </row>
    <row r="98" ht="16.05" customHeight="1" s="258">
      <c r="A98" s="46">
        <f>'Sovereign Ratings (Moody''s,S&amp;P)'!A98</f>
        <v/>
      </c>
      <c r="B98" s="56">
        <f>'Sovereign Ratings (Moody''s,S&amp;P)'!C98</f>
        <v/>
      </c>
      <c r="C98" s="57" t="inlineStr">
        <is>
          <t>NA</t>
        </is>
      </c>
      <c r="D98" s="57">
        <f>IF(C98="NA","NA",IF(C98&gt;$C$153,C98-$C$153,0))</f>
        <v/>
      </c>
      <c r="H98" s="46" t="inlineStr">
        <is>
          <t>Slovenia</t>
        </is>
      </c>
      <c r="I98" s="48" t="n">
        <v>0.0076</v>
      </c>
      <c r="J98" s="24">
        <f>IF(I98&lt;$I$109,0,I98-$I$109)</f>
        <v/>
      </c>
    </row>
    <row r="99" ht="16.05" customHeight="1" s="258">
      <c r="A99" s="46">
        <f>'Sovereign Ratings (Moody''s,S&amp;P)'!A99</f>
        <v/>
      </c>
      <c r="B99" s="56">
        <f>'Sovereign Ratings (Moody''s,S&amp;P)'!C99</f>
        <v/>
      </c>
      <c r="C99" s="57" t="inlineStr">
        <is>
          <t>NA</t>
        </is>
      </c>
      <c r="D99" s="57">
        <f>IF(C99="NA","NA",IF(C99&gt;$C$153,C99-$C$153,0))</f>
        <v/>
      </c>
      <c r="H99" s="46" t="inlineStr">
        <is>
          <t>South Africa</t>
        </is>
      </c>
      <c r="I99" s="48" t="n">
        <v>0.0316</v>
      </c>
      <c r="J99" s="24">
        <f>IF(I99&lt;$I$109,0,I99-$I$109)</f>
        <v/>
      </c>
    </row>
    <row r="100" ht="16.05" customHeight="1" s="258">
      <c r="A100" s="46">
        <f>'Sovereign Ratings (Moody''s,S&amp;P)'!A100</f>
        <v/>
      </c>
      <c r="B100" s="56">
        <f>'Sovereign Ratings (Moody''s,S&amp;P)'!C100</f>
        <v/>
      </c>
      <c r="C100" s="57">
        <f>VLOOKUP(A100,$H$24:$J$113,2,FALSE)</f>
        <v/>
      </c>
      <c r="D100" s="57">
        <f>IF(C100="NA","NA",IF(C100&gt;$C$153,C100-$C$153,0))</f>
        <v/>
      </c>
      <c r="H100" s="46" t="inlineStr">
        <is>
          <t>Spain</t>
        </is>
      </c>
      <c r="I100" s="48" t="n">
        <v>0.0078</v>
      </c>
      <c r="J100" s="24">
        <f>IF(I100&lt;$I$109,0,I100-$I$109)</f>
        <v/>
      </c>
    </row>
    <row r="101" ht="16.05" customHeight="1" s="258">
      <c r="A101" s="46">
        <f>'Sovereign Ratings (Moody''s,S&amp;P)'!A101</f>
        <v/>
      </c>
      <c r="B101" s="56">
        <f>'Sovereign Ratings (Moody''s,S&amp;P)'!C101</f>
        <v/>
      </c>
      <c r="C101" s="57" t="inlineStr">
        <is>
          <t>NA</t>
        </is>
      </c>
      <c r="D101" s="57">
        <f>IF(C101="NA","NA",IF(C101&gt;$C$153,C101-$C$153,0))</f>
        <v/>
      </c>
      <c r="H101" s="46" t="inlineStr">
        <is>
          <t>Sri Lanka</t>
        </is>
      </c>
      <c r="I101" s="48" t="n">
        <v>0.5936</v>
      </c>
      <c r="J101" s="24" t="inlineStr">
        <is>
          <t>NA</t>
        </is>
      </c>
    </row>
    <row r="102" ht="16.05" customHeight="1" s="258">
      <c r="A102" s="46">
        <f>'Sovereign Ratings (Moody''s,S&amp;P)'!A102</f>
        <v/>
      </c>
      <c r="B102" s="56">
        <f>'Sovereign Ratings (Moody''s,S&amp;P)'!C102</f>
        <v/>
      </c>
      <c r="C102" s="57" t="inlineStr">
        <is>
          <t>NA</t>
        </is>
      </c>
      <c r="D102" s="57">
        <f>IF(C102="NA","NA",IF(C102&gt;$C$153,C102-$C$153,0))</f>
        <v/>
      </c>
      <c r="H102" s="46" t="inlineStr">
        <is>
          <t>Sweden</t>
        </is>
      </c>
      <c r="I102" s="48" t="n">
        <v>0.0028</v>
      </c>
      <c r="J102" s="24">
        <f>IF(I102&lt;$I$109,0,I102-$I$109)</f>
        <v/>
      </c>
    </row>
    <row r="103" ht="16.05" customHeight="1" s="258">
      <c r="A103" s="46">
        <f>'Sovereign Ratings (Moody''s,S&amp;P)'!A103</f>
        <v/>
      </c>
      <c r="B103" s="56">
        <f>'Sovereign Ratings (Moody''s,S&amp;P)'!C103</f>
        <v/>
      </c>
      <c r="C103" s="57">
        <f>VLOOKUP(A103,$H$24:$J$113,2,FALSE)</f>
        <v/>
      </c>
      <c r="D103" s="57">
        <f>IF(C103="NA","NA",IF(C103&gt;$C$153,C103-$C$153,0))</f>
        <v/>
      </c>
      <c r="H103" s="46" t="inlineStr">
        <is>
          <t>Switzerland</t>
        </is>
      </c>
      <c r="I103" s="48" t="n">
        <v>0.0022</v>
      </c>
      <c r="J103" s="24">
        <f>IF(I103&lt;$I$109,0,I103-$I$109)</f>
        <v/>
      </c>
    </row>
    <row r="104" ht="16.05" customHeight="1" s="258">
      <c r="A104" s="46">
        <f>'Sovereign Ratings (Moody''s,S&amp;P)'!A104</f>
        <v/>
      </c>
      <c r="B104" s="56">
        <f>'Sovereign Ratings (Moody''s,S&amp;P)'!C104</f>
        <v/>
      </c>
      <c r="C104" s="57">
        <f>VLOOKUP(A104,$H$24:$J$113,2,FALSE)</f>
        <v/>
      </c>
      <c r="D104" s="57">
        <f>IF(C104="NA","NA",IF(C104&gt;$C$153,C104-$C$153,0))</f>
        <v/>
      </c>
      <c r="H104" s="46" t="inlineStr">
        <is>
          <t>Thailand</t>
        </is>
      </c>
      <c r="I104" s="48" t="n">
        <v>0.0065</v>
      </c>
      <c r="J104" s="24">
        <f>IF(I104&lt;$I$109,0,I104-$I$109)</f>
        <v/>
      </c>
    </row>
    <row r="105" ht="16.05" customHeight="1" s="258">
      <c r="A105" s="46">
        <f>'Sovereign Ratings (Moody''s,S&amp;P)'!A105</f>
        <v/>
      </c>
      <c r="B105" s="56">
        <f>'Sovereign Ratings (Moody''s,S&amp;P)'!C105</f>
        <v/>
      </c>
      <c r="C105" s="57">
        <f>VLOOKUP(A105,$H$24:$J$113,2,FALSE)</f>
        <v/>
      </c>
      <c r="D105" s="57">
        <f>IF(C105="NA","NA",IF(C105&gt;$C$153,C105-$C$153,0))</f>
        <v/>
      </c>
      <c r="H105" s="46" t="inlineStr">
        <is>
          <t>Tunisia</t>
        </is>
      </c>
      <c r="I105" s="48" t="n">
        <v>0.0978</v>
      </c>
      <c r="J105" s="24">
        <f>IF(I105&lt;$I$109,0,I105-$I$109)</f>
        <v/>
      </c>
    </row>
    <row r="106" ht="16.05" customHeight="1" s="258">
      <c r="A106" s="46" t="inlineStr">
        <is>
          <t>Niger</t>
        </is>
      </c>
      <c r="B106" s="56">
        <f>'Sovereign Ratings (Moody''s,S&amp;P)'!C106</f>
        <v/>
      </c>
      <c r="C106" s="57" t="inlineStr">
        <is>
          <t>NA</t>
        </is>
      </c>
      <c r="D106" s="57">
        <f>IF(C106="NA","NA",IF(C106&gt;$C$153,C106-$C$153,0))</f>
        <v/>
      </c>
      <c r="H106" s="46" t="inlineStr">
        <is>
          <t>Turkey</t>
        </is>
      </c>
      <c r="I106" s="48" t="n">
        <v>0.0386</v>
      </c>
      <c r="J106" s="24">
        <f>IF(I106&lt;$I$109,0,I106-$I$109)</f>
        <v/>
      </c>
    </row>
    <row r="107" ht="16.05" customHeight="1" s="258">
      <c r="A107" s="46">
        <f>'Sovereign Ratings (Moody''s,S&amp;P)'!A107</f>
        <v/>
      </c>
      <c r="B107" s="56">
        <f>'Sovereign Ratings (Moody''s,S&amp;P)'!C107</f>
        <v/>
      </c>
      <c r="C107" s="57">
        <f>VLOOKUP(A107,$H$24:$J$113,2,FALSE)</f>
        <v/>
      </c>
      <c r="D107" s="57">
        <f>IF(C107="NA","NA",IF(C107&gt;$C$153,C107-$C$153,0))</f>
        <v/>
      </c>
      <c r="H107" s="46" t="inlineStr">
        <is>
          <t>Ukraine</t>
        </is>
      </c>
      <c r="I107" s="48" t="inlineStr">
        <is>
          <t>NA</t>
        </is>
      </c>
      <c r="J107" s="24" t="inlineStr">
        <is>
          <t>NA</t>
        </is>
      </c>
    </row>
    <row r="108" ht="16.05" customHeight="1" s="258">
      <c r="A108" s="46">
        <f>'Sovereign Ratings (Moody''s,S&amp;P)'!A108</f>
        <v/>
      </c>
      <c r="B108" s="56">
        <f>'Sovereign Ratings (Moody''s,S&amp;P)'!C108</f>
        <v/>
      </c>
      <c r="C108" s="57">
        <f>VLOOKUP(A108,$H$24:$J$113,2,FALSE)</f>
        <v/>
      </c>
      <c r="D108" s="57">
        <f>IF(C108="NA","NA",IF(C108&gt;$C$153,C108-$C$153,0))</f>
        <v/>
      </c>
      <c r="H108" s="46" t="inlineStr">
        <is>
          <t>United Kingdom</t>
        </is>
      </c>
      <c r="I108" s="48" t="n">
        <v>0.0051</v>
      </c>
      <c r="J108" s="24">
        <f>IF(I108&lt;$I$109,0,I108-$I$109)</f>
        <v/>
      </c>
    </row>
    <row r="109" ht="16.05" customHeight="1" s="258">
      <c r="A109" s="46">
        <f>'Sovereign Ratings (Moody''s,S&amp;P)'!A109</f>
        <v/>
      </c>
      <c r="B109" s="56">
        <f>'Sovereign Ratings (Moody''s,S&amp;P)'!C109</f>
        <v/>
      </c>
      <c r="C109" s="57">
        <f>VLOOKUP(A109,$H$24:$J$113,2,FALSE)</f>
        <v/>
      </c>
      <c r="D109" s="57">
        <f>IF(C109="NA","NA",IF(C109&gt;$C$153,C109-$C$153,0))</f>
        <v/>
      </c>
      <c r="H109" s="46" t="inlineStr">
        <is>
          <t>United States</t>
        </is>
      </c>
      <c r="I109" s="48" t="n">
        <v>0.0058</v>
      </c>
      <c r="J109" s="24">
        <f>IF(I109&lt;$I$109,0,I109-$I$109)</f>
        <v/>
      </c>
    </row>
    <row r="110" ht="16.05" customHeight="1" s="258">
      <c r="A110" s="46">
        <f>'Sovereign Ratings (Moody''s,S&amp;P)'!A110</f>
        <v/>
      </c>
      <c r="B110" s="56">
        <f>'Sovereign Ratings (Moody''s,S&amp;P)'!C110</f>
        <v/>
      </c>
      <c r="C110" s="57">
        <f>VLOOKUP(A110,$H$24:$J$113,2,FALSE)</f>
        <v/>
      </c>
      <c r="D110" s="57">
        <f>IF(C110="NA","NA",IF(C110&gt;$C$153,C110-$C$153,0))</f>
        <v/>
      </c>
      <c r="H110" s="46" t="inlineStr">
        <is>
          <t>Uruguay</t>
        </is>
      </c>
      <c r="I110" s="48" t="n">
        <v>0.0114</v>
      </c>
      <c r="J110" s="24">
        <f>IF(I110&lt;$I$109,0,I110-$I$109)</f>
        <v/>
      </c>
    </row>
    <row r="111" ht="16.05" customHeight="1" s="258">
      <c r="A111" s="46">
        <f>'Sovereign Ratings (Moody''s,S&amp;P)'!A111</f>
        <v/>
      </c>
      <c r="B111" s="56">
        <f>'Sovereign Ratings (Moody''s,S&amp;P)'!C111</f>
        <v/>
      </c>
      <c r="C111" s="57">
        <f>VLOOKUP(A111,$H$24:$J$113,2,FALSE)</f>
        <v/>
      </c>
      <c r="D111" s="57">
        <f>IF(C111="NA","NA",IF(C111&gt;$C$153,C111-$C$153,0))</f>
        <v/>
      </c>
      <c r="H111" s="46" t="inlineStr">
        <is>
          <t>Venezuela</t>
        </is>
      </c>
      <c r="I111" s="48" t="n">
        <v>0.1125</v>
      </c>
      <c r="J111" s="24">
        <f>IF(I111&lt;$I$109,0,I111-$I$109)</f>
        <v/>
      </c>
    </row>
    <row r="112" ht="16.05" customHeight="1" s="258">
      <c r="A112" s="46">
        <f>'Sovereign Ratings (Moody''s,S&amp;P)'!A112</f>
        <v/>
      </c>
      <c r="B112" s="56">
        <f>'Sovereign Ratings (Moody''s,S&amp;P)'!C112</f>
        <v/>
      </c>
      <c r="C112" s="57" t="inlineStr">
        <is>
          <t>NA</t>
        </is>
      </c>
      <c r="D112" s="57">
        <f>IF(C112="NA","NA",IF(C112&gt;$C$153,C112-$C$153,0))</f>
        <v/>
      </c>
      <c r="H112" s="46" t="inlineStr">
        <is>
          <t>Vietnam</t>
        </is>
      </c>
      <c r="I112" s="48" t="n">
        <v>0.0184</v>
      </c>
      <c r="J112" s="24">
        <f>IF(I112&lt;$I$109,0,I112-$I$109)</f>
        <v/>
      </c>
    </row>
    <row r="113" ht="16.05" customHeight="1" s="258">
      <c r="A113" s="46">
        <f>'Sovereign Ratings (Moody''s,S&amp;P)'!A113</f>
        <v/>
      </c>
      <c r="B113" s="56">
        <f>'Sovereign Ratings (Moody''s,S&amp;P)'!C113</f>
        <v/>
      </c>
      <c r="C113" s="57" t="inlineStr">
        <is>
          <t>NA</t>
        </is>
      </c>
      <c r="D113" s="57">
        <f>IF(C113="NA","NA",IF(C113&gt;$C$153,C113-$C$153,0))</f>
        <v/>
      </c>
      <c r="H113" s="46" t="inlineStr">
        <is>
          <t>Zambia</t>
        </is>
      </c>
      <c r="I113" s="48" t="inlineStr">
        <is>
          <t>NA</t>
        </is>
      </c>
      <c r="J113" s="24" t="inlineStr">
        <is>
          <t>NA</t>
        </is>
      </c>
    </row>
    <row r="114" ht="16.05" customHeight="1" s="258">
      <c r="A114" s="46">
        <f>'Sovereign Ratings (Moody''s,S&amp;P)'!A114</f>
        <v/>
      </c>
      <c r="B114" s="56">
        <f>'Sovereign Ratings (Moody''s,S&amp;P)'!C114</f>
        <v/>
      </c>
      <c r="C114" s="57">
        <f>VLOOKUP(A114,$H$24:$J$113,2,FALSE)</f>
        <v/>
      </c>
      <c r="D114" s="57">
        <f>IF(C114="NA","NA",IF(C114&gt;$C$153,C114-$C$153,0))</f>
        <v/>
      </c>
    </row>
    <row r="115" ht="16.05" customHeight="1" s="258">
      <c r="A115" s="46">
        <f>'Sovereign Ratings (Moody''s,S&amp;P)'!A115</f>
        <v/>
      </c>
      <c r="B115" s="56">
        <f>'Sovereign Ratings (Moody''s,S&amp;P)'!C115</f>
        <v/>
      </c>
      <c r="C115" s="57">
        <f>VLOOKUP(A115,$H$24:$J$113,2,FALSE)</f>
        <v/>
      </c>
      <c r="D115" s="57">
        <f>IF(C115="NA","NA",IF(C115&gt;$C$153,C115-$C$153,0))</f>
        <v/>
      </c>
    </row>
    <row r="116" ht="16.05" customHeight="1" s="258">
      <c r="A116" s="46">
        <f>'Sovereign Ratings (Moody''s,S&amp;P)'!A116</f>
        <v/>
      </c>
      <c r="B116" s="56">
        <f>'Sovereign Ratings (Moody''s,S&amp;P)'!C116</f>
        <v/>
      </c>
      <c r="C116" s="57">
        <f>VLOOKUP(A116,$H$24:$J$113,2,FALSE)</f>
        <v/>
      </c>
      <c r="D116" s="57">
        <f>IF(C116="NA","NA",IF(C116&gt;$C$153,C116-$C$153,0))</f>
        <v/>
      </c>
    </row>
    <row r="117" ht="16.05" customHeight="1" s="258">
      <c r="A117" s="46">
        <f>'Sovereign Ratings (Moody''s,S&amp;P)'!A117</f>
        <v/>
      </c>
      <c r="B117" s="56">
        <f>'Sovereign Ratings (Moody''s,S&amp;P)'!C117</f>
        <v/>
      </c>
      <c r="C117" s="57">
        <f>VLOOKUP(A117,$H$24:$J$113,2,FALSE)</f>
        <v/>
      </c>
      <c r="D117" s="57">
        <f>IF(C117="NA","NA",IF(C117&gt;$C$153,C117-$C$153,0))</f>
        <v/>
      </c>
    </row>
    <row r="118" ht="16.05" customHeight="1" s="258">
      <c r="A118" s="46">
        <f>'Sovereign Ratings (Moody''s,S&amp;P)'!A118</f>
        <v/>
      </c>
      <c r="B118" s="56">
        <f>'Sovereign Ratings (Moody''s,S&amp;P)'!C118</f>
        <v/>
      </c>
      <c r="C118" s="57">
        <f>VLOOKUP(A118,$H$24:$J$113,2,FALSE)</f>
        <v/>
      </c>
      <c r="D118" s="57">
        <f>IF(C118="NA","NA",IF(C118&gt;$C$153,C118-$C$153,0))</f>
        <v/>
      </c>
    </row>
    <row r="119" ht="16.05" customHeight="1" s="258">
      <c r="A119" s="46">
        <f>'Sovereign Ratings (Moody''s,S&amp;P)'!A119</f>
        <v/>
      </c>
      <c r="B119" s="56">
        <f>'Sovereign Ratings (Moody''s,S&amp;P)'!C119</f>
        <v/>
      </c>
      <c r="C119" s="57" t="inlineStr">
        <is>
          <t>NA</t>
        </is>
      </c>
      <c r="D119" s="57">
        <f>IF(C119="NA","NA",IF(C119&gt;$C$153,C119-$C$153,0))</f>
        <v/>
      </c>
    </row>
    <row r="120" ht="16.05" customHeight="1" s="258">
      <c r="A120" s="46">
        <f>'Sovereign Ratings (Moody''s,S&amp;P)'!A120</f>
        <v/>
      </c>
      <c r="B120" s="56">
        <f>'Sovereign Ratings (Moody''s,S&amp;P)'!C120</f>
        <v/>
      </c>
      <c r="C120" s="57">
        <f>VLOOKUP(A120,$H$24:$J$113,2,FALSE)</f>
        <v/>
      </c>
      <c r="D120" s="57">
        <f>IF(C120="NA","NA",IF(C120&gt;$C$153,C120-$C$153,0))</f>
        <v/>
      </c>
    </row>
    <row r="121" ht="16.05" customHeight="1" s="258">
      <c r="A121" s="46">
        <f>'Sovereign Ratings (Moody''s,S&amp;P)'!A121</f>
        <v/>
      </c>
      <c r="B121" s="56">
        <f>'Sovereign Ratings (Moody''s,S&amp;P)'!C121</f>
        <v/>
      </c>
      <c r="C121" s="57">
        <f>VLOOKUP(A121,$H$24:$J$113,2,FALSE)</f>
        <v/>
      </c>
      <c r="D121" s="57">
        <f>IF(C121="NA","NA",IF(C121&gt;$C$153,C121-$C$153,0))</f>
        <v/>
      </c>
    </row>
    <row r="122" ht="16.05" customHeight="1" s="258">
      <c r="A122" s="46">
        <f>'Sovereign Ratings (Moody''s,S&amp;P)'!A122</f>
        <v/>
      </c>
      <c r="B122" s="56">
        <f>'Sovereign Ratings (Moody''s,S&amp;P)'!C122</f>
        <v/>
      </c>
      <c r="C122" s="57">
        <f>VLOOKUP(A122,$H$24:$J$113,2,FALSE)</f>
        <v/>
      </c>
      <c r="D122" s="57">
        <f>IF(C122="NA","NA",IF(C122&gt;$C$153,C122-$C$153,0))</f>
        <v/>
      </c>
    </row>
    <row r="123" ht="16.05" customHeight="1" s="258">
      <c r="A123" s="46">
        <f>'Sovereign Ratings (Moody''s,S&amp;P)'!A123</f>
        <v/>
      </c>
      <c r="B123" s="56">
        <f>'Sovereign Ratings (Moody''s,S&amp;P)'!C123</f>
        <v/>
      </c>
      <c r="C123" s="57">
        <f>VLOOKUP(A123,$H$24:$J$113,2,FALSE)</f>
        <v/>
      </c>
      <c r="D123" s="57">
        <f>IF(C123="NA","NA",IF(C123&gt;$C$153,C123-$C$153,0))</f>
        <v/>
      </c>
    </row>
    <row r="124" ht="16.05" customHeight="1" s="258">
      <c r="A124" s="46">
        <f>'Sovereign Ratings (Moody''s,S&amp;P)'!A124</f>
        <v/>
      </c>
      <c r="B124" s="56">
        <f>'Sovereign Ratings (Moody''s,S&amp;P)'!C124</f>
        <v/>
      </c>
      <c r="C124" s="57">
        <f>VLOOKUP(A124,$H$24:$J$113,2,FALSE)</f>
        <v/>
      </c>
      <c r="D124" s="57">
        <f>IF(C124="NA","NA",IF(C124&gt;$C$153,C124-$C$153,0))</f>
        <v/>
      </c>
    </row>
    <row r="125" ht="16.05" customHeight="1" s="258">
      <c r="A125" s="46">
        <f>'Sovereign Ratings (Moody''s,S&amp;P)'!A125</f>
        <v/>
      </c>
      <c r="B125" s="56">
        <f>'Sovereign Ratings (Moody''s,S&amp;P)'!C125</f>
        <v/>
      </c>
      <c r="C125" s="57">
        <f>VLOOKUP(A125,$H$24:$J$113,2,FALSE)</f>
        <v/>
      </c>
      <c r="D125" s="57">
        <f>IF(C125="NA","NA",IF(C125&gt;$C$153,C125-$C$153,0))</f>
        <v/>
      </c>
    </row>
    <row r="126" ht="16.05" customHeight="1" s="258">
      <c r="A126" s="46">
        <f>'Sovereign Ratings (Moody''s,S&amp;P)'!A126</f>
        <v/>
      </c>
      <c r="B126" s="56">
        <f>'Sovereign Ratings (Moody''s,S&amp;P)'!C126</f>
        <v/>
      </c>
      <c r="C126" s="57" t="inlineStr">
        <is>
          <t>NA</t>
        </is>
      </c>
      <c r="D126" s="57">
        <f>IF(C126="NA","NA",IF(C126&gt;$C$153,C126-$C$153,0))</f>
        <v/>
      </c>
    </row>
    <row r="127" ht="16.05" customHeight="1" s="258">
      <c r="A127" s="46">
        <f>'Sovereign Ratings (Moody''s,S&amp;P)'!A127</f>
        <v/>
      </c>
      <c r="B127" s="56">
        <f>'Sovereign Ratings (Moody''s,S&amp;P)'!C127</f>
        <v/>
      </c>
      <c r="C127" s="57" t="inlineStr">
        <is>
          <t>NA</t>
        </is>
      </c>
      <c r="D127" s="57">
        <f>IF(C127="NA","NA",IF(C127&gt;$C$153,C127-$C$153,0))</f>
        <v/>
      </c>
    </row>
    <row r="128" ht="16.05" customHeight="1" s="258">
      <c r="A128" s="46">
        <f>'Sovereign Ratings (Moody''s,S&amp;P)'!A128</f>
        <v/>
      </c>
      <c r="B128" s="56">
        <f>'Sovereign Ratings (Moody''s,S&amp;P)'!C128</f>
        <v/>
      </c>
      <c r="C128" s="57">
        <f>VLOOKUP(A128,$H$24:$J$113,2,FALSE)</f>
        <v/>
      </c>
      <c r="D128" s="57">
        <f>IF(C128="NA","NA",IF(C128&gt;$C$153,C128-$C$153,0))</f>
        <v/>
      </c>
    </row>
    <row r="129" ht="16.05" customHeight="1" s="258">
      <c r="A129" s="46">
        <f>'Sovereign Ratings (Moody''s,S&amp;P)'!A129</f>
        <v/>
      </c>
      <c r="B129" s="56">
        <f>'Sovereign Ratings (Moody''s,S&amp;P)'!C129</f>
        <v/>
      </c>
      <c r="C129" s="57">
        <f>VLOOKUP(A129,$H$24:$J$113,2,FALSE)</f>
        <v/>
      </c>
      <c r="D129" s="57">
        <f>IF(C129="NA","NA",IF(C129&gt;$C$153,C129-$C$153,0))</f>
        <v/>
      </c>
    </row>
    <row r="130" ht="16.05" customHeight="1" s="258">
      <c r="A130" s="46">
        <f>'Sovereign Ratings (Moody''s,S&amp;P)'!A130</f>
        <v/>
      </c>
      <c r="B130" s="56">
        <f>'Sovereign Ratings (Moody''s,S&amp;P)'!C130</f>
        <v/>
      </c>
      <c r="C130" s="57" t="inlineStr">
        <is>
          <t>NA</t>
        </is>
      </c>
      <c r="D130" s="57">
        <f>IF(C130="NA","NA",IF(C130&gt;$C$153,C130-$C$153,0))</f>
        <v/>
      </c>
    </row>
    <row r="131" ht="16.05" customHeight="1" s="258">
      <c r="A131" s="46">
        <f>'Sovereign Ratings (Moody''s,S&amp;P)'!A131</f>
        <v/>
      </c>
      <c r="B131" s="56">
        <f>'Sovereign Ratings (Moody''s,S&amp;P)'!C131</f>
        <v/>
      </c>
      <c r="C131" s="57">
        <f>VLOOKUP(A131,$H$24:$J$113,2,FALSE)</f>
        <v/>
      </c>
      <c r="D131" s="57">
        <f>IF(C131="NA","NA",IF(C131&gt;$C$153,C131-$C$153,0))</f>
        <v/>
      </c>
    </row>
    <row r="132" ht="16.05" customHeight="1" s="258">
      <c r="A132" s="46">
        <f>'Sovereign Ratings (Moody''s,S&amp;P)'!A132</f>
        <v/>
      </c>
      <c r="B132" s="56">
        <f>'Sovereign Ratings (Moody''s,S&amp;P)'!C132</f>
        <v/>
      </c>
      <c r="C132" s="57">
        <f>VLOOKUP(A132,$H$24:$J$113,2,FALSE)</f>
        <v/>
      </c>
      <c r="D132" s="57">
        <f>IF(C132="NA","NA",IF(C132&gt;$C$153,C132-$C$153,0))</f>
        <v/>
      </c>
    </row>
    <row r="133" ht="16.05" customHeight="1" s="258">
      <c r="A133" s="46">
        <f>'Sovereign Ratings (Moody''s,S&amp;P)'!A133</f>
        <v/>
      </c>
      <c r="B133" s="56">
        <f>'Sovereign Ratings (Moody''s,S&amp;P)'!C133</f>
        <v/>
      </c>
      <c r="C133" s="57">
        <f>VLOOKUP(A133,$H$24:$J$113,2,FALSE)</f>
        <v/>
      </c>
      <c r="D133" s="57">
        <f>IF(C133="NA","NA",IF(C133&gt;$C$153,C133-$C$153,0))</f>
        <v/>
      </c>
    </row>
    <row r="134" ht="16.05" customHeight="1" s="258">
      <c r="A134" s="46">
        <f>'Sovereign Ratings (Moody''s,S&amp;P)'!A134</f>
        <v/>
      </c>
      <c r="B134" s="56">
        <f>'Sovereign Ratings (Moody''s,S&amp;P)'!C134</f>
        <v/>
      </c>
      <c r="C134" s="57" t="inlineStr">
        <is>
          <t>NA</t>
        </is>
      </c>
      <c r="D134" s="57">
        <f>IF(C134="NA","NA",IF(C134&gt;$C$153,C134-$C$153,0))</f>
        <v/>
      </c>
    </row>
    <row r="135" ht="16.05" customHeight="1" s="258">
      <c r="A135" s="46">
        <f>'Sovereign Ratings (Moody''s,S&amp;P)'!A135</f>
        <v/>
      </c>
      <c r="B135" s="56">
        <f>'Sovereign Ratings (Moody''s,S&amp;P)'!C135</f>
        <v/>
      </c>
      <c r="C135" s="57" t="inlineStr">
        <is>
          <t>NA</t>
        </is>
      </c>
      <c r="D135" s="57">
        <f>IF(C135="NA","NA",IF(C135&gt;$C$153,C135-$C$153,0))</f>
        <v/>
      </c>
    </row>
    <row r="136" ht="16.05" customHeight="1" s="258">
      <c r="A136" s="46">
        <f>'Sovereign Ratings (Moody''s,S&amp;P)'!A136</f>
        <v/>
      </c>
      <c r="B136" s="56">
        <f>'Sovereign Ratings (Moody''s,S&amp;P)'!C136</f>
        <v/>
      </c>
      <c r="C136" s="57" t="inlineStr">
        <is>
          <t>NA</t>
        </is>
      </c>
      <c r="D136" s="57">
        <f>IF(C136="NA","NA",IF(C136&gt;$C$153,C136-$C$153,0))</f>
        <v/>
      </c>
    </row>
    <row r="137" ht="16.05" customHeight="1" s="258">
      <c r="A137" s="46">
        <f>'Sovereign Ratings (Moody''s,S&amp;P)'!A137</f>
        <v/>
      </c>
      <c r="B137" s="56">
        <f>'Sovereign Ratings (Moody''s,S&amp;P)'!C137</f>
        <v/>
      </c>
      <c r="C137" s="57" t="inlineStr">
        <is>
          <t>NA</t>
        </is>
      </c>
      <c r="D137" s="57">
        <f>IF(C137="NA","NA",IF(C137&gt;$C$153,C137-$C$153,0))</f>
        <v/>
      </c>
    </row>
    <row r="138" ht="16.05" customHeight="1" s="258">
      <c r="A138" s="46">
        <f>'Sovereign Ratings (Moody''s,S&amp;P)'!A138</f>
        <v/>
      </c>
      <c r="B138" s="56">
        <f>'Sovereign Ratings (Moody''s,S&amp;P)'!C138</f>
        <v/>
      </c>
      <c r="C138" s="57">
        <f>VLOOKUP(A138,$H$24:$J$113,2,FALSE)</f>
        <v/>
      </c>
      <c r="D138" s="57">
        <f>IF(C138="NA","NA",IF(C138&gt;$C$153,C138-$C$153,0))</f>
        <v/>
      </c>
    </row>
    <row r="139" ht="16.05" customHeight="1" s="258">
      <c r="A139" s="46">
        <f>'Sovereign Ratings (Moody''s,S&amp;P)'!A139</f>
        <v/>
      </c>
      <c r="B139" s="56">
        <f>'Sovereign Ratings (Moody''s,S&amp;P)'!C139</f>
        <v/>
      </c>
      <c r="C139" s="57">
        <f>VLOOKUP(A139,$H$24:$J$113,2,FALSE)</f>
        <v/>
      </c>
      <c r="D139" s="57">
        <f>IF(C139="NA","NA",IF(C139&gt;$C$153,C139-$C$153,0))</f>
        <v/>
      </c>
    </row>
    <row r="140" ht="16.05" customHeight="1" s="258">
      <c r="A140" s="46">
        <f>'Sovereign Ratings (Moody''s,S&amp;P)'!A140</f>
        <v/>
      </c>
      <c r="B140" s="56">
        <f>'Sovereign Ratings (Moody''s,S&amp;P)'!C140</f>
        <v/>
      </c>
      <c r="C140" s="57" t="inlineStr">
        <is>
          <t>NA</t>
        </is>
      </c>
      <c r="D140" s="57">
        <f>IF(C140="NA","NA",IF(C140&gt;$C$153,C140-$C$153,0))</f>
        <v/>
      </c>
    </row>
    <row r="141" ht="16.05" customHeight="1" s="258">
      <c r="A141" s="46">
        <f>'Sovereign Ratings (Moody''s,S&amp;P)'!A141</f>
        <v/>
      </c>
      <c r="B141" s="56">
        <f>'Sovereign Ratings (Moody''s,S&amp;P)'!C141</f>
        <v/>
      </c>
      <c r="C141" s="57" t="inlineStr">
        <is>
          <t>NA</t>
        </is>
      </c>
      <c r="D141" s="57">
        <f>IF(C141="NA","NA",IF(C141&gt;$C$153,C141-$C$153,0))</f>
        <v/>
      </c>
    </row>
    <row r="142" ht="16.05" customHeight="1" s="258">
      <c r="A142" s="46">
        <f>'Sovereign Ratings (Moody''s,S&amp;P)'!A142</f>
        <v/>
      </c>
      <c r="B142" s="56">
        <f>'Sovereign Ratings (Moody''s,S&amp;P)'!C142</f>
        <v/>
      </c>
      <c r="C142" s="57" t="inlineStr">
        <is>
          <t>NA</t>
        </is>
      </c>
      <c r="D142" s="57">
        <f>IF(C142="NA","NA",IF(C142&gt;$C$153,C142-$C$153,0))</f>
        <v/>
      </c>
    </row>
    <row r="143" ht="16.05" customHeight="1" s="258">
      <c r="A143" s="46">
        <f>'Sovereign Ratings (Moody''s,S&amp;P)'!A143</f>
        <v/>
      </c>
      <c r="B143" s="56">
        <f>'Sovereign Ratings (Moody''s,S&amp;P)'!C143</f>
        <v/>
      </c>
      <c r="C143" s="57">
        <f>VLOOKUP(A143,$H$24:$J$113,2,FALSE)</f>
        <v/>
      </c>
      <c r="D143" s="57">
        <f>IF(C143="NA","NA",IF(C143&gt;$C$153,C143-$C$153,0))</f>
        <v/>
      </c>
    </row>
    <row r="144" ht="16.05" customHeight="1" s="258">
      <c r="A144" s="46">
        <f>'Sovereign Ratings (Moody''s,S&amp;P)'!A144</f>
        <v/>
      </c>
      <c r="B144" s="56">
        <f>'Sovereign Ratings (Moody''s,S&amp;P)'!C144</f>
        <v/>
      </c>
      <c r="C144" s="57" t="inlineStr">
        <is>
          <t>NA</t>
        </is>
      </c>
      <c r="D144" s="57">
        <f>IF(C144="NA","NA",IF(C144&gt;$C$153,C144-$C$153,0))</f>
        <v/>
      </c>
    </row>
    <row r="145" ht="16.05" customHeight="1" s="258">
      <c r="A145" s="46">
        <f>'Sovereign Ratings (Moody''s,S&amp;P)'!A145</f>
        <v/>
      </c>
      <c r="B145" s="56">
        <f>'Sovereign Ratings (Moody''s,S&amp;P)'!C145</f>
        <v/>
      </c>
      <c r="C145" s="57" t="inlineStr">
        <is>
          <t>NA</t>
        </is>
      </c>
      <c r="D145" s="57">
        <f>IF(C145="NA","NA",IF(C145&gt;$C$153,C145-$C$153,0))</f>
        <v/>
      </c>
    </row>
    <row r="146" ht="16.05" customHeight="1" s="258">
      <c r="A146" s="46">
        <f>'Sovereign Ratings (Moody''s,S&amp;P)'!A146</f>
        <v/>
      </c>
      <c r="B146" s="56">
        <f>'Sovereign Ratings (Moody''s,S&amp;P)'!C146</f>
        <v/>
      </c>
      <c r="C146" s="57">
        <f>VLOOKUP(A146,$H$24:$J$113,2,FALSE)</f>
        <v/>
      </c>
      <c r="D146" s="57">
        <f>IF(C146="NA","NA",IF(C146&gt;$C$153,C146-$C$153,0))</f>
        <v/>
      </c>
    </row>
    <row r="147" ht="16.05" customHeight="1" s="258">
      <c r="A147" s="46">
        <f>'Sovereign Ratings (Moody''s,S&amp;P)'!A147</f>
        <v/>
      </c>
      <c r="B147" s="56">
        <f>'Sovereign Ratings (Moody''s,S&amp;P)'!C147</f>
        <v/>
      </c>
      <c r="C147" s="57">
        <f>VLOOKUP(A147,$H$24:$J$113,2,FALSE)</f>
        <v/>
      </c>
      <c r="D147" s="57">
        <f>IF(C147="NA","NA",IF(C147&gt;$C$153,C147-$C$153,0))</f>
        <v/>
      </c>
    </row>
    <row r="148" ht="16.05" customHeight="1" s="258">
      <c r="A148" s="46">
        <f>'Sovereign Ratings (Moody''s,S&amp;P)'!A148</f>
        <v/>
      </c>
      <c r="B148" s="56">
        <f>'Sovereign Ratings (Moody''s,S&amp;P)'!C148</f>
        <v/>
      </c>
      <c r="C148" s="57" t="inlineStr">
        <is>
          <t>NA</t>
        </is>
      </c>
      <c r="D148" s="57">
        <f>IF(C148="NA","NA",IF(C148&gt;$C$153,C148-$C$153,0))</f>
        <v/>
      </c>
    </row>
    <row r="149" ht="16.05" customHeight="1" s="258">
      <c r="A149" s="46">
        <f>'Sovereign Ratings (Moody''s,S&amp;P)'!A149</f>
        <v/>
      </c>
      <c r="B149" s="56">
        <f>'Sovereign Ratings (Moody''s,S&amp;P)'!C149</f>
        <v/>
      </c>
      <c r="C149" s="57" t="inlineStr">
        <is>
          <t>NA</t>
        </is>
      </c>
      <c r="D149" s="57">
        <f>IF(C149="NA","NA",IF(C149&gt;$C$153,C149-$C$153,0))</f>
        <v/>
      </c>
    </row>
    <row r="150" ht="16.05" customHeight="1" s="258">
      <c r="A150" s="46">
        <f>'Sovereign Ratings (Moody''s,S&amp;P)'!A150</f>
        <v/>
      </c>
      <c r="B150" s="56">
        <f>'Sovereign Ratings (Moody''s,S&amp;P)'!C150</f>
        <v/>
      </c>
      <c r="C150" s="57">
        <f>VLOOKUP(A150,$H$24:$J$113,2,FALSE)</f>
        <v/>
      </c>
      <c r="D150" s="57">
        <f>IF(C150="NA","NA",IF(C150&gt;$C$153,C150-$C$153,0))</f>
        <v/>
      </c>
    </row>
    <row r="151" ht="16.05" customHeight="1" s="258">
      <c r="A151" s="46">
        <f>'Sovereign Ratings (Moody''s,S&amp;P)'!A151</f>
        <v/>
      </c>
      <c r="B151" s="56">
        <f>'Sovereign Ratings (Moody''s,S&amp;P)'!C151</f>
        <v/>
      </c>
      <c r="C151" s="57" t="inlineStr">
        <is>
          <t>NA</t>
        </is>
      </c>
      <c r="D151" s="57">
        <f>IF(C151="NA","NA",IF(C151&gt;$C$153,C151-$C$153,0))</f>
        <v/>
      </c>
    </row>
    <row r="152" ht="16.05" customHeight="1" s="258">
      <c r="A152" s="46">
        <f>'Sovereign Ratings (Moody''s,S&amp;P)'!A152</f>
        <v/>
      </c>
      <c r="B152" s="56">
        <f>'Sovereign Ratings (Moody''s,S&amp;P)'!C152</f>
        <v/>
      </c>
      <c r="C152" s="57">
        <f>VLOOKUP(A152,$H$24:$J$113,2,FALSE)</f>
        <v/>
      </c>
      <c r="D152" s="57">
        <f>IF(C152="NA","NA",IF(C152&gt;$C$153,C152-$C$153,0))</f>
        <v/>
      </c>
    </row>
    <row r="153" ht="16.05" customHeight="1" s="258">
      <c r="A153" s="46">
        <f>'Sovereign Ratings (Moody''s,S&amp;P)'!A153</f>
        <v/>
      </c>
      <c r="B153" s="56">
        <f>'Sovereign Ratings (Moody''s,S&amp;P)'!C153</f>
        <v/>
      </c>
      <c r="C153" s="57">
        <f>VLOOKUP(A153,$H$24:$J$113,2,FALSE)</f>
        <v/>
      </c>
      <c r="D153" s="57">
        <f>IF(C153="NA","NA",IF(C153&gt;$C$153,C153-$C$153,0))</f>
        <v/>
      </c>
    </row>
    <row r="154" ht="16.05" customHeight="1" s="258">
      <c r="A154" s="46">
        <f>'Sovereign Ratings (Moody''s,S&amp;P)'!A154</f>
        <v/>
      </c>
      <c r="B154" s="56">
        <f>'Sovereign Ratings (Moody''s,S&amp;P)'!C154</f>
        <v/>
      </c>
      <c r="C154" s="57">
        <f>VLOOKUP(A154,$H$24:$J$113,2,FALSE)</f>
        <v/>
      </c>
      <c r="D154" s="57">
        <f>IF(C154="NA","NA",IF(C154&gt;$C$153,C154-$C$153,0))</f>
        <v/>
      </c>
    </row>
    <row r="155" ht="16.05" customHeight="1" s="258">
      <c r="A155" s="46">
        <f>'Sovereign Ratings (Moody''s,S&amp;P)'!A155</f>
        <v/>
      </c>
      <c r="B155" s="56">
        <f>'Sovereign Ratings (Moody''s,S&amp;P)'!C155</f>
        <v/>
      </c>
      <c r="C155" s="57" t="inlineStr">
        <is>
          <t>NA</t>
        </is>
      </c>
      <c r="D155" s="57">
        <f>IF(C155="NA","NA",IF(C155&gt;$C$153,C155-$C$153,0))</f>
        <v/>
      </c>
    </row>
    <row r="156" ht="16.05" customHeight="1" s="258">
      <c r="A156" s="46">
        <f>'Sovereign Ratings (Moody''s,S&amp;P)'!A156</f>
        <v/>
      </c>
      <c r="B156" s="56">
        <f>'Sovereign Ratings (Moody''s,S&amp;P)'!C156</f>
        <v/>
      </c>
      <c r="C156" s="57">
        <f>VLOOKUP(A156,$H$24:$J$113,2,FALSE)</f>
        <v/>
      </c>
      <c r="D156" s="57">
        <f>IF(C156="NA","NA",IF(C156&gt;$C$153,C156-$C$153,0))</f>
        <v/>
      </c>
    </row>
    <row r="157" ht="16.05" customHeight="1" s="258">
      <c r="A157" s="46">
        <f>'Sovereign Ratings (Moody''s,S&amp;P)'!A157</f>
        <v/>
      </c>
      <c r="B157" s="56">
        <f>'Sovereign Ratings (Moody''s,S&amp;P)'!C157</f>
        <v/>
      </c>
      <c r="C157" s="57">
        <f>VLOOKUP(A157,$H$24:$J$113,2,FALSE)</f>
        <v/>
      </c>
      <c r="D157" s="57">
        <f>IF(C157="NA","NA",IF(C157&gt;$C$153,C157-$C$153,0))</f>
        <v/>
      </c>
    </row>
    <row r="158" ht="16.05" customHeight="1" s="258">
      <c r="A158" s="46">
        <f>'Sovereign Ratings (Moody''s,S&amp;P)'!A158</f>
        <v/>
      </c>
      <c r="B158" s="56">
        <f>'Sovereign Ratings (Moody''s,S&amp;P)'!C158</f>
        <v/>
      </c>
      <c r="C158" s="57">
        <f>VLOOKUP(A158,$H$24:$J$113,2,FALSE)</f>
        <v/>
      </c>
      <c r="D158" s="57">
        <f>IF(C158="NA","NA",IF(C158&gt;$C$153,C158-$C$153,0))</f>
        <v/>
      </c>
    </row>
  </sheetData>
  <pageMargins left="0.75" right="0.75" top="1" bottom="1" header="0.5" footer="0.5"/>
  <pageSetup orientation="portrait" horizontalDpi="4294967292" verticalDpi="4294967292"/>
</worksheet>
</file>

<file path=xl/worksheets/sheet13.xml><?xml version="1.0" encoding="utf-8"?>
<worksheet xmlns="http://schemas.openxmlformats.org/spreadsheetml/2006/main">
  <sheetPr>
    <outlinePr summaryBelow="1" summaryRight="1"/>
    <pageSetUpPr/>
  </sheetPr>
  <dimension ref="A1:H84"/>
  <sheetViews>
    <sheetView workbookViewId="0">
      <selection activeCell="B1" sqref="B1"/>
    </sheetView>
  </sheetViews>
  <sheetFormatPr baseColWidth="8" defaultColWidth="11" defaultRowHeight="11.4"/>
  <cols>
    <col width="12.125" bestFit="1" customWidth="1" style="257" min="1" max="1"/>
    <col width="35.5" bestFit="1" customWidth="1" style="258" min="2" max="2"/>
    <col width="21" bestFit="1" customWidth="1" style="258" min="3" max="3"/>
    <col width="21.375" bestFit="1" customWidth="1" style="258" min="4" max="4"/>
  </cols>
  <sheetData>
    <row r="1" ht="19.05" customFormat="1" customHeight="1" s="164">
      <c r="A1" s="162" t="inlineStr">
        <is>
          <t>Date:</t>
        </is>
      </c>
      <c r="B1" s="163" t="n">
        <v>43131</v>
      </c>
    </row>
    <row r="2" ht="13.95" customHeight="1" s="258" thickBot="1">
      <c r="A2" s="160" t="n"/>
      <c r="B2" s="161" t="n"/>
    </row>
    <row r="3" ht="19.05" customHeight="1" s="258" thickBot="1">
      <c r="A3" s="179" t="inlineStr">
        <is>
          <t>Country</t>
        </is>
      </c>
      <c r="B3" s="180" t="inlineStr">
        <is>
          <t>Std deviation in Equities (weekly)</t>
        </is>
      </c>
      <c r="C3" s="181" t="inlineStr">
        <is>
          <t>sBond</t>
        </is>
      </c>
      <c r="D3" s="181" t="inlineStr">
        <is>
          <t>sEquity/ sBond</t>
        </is>
      </c>
      <c r="E3" s="181" t="inlineStr">
        <is>
          <t>s (CDS)</t>
        </is>
      </c>
      <c r="F3" s="182" t="inlineStr">
        <is>
          <t>CDS</t>
        </is>
      </c>
      <c r="G3" s="183" t="inlineStr">
        <is>
          <t>CV(CDS)</t>
        </is>
      </c>
      <c r="H3" s="184" t="inlineStr">
        <is>
          <t>sEquity/ sCDS</t>
        </is>
      </c>
    </row>
    <row r="4" ht="18" customHeight="1" s="258" thickBot="1">
      <c r="A4" s="185" t="inlineStr">
        <is>
          <t>Algeria</t>
        </is>
      </c>
      <c r="B4" s="186" t="inlineStr">
        <is>
          <t>NA</t>
        </is>
      </c>
      <c r="C4" s="187" t="inlineStr">
        <is>
          <t>NA</t>
        </is>
      </c>
      <c r="D4" s="187">
        <f>IF(C4="NA","NA",IF(B4="NA","NA",B4/C4))</f>
        <v/>
      </c>
      <c r="E4" s="188" t="n">
        <v>0.0017</v>
      </c>
      <c r="F4" s="189" t="n">
        <v>0.011</v>
      </c>
      <c r="G4" s="188">
        <f>IF(F4="NA","NA",E4/F4)</f>
        <v/>
      </c>
      <c r="H4" s="190">
        <f>IF(G4="NA","NA",IF(B4="NA","NA",B4/G4))</f>
        <v/>
      </c>
    </row>
    <row r="5" ht="18" customHeight="1" s="258" thickBot="1">
      <c r="A5" s="185" t="inlineStr">
        <is>
          <t>Angola</t>
        </is>
      </c>
      <c r="B5" s="186" t="inlineStr">
        <is>
          <t>NA</t>
        </is>
      </c>
      <c r="C5" s="187" t="inlineStr">
        <is>
          <t>NA</t>
        </is>
      </c>
      <c r="D5" s="191">
        <f>IF(C5="NA","NA",IF(B5="NA","NA",B5/C5))</f>
        <v/>
      </c>
      <c r="E5" s="188" t="n">
        <v>0.0068</v>
      </c>
      <c r="F5" s="189" t="n">
        <v>0.075</v>
      </c>
      <c r="G5" s="189">
        <f>IF(F5="NA","NA",E5/F5)</f>
        <v/>
      </c>
      <c r="H5" s="190">
        <f>IF(G5="NA","NA",IF(B5="NA","NA",B5/G5))</f>
        <v/>
      </c>
    </row>
    <row r="6" ht="18" customHeight="1" s="258" thickBot="1">
      <c r="A6" s="185" t="inlineStr">
        <is>
          <t>Argentina</t>
        </is>
      </c>
      <c r="B6" s="186" t="n">
        <v>0.5316</v>
      </c>
      <c r="C6" s="187" t="inlineStr">
        <is>
          <t>NA</t>
        </is>
      </c>
      <c r="D6" s="191">
        <f>IF(C6="NA","NA",IF(B6="NA","NA",B6/C6))</f>
        <v/>
      </c>
      <c r="E6" s="188" t="n">
        <v>0.037</v>
      </c>
      <c r="F6" s="189" t="n">
        <v>0.1955</v>
      </c>
      <c r="G6" s="189">
        <f>IF(F6="NA","NA",E6/F6)</f>
        <v/>
      </c>
      <c r="H6" s="190">
        <f>IF(G6="NA","NA",IF(B6="NA","NA",B6/G6))</f>
        <v/>
      </c>
    </row>
    <row r="7" ht="18" customHeight="1" s="258" thickBot="1">
      <c r="A7" s="185" t="inlineStr">
        <is>
          <t>Bahrain</t>
        </is>
      </c>
      <c r="B7" s="186" t="n">
        <v>0.1276</v>
      </c>
      <c r="C7" s="187" t="inlineStr">
        <is>
          <t>NA</t>
        </is>
      </c>
      <c r="D7" s="191">
        <f>IF(C7="NA","NA",IF(B7="NA","NA",B7/C7))</f>
        <v/>
      </c>
      <c r="E7" s="188" t="n">
        <v>0.0045</v>
      </c>
      <c r="F7" s="189" t="n">
        <v>0.0318</v>
      </c>
      <c r="G7" s="189">
        <f>IF(F7="NA","NA",E7/F7)</f>
        <v/>
      </c>
      <c r="H7" s="190">
        <f>IF(G7="NA","NA",IF(B7="NA","NA",B7/G7))</f>
        <v/>
      </c>
    </row>
    <row r="8" ht="18" customHeight="1" s="258" thickBot="1">
      <c r="A8" s="185" t="inlineStr">
        <is>
          <t>Bangladesh</t>
        </is>
      </c>
      <c r="B8" s="186" t="n">
        <v>0.1355</v>
      </c>
      <c r="C8" s="187" t="inlineStr">
        <is>
          <t>NA</t>
        </is>
      </c>
      <c r="D8" s="191">
        <f>IF(C8="NA","NA",IF(B8="NA","NA",B8/C8))</f>
        <v/>
      </c>
      <c r="E8" s="187" t="inlineStr">
        <is>
          <t>NA</t>
        </is>
      </c>
      <c r="F8" s="189" t="inlineStr">
        <is>
          <t>NA</t>
        </is>
      </c>
      <c r="G8" s="189">
        <f>IF(F8="NA","NA",E8/F8)</f>
        <v/>
      </c>
      <c r="H8" s="190">
        <f>IF(G8="NA","NA",IF(B8="NA","NA",B8/G8))</f>
        <v/>
      </c>
    </row>
    <row r="9" ht="18" customHeight="1" s="258" thickBot="1">
      <c r="A9" s="185" t="inlineStr">
        <is>
          <t>Bosnia</t>
        </is>
      </c>
      <c r="B9" s="186" t="n">
        <v>0.1569</v>
      </c>
      <c r="C9" s="187" t="inlineStr">
        <is>
          <t>NA</t>
        </is>
      </c>
      <c r="D9" s="191">
        <f>IF(C9="NA","NA",IF(B9="NA","NA",B9/C9))</f>
        <v/>
      </c>
      <c r="E9" s="187" t="inlineStr">
        <is>
          <t>NA</t>
        </is>
      </c>
      <c r="F9" s="189" t="inlineStr">
        <is>
          <t>NA</t>
        </is>
      </c>
      <c r="G9" s="189">
        <f>IF(F9="NA","NA",E9/F9)</f>
        <v/>
      </c>
      <c r="H9" s="190">
        <f>IF(G9="NA","NA",IF(B9="NA","NA",B9/G9))</f>
        <v/>
      </c>
    </row>
    <row r="10" ht="18" customHeight="1" s="258" thickBot="1">
      <c r="A10" s="185" t="inlineStr">
        <is>
          <t>Botswana</t>
        </is>
      </c>
      <c r="B10" s="186" t="n">
        <v>0.0291</v>
      </c>
      <c r="C10" s="187" t="inlineStr">
        <is>
          <t>NA</t>
        </is>
      </c>
      <c r="D10" s="191">
        <f>IF(C10="NA","NA",IF(B10="NA","NA",B10/C10))</f>
        <v/>
      </c>
      <c r="E10" s="187" t="inlineStr">
        <is>
          <t>NA</t>
        </is>
      </c>
      <c r="F10" s="189" t="inlineStr">
        <is>
          <t>NA</t>
        </is>
      </c>
      <c r="G10" s="189">
        <f>IF(F10="NA","NA",E10/F10)</f>
        <v/>
      </c>
      <c r="H10" s="190">
        <f>IF(G10="NA","NA",IF(B10="NA","NA",B10/G10))</f>
        <v/>
      </c>
    </row>
    <row r="11" ht="18" customHeight="1" s="258" thickBot="1">
      <c r="A11" s="185" t="inlineStr">
        <is>
          <t>Brazil</t>
        </is>
      </c>
      <c r="B11" s="186" t="n">
        <v>0.4537</v>
      </c>
      <c r="C11" s="188" t="n">
        <v>0.2662</v>
      </c>
      <c r="D11" s="191">
        <f>IF(C11="NA","NA",IF(B11="NA","NA",B11/C11))</f>
        <v/>
      </c>
      <c r="E11" s="188" t="n">
        <v>0.0038</v>
      </c>
      <c r="F11" s="189" t="n">
        <v>0.0215</v>
      </c>
      <c r="G11" s="189">
        <f>IF(F11="NA","NA",E11/F11)</f>
        <v/>
      </c>
      <c r="H11" s="190">
        <f>IF(G11="NA","NA",IF(B11="NA","NA",B11/G11))</f>
        <v/>
      </c>
    </row>
    <row r="12" ht="18" customHeight="1" s="258" thickBot="1">
      <c r="A12" s="185" t="inlineStr">
        <is>
          <t>Bulgaria</t>
        </is>
      </c>
      <c r="B12" s="186" t="n">
        <v>0.198</v>
      </c>
      <c r="C12" s="188" t="n">
        <v>0.0537</v>
      </c>
      <c r="D12" s="191">
        <f>IF(C12="NA","NA",IF(B12="NA","NA",B12/C12))</f>
        <v/>
      </c>
      <c r="E12" s="188" t="n">
        <v>0.0043</v>
      </c>
      <c r="F12" s="189" t="n">
        <v>0.007</v>
      </c>
      <c r="G12" s="189">
        <f>IF(F12="NA","NA",E12/F12)</f>
        <v/>
      </c>
      <c r="H12" s="190">
        <f>IF(G12="NA","NA",IF(B12="NA","NA",B12/G12))</f>
        <v/>
      </c>
    </row>
    <row r="13" ht="18" customHeight="1" s="258" thickBot="1">
      <c r="A13" s="185" t="inlineStr">
        <is>
          <t>Cameroon</t>
        </is>
      </c>
      <c r="B13" s="186" t="inlineStr">
        <is>
          <t>NA</t>
        </is>
      </c>
      <c r="C13" s="187" t="inlineStr">
        <is>
          <t>NA</t>
        </is>
      </c>
      <c r="D13" s="191">
        <f>IF(C13="NA","NA",IF(B13="NA","NA",B13/C13))</f>
        <v/>
      </c>
      <c r="E13" s="188" t="n">
        <v>0.0034</v>
      </c>
      <c r="F13" s="189" t="n">
        <v>0.0587</v>
      </c>
      <c r="G13" s="189">
        <f>IF(F13="NA","NA",E13/F13)</f>
        <v/>
      </c>
      <c r="H13" s="190">
        <f>IF(G13="NA","NA",IF(B13="NA","NA",B13/G13))</f>
        <v/>
      </c>
    </row>
    <row r="14" ht="18" customHeight="1" s="258" thickBot="1">
      <c r="A14" s="185" t="inlineStr">
        <is>
          <t>Chile</t>
        </is>
      </c>
      <c r="B14" s="186" t="n">
        <v>0.3537</v>
      </c>
      <c r="C14" s="188" t="n">
        <v>0.3158</v>
      </c>
      <c r="D14" s="191">
        <f>IF(C14="NA","NA",IF(B14="NA","NA",B14/C14))</f>
        <v/>
      </c>
      <c r="E14" s="188" t="n">
        <v>0.0031</v>
      </c>
      <c r="F14" s="189" t="n">
        <v>0.008999999999999999</v>
      </c>
      <c r="G14" s="189">
        <f>IF(F14="NA","NA",E14/F14)</f>
        <v/>
      </c>
      <c r="H14" s="190">
        <f>IF(G14="NA","NA",IF(B14="NA","NA",B14/G14))</f>
        <v/>
      </c>
    </row>
    <row r="15" ht="18" customHeight="1" s="258" thickBot="1">
      <c r="A15" s="185" t="inlineStr">
        <is>
          <t>China</t>
        </is>
      </c>
      <c r="B15" s="186" t="n">
        <v>0.2506</v>
      </c>
      <c r="C15" s="187" t="inlineStr">
        <is>
          <t>NA</t>
        </is>
      </c>
      <c r="D15" s="191">
        <f>IF(C15="NA","NA",IF(B15="NA","NA",B15/C15))</f>
        <v/>
      </c>
      <c r="E15" s="188" t="n">
        <v>0.0051</v>
      </c>
      <c r="F15" s="189" t="n">
        <v>0.0056</v>
      </c>
      <c r="G15" s="189">
        <f>IF(F15="NA","NA",E15/F15)</f>
        <v/>
      </c>
      <c r="H15" s="190">
        <f>IF(G15="NA","NA",IF(B15="NA","NA",B15/G15))</f>
        <v/>
      </c>
    </row>
    <row r="16" ht="18" customHeight="1" s="258" thickBot="1">
      <c r="A16" s="185" t="inlineStr">
        <is>
          <t>Colombia</t>
        </is>
      </c>
      <c r="B16" s="186" t="n">
        <v>0.3717</v>
      </c>
      <c r="C16" s="188" t="n">
        <v>0.3113</v>
      </c>
      <c r="D16" s="191">
        <f>IF(C16="NA","NA",IF(B16="NA","NA",B16/C16))</f>
        <v/>
      </c>
      <c r="E16" s="188" t="n">
        <v>0.0041</v>
      </c>
      <c r="F16" s="189" t="n">
        <v>0.0152</v>
      </c>
      <c r="G16" s="189">
        <f>IF(F16="NA","NA",E16/F16)</f>
        <v/>
      </c>
      <c r="H16" s="190">
        <f>IF(G16="NA","NA",IF(B16="NA","NA",B16/G16))</f>
        <v/>
      </c>
    </row>
    <row r="17" ht="18" customHeight="1" s="258" thickBot="1">
      <c r="A17" s="185" t="inlineStr">
        <is>
          <t>Costa Rica</t>
        </is>
      </c>
      <c r="B17" s="186" t="n">
        <v>0.1985</v>
      </c>
      <c r="C17" s="187" t="inlineStr">
        <is>
          <t>NA</t>
        </is>
      </c>
      <c r="D17" s="191">
        <f>IF(C17="NA","NA",IF(B17="NA","NA",B17/C17))</f>
        <v/>
      </c>
      <c r="E17" s="188" t="n">
        <v>0.0039</v>
      </c>
      <c r="F17" s="189" t="n">
        <v>0.0613</v>
      </c>
      <c r="G17" s="189">
        <f>IF(F17="NA","NA",E17/F17)</f>
        <v/>
      </c>
      <c r="H17" s="190">
        <f>IF(G17="NA","NA",IF(B17="NA","NA",B17/G17))</f>
        <v/>
      </c>
    </row>
    <row r="18" ht="18" customHeight="1" s="258" thickBot="1">
      <c r="A18" s="185" t="inlineStr">
        <is>
          <t>Croatia</t>
        </is>
      </c>
      <c r="B18" s="186" t="n">
        <v>0.2253</v>
      </c>
      <c r="C18" s="187" t="inlineStr">
        <is>
          <t>NA</t>
        </is>
      </c>
      <c r="D18" s="191">
        <f>IF(C18="NA","NA",IF(B18="NA","NA",B18/C18))</f>
        <v/>
      </c>
      <c r="E18" s="188" t="n">
        <v>0.0035</v>
      </c>
      <c r="F18" s="189" t="n">
        <v>0.0128</v>
      </c>
      <c r="G18" s="189">
        <f>IF(F18="NA","NA",E18/F18)</f>
        <v/>
      </c>
      <c r="H18" s="190">
        <f>IF(G18="NA","NA",IF(B18="NA","NA",B18/G18))</f>
        <v/>
      </c>
    </row>
    <row r="19" ht="18" customHeight="1" s="258" thickBot="1">
      <c r="A19" s="185" t="inlineStr">
        <is>
          <t>Cyprus</t>
        </is>
      </c>
      <c r="B19" s="186" t="n">
        <v>0.1912</v>
      </c>
      <c r="C19" s="188" t="n">
        <v>0.0483</v>
      </c>
      <c r="D19" s="191">
        <f>IF(C19="NA","NA",IF(B19="NA","NA",B19/C19))</f>
        <v/>
      </c>
      <c r="E19" s="188" t="n">
        <v>0.0049</v>
      </c>
      <c r="F19" s="189" t="n">
        <v>0.0119</v>
      </c>
      <c r="G19" s="189">
        <f>IF(F19="NA","NA",E19/F19)</f>
        <v/>
      </c>
      <c r="H19" s="190">
        <f>IF(G19="NA","NA",IF(B19="NA","NA",B19/G19))</f>
        <v/>
      </c>
    </row>
    <row r="20" ht="34.95" customHeight="1" s="258" thickBot="1">
      <c r="A20" s="185" t="inlineStr">
        <is>
          <t>Czech Republic</t>
        </is>
      </c>
      <c r="B20" s="186" t="n">
        <v>0.2516</v>
      </c>
      <c r="C20" s="188" t="n">
        <v>0.0464</v>
      </c>
      <c r="D20" s="191">
        <f>IF(C20="NA","NA",IF(B20="NA","NA",B20/C20))</f>
        <v/>
      </c>
      <c r="E20" s="188" t="n">
        <v>0.0043</v>
      </c>
      <c r="F20" s="189" t="n">
        <v>0.0051</v>
      </c>
      <c r="G20" s="189">
        <f>IF(F20="NA","NA",E20/F20)</f>
        <v/>
      </c>
      <c r="H20" s="190">
        <f>IF(G20="NA","NA",IF(B20="NA","NA",B20/G20))</f>
        <v/>
      </c>
    </row>
    <row r="21" ht="18" customHeight="1" s="258" thickBot="1">
      <c r="A21" s="185" t="inlineStr">
        <is>
          <t>Egypt</t>
        </is>
      </c>
      <c r="B21" s="186" t="n">
        <v>0.2549</v>
      </c>
      <c r="C21" s="187" t="inlineStr">
        <is>
          <t>NA</t>
        </is>
      </c>
      <c r="D21" s="191">
        <f>IF(C21="NA","NA",IF(B21="NA","NA",B21/C21))</f>
        <v/>
      </c>
      <c r="E21" s="188" t="n">
        <v>0.0037</v>
      </c>
      <c r="F21" s="189" t="n">
        <v>0.0408</v>
      </c>
      <c r="G21" s="189">
        <f>IF(F21="NA","NA",E21/F21)</f>
        <v/>
      </c>
      <c r="H21" s="190">
        <f>IF(G21="NA","NA",IF(B21="NA","NA",B21/G21))</f>
        <v/>
      </c>
    </row>
    <row r="22" ht="18" customHeight="1" s="258" thickBot="1">
      <c r="A22" s="185" t="inlineStr">
        <is>
          <t>El Salvador</t>
        </is>
      </c>
      <c r="B22" s="186" t="inlineStr">
        <is>
          <t>NA</t>
        </is>
      </c>
      <c r="C22" s="187" t="inlineStr">
        <is>
          <t>NA</t>
        </is>
      </c>
      <c r="D22" s="191">
        <f>IF(C22="NA","NA",IF(B22="NA","NA",B22/C22))</f>
        <v/>
      </c>
      <c r="E22" s="188" t="n">
        <v>0.005</v>
      </c>
      <c r="F22" s="189" t="n">
        <v>0.07779999999999999</v>
      </c>
      <c r="G22" s="189">
        <f>IF(F22="NA","NA",E22/F22)</f>
        <v/>
      </c>
      <c r="H22" s="190">
        <f>IF(G22="NA","NA",IF(B22="NA","NA",B22/G22))</f>
        <v/>
      </c>
    </row>
    <row r="23" ht="18" customHeight="1" s="258" thickBot="1">
      <c r="A23" s="185" t="inlineStr">
        <is>
          <t>Estonia</t>
        </is>
      </c>
      <c r="B23" s="186" t="n">
        <v>0.2067</v>
      </c>
      <c r="C23" s="187" t="inlineStr">
        <is>
          <t>NA</t>
        </is>
      </c>
      <c r="D23" s="191">
        <f>IF(C23="NA","NA",IF(B23="NA","NA",B23/C23))</f>
        <v/>
      </c>
      <c r="E23" s="188" t="n">
        <v>0.0052</v>
      </c>
      <c r="F23" s="189" t="n">
        <v>0.007</v>
      </c>
      <c r="G23" s="189">
        <f>IF(F23="NA","NA",E23/F23)</f>
        <v/>
      </c>
      <c r="H23" s="190">
        <f>IF(G23="NA","NA",IF(B23="NA","NA",B23/G23))</f>
        <v/>
      </c>
    </row>
    <row r="24" ht="18" customHeight="1" s="258" thickBot="1">
      <c r="A24" s="185" t="inlineStr">
        <is>
          <t>Ghana</t>
        </is>
      </c>
      <c r="B24" s="186" t="n">
        <v>0.1293</v>
      </c>
      <c r="C24" s="187" t="inlineStr">
        <is>
          <t>NA</t>
        </is>
      </c>
      <c r="D24" s="191">
        <f>IF(C24="NA","NA",IF(B24="NA","NA",B24/C24))</f>
        <v/>
      </c>
      <c r="E24" s="188" t="n">
        <v>0.0054</v>
      </c>
      <c r="F24" s="189" t="n">
        <v>0.0508</v>
      </c>
      <c r="G24" s="189">
        <f>IF(F24="NA","NA",E24/F24)</f>
        <v/>
      </c>
      <c r="H24" s="190">
        <f>IF(G24="NA","NA",IF(B24="NA","NA",B24/G24))</f>
        <v/>
      </c>
    </row>
    <row r="25" ht="18" customHeight="1" s="258" thickBot="1">
      <c r="A25" s="185" t="inlineStr">
        <is>
          <t>Greece</t>
        </is>
      </c>
      <c r="B25" s="186" t="n">
        <v>0.4344</v>
      </c>
      <c r="C25" s="188" t="n">
        <v>0.2637</v>
      </c>
      <c r="D25" s="191">
        <f>IF(C25="NA","NA",IF(B25="NA","NA",B25/C25))</f>
        <v/>
      </c>
      <c r="E25" s="188" t="n">
        <v>0.0033</v>
      </c>
      <c r="F25" s="189" t="n">
        <v>0.0161</v>
      </c>
      <c r="G25" s="189">
        <f>IF(F25="NA","NA",E25/F25)</f>
        <v/>
      </c>
      <c r="H25" s="190">
        <f>IF(G25="NA","NA",IF(B25="NA","NA",B25/G25))</f>
        <v/>
      </c>
    </row>
    <row r="26" ht="18" customHeight="1" s="258" thickBot="1">
      <c r="A26" s="185" t="inlineStr">
        <is>
          <t>Guatemela</t>
        </is>
      </c>
      <c r="B26" s="186" t="inlineStr">
        <is>
          <t>NA</t>
        </is>
      </c>
      <c r="C26" s="187" t="inlineStr">
        <is>
          <t>NA</t>
        </is>
      </c>
      <c r="D26" s="191">
        <f>IF(C26="NA","NA",IF(B26="NA","NA",B26/C26))</f>
        <v/>
      </c>
      <c r="E26" s="188" t="n">
        <v>0.0027</v>
      </c>
      <c r="F26" s="189" t="n">
        <v>0.0215</v>
      </c>
      <c r="G26" s="189">
        <f>IF(F26="NA","NA",E26/F26)</f>
        <v/>
      </c>
      <c r="H26" s="190">
        <f>IF(G26="NA","NA",IF(B26="NA","NA",B26/G26))</f>
        <v/>
      </c>
    </row>
    <row r="27" ht="18" customHeight="1" s="258" thickBot="1">
      <c r="A27" s="185" t="inlineStr">
        <is>
          <t>Hungary</t>
        </is>
      </c>
      <c r="B27" s="186" t="n">
        <v>0.2953</v>
      </c>
      <c r="C27" s="188" t="n">
        <v>0.3176</v>
      </c>
      <c r="D27" s="191">
        <f>IF(C27="NA","NA",IF(B27="NA","NA",B27/C27))</f>
        <v/>
      </c>
      <c r="E27" s="188" t="n">
        <v>0.0022</v>
      </c>
      <c r="F27" s="189" t="n">
        <v>0.0094</v>
      </c>
      <c r="G27" s="189">
        <f>IF(F27="NA","NA",E27/F27)</f>
        <v/>
      </c>
      <c r="H27" s="190">
        <f>IF(G27="NA","NA",IF(B27="NA","NA",B27/G27))</f>
        <v/>
      </c>
    </row>
    <row r="28" ht="18" customHeight="1" s="258" thickBot="1">
      <c r="A28" s="185" t="inlineStr">
        <is>
          <t>India</t>
        </is>
      </c>
      <c r="B28" s="186" t="n">
        <v>0.3313</v>
      </c>
      <c r="C28" s="188" t="n">
        <v>0.1074</v>
      </c>
      <c r="D28" s="191">
        <f>IF(C28="NA","NA",IF(B28="NA","NA",B28/C28))</f>
        <v/>
      </c>
      <c r="E28" s="188" t="n">
        <v>0.0038</v>
      </c>
      <c r="F28" s="189" t="n">
        <v>0.0124</v>
      </c>
      <c r="G28" s="189">
        <f>IF(F28="NA","NA",E28/F28)</f>
        <v/>
      </c>
      <c r="H28" s="190">
        <f>IF(G28="NA","NA",IF(B28="NA","NA",B28/G28))</f>
        <v/>
      </c>
    </row>
    <row r="29" ht="18" customHeight="1" s="258" thickBot="1">
      <c r="A29" s="185" t="inlineStr">
        <is>
          <t>Indonesia</t>
        </is>
      </c>
      <c r="B29" s="186" t="n">
        <v>0.2723</v>
      </c>
      <c r="C29" s="188" t="n">
        <v>0.1394</v>
      </c>
      <c r="D29" s="191">
        <f>IF(C29="NA","NA",IF(B29="NA","NA",B29/C29))</f>
        <v/>
      </c>
      <c r="E29" s="188" t="n">
        <v>0.0041</v>
      </c>
      <c r="F29" s="189" t="n">
        <v>0.0128</v>
      </c>
      <c r="G29" s="189">
        <f>IF(F29="NA","NA",E29/F29)</f>
        <v/>
      </c>
      <c r="H29" s="190">
        <f>IF(G29="NA","NA",IF(B29="NA","NA",B29/G29))</f>
        <v/>
      </c>
    </row>
    <row r="30" ht="18" customHeight="1" s="258" thickBot="1">
      <c r="A30" s="185" t="inlineStr">
        <is>
          <t>Iraq</t>
        </is>
      </c>
      <c r="B30" s="186" t="inlineStr">
        <is>
          <t>NA</t>
        </is>
      </c>
      <c r="C30" s="187" t="inlineStr">
        <is>
          <t>NA</t>
        </is>
      </c>
      <c r="D30" s="191">
        <f>IF(C30="NA","NA",IF(B30="NA","NA",B30/C30))</f>
        <v/>
      </c>
      <c r="E30" s="188" t="n">
        <v>0.0047</v>
      </c>
      <c r="F30" s="189" t="n">
        <v>0.0698</v>
      </c>
      <c r="G30" s="189">
        <f>IF(F30="NA","NA",E30/F30)</f>
        <v/>
      </c>
      <c r="H30" s="190">
        <f>IF(G30="NA","NA",IF(B30="NA","NA",B30/G30))</f>
        <v/>
      </c>
    </row>
    <row r="31" ht="18" customHeight="1" s="258" thickBot="1">
      <c r="A31" s="185" t="inlineStr">
        <is>
          <t>Israel</t>
        </is>
      </c>
      <c r="B31" s="186" t="n">
        <v>0.2663</v>
      </c>
      <c r="C31" s="188" t="n">
        <v>0.4743</v>
      </c>
      <c r="D31" s="191">
        <f>IF(C31="NA","NA",IF(B31="NA","NA",B31/C31))</f>
        <v/>
      </c>
      <c r="E31" s="188" t="n">
        <v>0.0032</v>
      </c>
      <c r="F31" s="189" t="n">
        <v>0.0077</v>
      </c>
      <c r="G31" s="189">
        <f>IF(F31="NA","NA",E31/F31)</f>
        <v/>
      </c>
      <c r="H31" s="190">
        <f>IF(G31="NA","NA",IF(B31="NA","NA",B31/G31))</f>
        <v/>
      </c>
    </row>
    <row r="32" ht="18" customHeight="1" s="258" thickBot="1">
      <c r="A32" s="185" t="inlineStr">
        <is>
          <t>Italy</t>
        </is>
      </c>
      <c r="B32" s="186" t="n">
        <v>0.3316</v>
      </c>
      <c r="C32" s="188" t="n">
        <v>0.1555</v>
      </c>
      <c r="D32" s="191">
        <f>IF(C32="NA","NA",IF(B32="NA","NA",B32/C32))</f>
        <v/>
      </c>
      <c r="E32" s="188" t="n">
        <v>0.0035</v>
      </c>
      <c r="F32" s="189" t="n">
        <v>0.0143</v>
      </c>
      <c r="G32" s="189">
        <f>IF(F32="NA","NA",E32/F32)</f>
        <v/>
      </c>
      <c r="H32" s="190">
        <f>IF(G32="NA","NA",IF(B32="NA","NA",B32/G32))</f>
        <v/>
      </c>
    </row>
    <row r="33" ht="18" customHeight="1" s="258" thickBot="1">
      <c r="A33" s="185" t="inlineStr">
        <is>
          <t>Jamaica</t>
        </is>
      </c>
      <c r="B33" s="186" t="n">
        <v>0.0881</v>
      </c>
      <c r="C33" s="187" t="inlineStr">
        <is>
          <t>NA</t>
        </is>
      </c>
      <c r="D33" s="191">
        <f>IF(C33="NA","NA",IF(B33="NA","NA",B33/C33))</f>
        <v/>
      </c>
      <c r="E33" s="187" t="inlineStr">
        <is>
          <t>NA</t>
        </is>
      </c>
      <c r="F33" s="189" t="inlineStr">
        <is>
          <t>NA</t>
        </is>
      </c>
      <c r="G33" s="189">
        <f>IF(F33="NA","NA",E33/F33)</f>
        <v/>
      </c>
      <c r="H33" s="190">
        <f>IF(G33="NA","NA",IF(B33="NA","NA",B33/G33))</f>
        <v/>
      </c>
    </row>
    <row r="34" ht="18" customHeight="1" s="258" thickBot="1">
      <c r="A34" s="185" t="inlineStr">
        <is>
          <t>Jordan</t>
        </is>
      </c>
      <c r="B34" s="186" t="n">
        <v>0.0977</v>
      </c>
      <c r="C34" s="187" t="inlineStr">
        <is>
          <t>NA</t>
        </is>
      </c>
      <c r="D34" s="191">
        <f>IF(C34="NA","NA",IF(B34="NA","NA",B34/C34))</f>
        <v/>
      </c>
      <c r="E34" s="187" t="inlineStr">
        <is>
          <t>NA</t>
        </is>
      </c>
      <c r="F34" s="189" t="inlineStr">
        <is>
          <t>NA</t>
        </is>
      </c>
      <c r="G34" s="189">
        <f>IF(F34="NA","NA",E34/F34)</f>
        <v/>
      </c>
      <c r="H34" s="190">
        <f>IF(G34="NA","NA",IF(B34="NA","NA",B34/G34))</f>
        <v/>
      </c>
    </row>
    <row r="35" ht="18" customHeight="1" s="258" thickBot="1">
      <c r="A35" s="185" t="inlineStr">
        <is>
          <t>Kazakhastan</t>
        </is>
      </c>
      <c r="B35" s="186" t="inlineStr">
        <is>
          <t>NA</t>
        </is>
      </c>
      <c r="C35" s="187" t="inlineStr">
        <is>
          <t>NA</t>
        </is>
      </c>
      <c r="D35" s="191">
        <f>IF(C35="NA","NA",IF(B35="NA","NA",B35/C35))</f>
        <v/>
      </c>
      <c r="E35" s="188" t="n">
        <v>0.0032</v>
      </c>
      <c r="F35" s="189" t="n">
        <v>0.009900000000000001</v>
      </c>
      <c r="G35" s="189">
        <f>IF(F35="NA","NA",E35/F35)</f>
        <v/>
      </c>
      <c r="H35" s="190">
        <f>IF(G35="NA","NA",IF(B35="NA","NA",B35/G35))</f>
        <v/>
      </c>
    </row>
    <row r="36" ht="18" customHeight="1" s="258" thickBot="1">
      <c r="A36" s="185" t="inlineStr">
        <is>
          <t>Kenya</t>
        </is>
      </c>
      <c r="B36" s="186" t="n">
        <v>0.1939</v>
      </c>
      <c r="C36" s="187" t="inlineStr">
        <is>
          <t>NA</t>
        </is>
      </c>
      <c r="D36" s="191">
        <f>IF(C36="NA","NA",IF(B36="NA","NA",B36/C36))</f>
        <v/>
      </c>
      <c r="E36" s="188" t="n">
        <v>0.0034</v>
      </c>
      <c r="F36" s="189" t="n">
        <v>0.0406</v>
      </c>
      <c r="G36" s="189">
        <f>IF(F36="NA","NA",E36/F36)</f>
        <v/>
      </c>
      <c r="H36" s="190">
        <f>IF(G36="NA","NA",IF(B36="NA","NA",B36/G36))</f>
        <v/>
      </c>
    </row>
    <row r="37" ht="18" customHeight="1" s="258" thickBot="1">
      <c r="A37" s="185" t="inlineStr">
        <is>
          <t>Kuwait</t>
        </is>
      </c>
      <c r="B37" s="186" t="n">
        <v>0.286</v>
      </c>
      <c r="C37" s="187" t="inlineStr">
        <is>
          <t>NA</t>
        </is>
      </c>
      <c r="D37" s="191">
        <f>IF(C37="NA","NA",IF(B37="NA","NA",B37/C37))</f>
        <v/>
      </c>
      <c r="E37" s="188" t="n">
        <v>0.0025</v>
      </c>
      <c r="F37" s="189" t="n">
        <v>0.0075</v>
      </c>
      <c r="G37" s="189">
        <f>IF(F37="NA","NA",E37/F37)</f>
        <v/>
      </c>
      <c r="H37" s="190">
        <f>IF(G37="NA","NA",IF(B37="NA","NA",B37/G37))</f>
        <v/>
      </c>
    </row>
    <row r="38" ht="18" customHeight="1" s="258" thickBot="1">
      <c r="A38" s="185" t="inlineStr">
        <is>
          <t>Laos</t>
        </is>
      </c>
      <c r="B38" s="186" t="n">
        <v>0.0915</v>
      </c>
      <c r="C38" s="187" t="inlineStr">
        <is>
          <t>NA</t>
        </is>
      </c>
      <c r="D38" s="191">
        <f>IF(C38="NA","NA",IF(B38="NA","NA",B38/C38))</f>
        <v/>
      </c>
      <c r="E38" s="187" t="inlineStr">
        <is>
          <t>NA</t>
        </is>
      </c>
      <c r="F38" s="189" t="inlineStr">
        <is>
          <t>NA</t>
        </is>
      </c>
      <c r="G38" s="189">
        <f>IF(F38="NA","NA",E38/F38)</f>
        <v/>
      </c>
      <c r="H38" s="190">
        <f>IF(G38="NA","NA",IF(B38="NA","NA",B38/G38))</f>
        <v/>
      </c>
    </row>
    <row r="39" ht="18" customHeight="1" s="258" thickBot="1">
      <c r="A39" s="185" t="inlineStr">
        <is>
          <t>Latvia</t>
        </is>
      </c>
      <c r="B39" s="186" t="n">
        <v>0.2592</v>
      </c>
      <c r="C39" s="187" t="inlineStr">
        <is>
          <t>NA</t>
        </is>
      </c>
      <c r="D39" s="191">
        <f>IF(C39="NA","NA",IF(B39="NA","NA",B39/C39))</f>
        <v/>
      </c>
      <c r="E39" s="188" t="n">
        <v>0.0011</v>
      </c>
      <c r="F39" s="189" t="n">
        <v>0.009299999999999999</v>
      </c>
      <c r="G39" s="189">
        <f>IF(F39="NA","NA",E39/F39)</f>
        <v/>
      </c>
      <c r="H39" s="190">
        <f>IF(G39="NA","NA",IF(B39="NA","NA",B39/G39))</f>
        <v/>
      </c>
    </row>
    <row r="40" ht="18" customHeight="1" s="258" thickBot="1">
      <c r="A40" s="185" t="inlineStr">
        <is>
          <t>Lebanon</t>
        </is>
      </c>
      <c r="B40" s="186" t="n">
        <v>0.1514</v>
      </c>
      <c r="C40" s="188" t="n">
        <v>0.1299</v>
      </c>
      <c r="D40" s="191">
        <f>IF(C40="NA","NA",IF(B40="NA","NA",B40/C40))</f>
        <v/>
      </c>
      <c r="E40" s="188" t="inlineStr">
        <is>
          <t>NA</t>
        </is>
      </c>
      <c r="F40" s="189" t="inlineStr">
        <is>
          <t>NA</t>
        </is>
      </c>
      <c r="G40" s="189">
        <f>IF(F40="NA","NA",E40/F40)</f>
        <v/>
      </c>
      <c r="H40" s="190">
        <f>IF(G40="NA","NA",IF(B40="NA","NA",B40/G40))</f>
        <v/>
      </c>
    </row>
    <row r="41" ht="18" customHeight="1" s="258" thickBot="1">
      <c r="A41" s="185" t="inlineStr">
        <is>
          <t>Lithuania</t>
        </is>
      </c>
      <c r="B41" s="186" t="n">
        <v>0.1649</v>
      </c>
      <c r="C41" s="188" t="n">
        <v>0.1698</v>
      </c>
      <c r="D41" s="191">
        <f>IF(C41="NA","NA",IF(B41="NA","NA",B41/C41))</f>
        <v/>
      </c>
      <c r="E41" s="188" t="n">
        <v>0.0012</v>
      </c>
      <c r="F41" s="189" t="n">
        <v>0.008999999999999999</v>
      </c>
      <c r="G41" s="189">
        <f>IF(F41="NA","NA",E41/F41)</f>
        <v/>
      </c>
      <c r="H41" s="190">
        <f>IF(G41="NA","NA",IF(B41="NA","NA",B41/G41))</f>
        <v/>
      </c>
    </row>
    <row r="42" ht="18" customHeight="1" s="258" thickBot="1">
      <c r="A42" s="185" t="inlineStr">
        <is>
          <t>Macedonia</t>
        </is>
      </c>
      <c r="B42" s="186" t="n">
        <v>0.2553</v>
      </c>
      <c r="C42" s="187" t="inlineStr">
        <is>
          <t>NA</t>
        </is>
      </c>
      <c r="D42" s="191">
        <f>IF(C42="NA","NA",IF(B42="NA","NA",B42/C42))</f>
        <v/>
      </c>
      <c r="E42" s="187" t="inlineStr">
        <is>
          <t>NA</t>
        </is>
      </c>
      <c r="F42" s="189" t="inlineStr">
        <is>
          <t>NA</t>
        </is>
      </c>
      <c r="G42" s="189">
        <f>IF(F42="NA","NA",E42/F42)</f>
        <v/>
      </c>
      <c r="H42" s="190">
        <f>IF(G42="NA","NA",IF(B42="NA","NA",B42/G42))</f>
        <v/>
      </c>
    </row>
    <row r="43" ht="18" customHeight="1" s="258" thickBot="1">
      <c r="A43" s="185" t="inlineStr">
        <is>
          <t>Malaysia</t>
        </is>
      </c>
      <c r="B43" s="186" t="n">
        <v>0.1959</v>
      </c>
      <c r="C43" s="188" t="n">
        <v>0.0704</v>
      </c>
      <c r="D43" s="191">
        <f>IF(C43="NA","NA",IF(B43="NA","NA",B43/C43))</f>
        <v/>
      </c>
      <c r="E43" s="188" t="n">
        <v>0.0045</v>
      </c>
      <c r="F43" s="189" t="n">
        <v>0.007</v>
      </c>
      <c r="G43" s="189">
        <f>IF(F43="NA","NA",E43/F43)</f>
        <v/>
      </c>
      <c r="H43" s="190">
        <f>IF(G43="NA","NA",IF(B43="NA","NA",B43/G43))</f>
        <v/>
      </c>
    </row>
    <row r="44" ht="18" customHeight="1" s="258" thickBot="1">
      <c r="A44" s="185" t="inlineStr">
        <is>
          <t>Malta</t>
        </is>
      </c>
      <c r="B44" s="186" t="n">
        <v>0.143</v>
      </c>
      <c r="C44" s="188" t="inlineStr">
        <is>
          <t>NA</t>
        </is>
      </c>
      <c r="D44" s="191">
        <f>IF(C44="NA","NA",IF(B44="NA","NA",B44/C44))</f>
        <v/>
      </c>
      <c r="E44" s="189" t="inlineStr">
        <is>
          <t>NA</t>
        </is>
      </c>
      <c r="F44" s="189" t="inlineStr">
        <is>
          <t>NA</t>
        </is>
      </c>
      <c r="G44" s="189">
        <f>IF(F44="NA","NA",E44/F44)</f>
        <v/>
      </c>
      <c r="H44" s="190">
        <f>IF(G44="NA","NA",IF(B44="NA","NA",B44/G44))</f>
        <v/>
      </c>
    </row>
    <row r="45" ht="18" customHeight="1" s="258" thickBot="1">
      <c r="A45" s="185" t="inlineStr">
        <is>
          <t>Mauritius</t>
        </is>
      </c>
      <c r="B45" s="186" t="n">
        <v>0.2346</v>
      </c>
      <c r="C45" s="187" t="inlineStr">
        <is>
          <t>NA</t>
        </is>
      </c>
      <c r="D45" s="191">
        <f>IF(C45="NA","NA",IF(B45="NA","NA",B45/C45))</f>
        <v/>
      </c>
      <c r="E45" s="189" t="inlineStr">
        <is>
          <t>NA</t>
        </is>
      </c>
      <c r="F45" s="189" t="inlineStr">
        <is>
          <t>NA</t>
        </is>
      </c>
      <c r="G45" s="189">
        <f>IF(F45="NA","NA",E45/F45)</f>
        <v/>
      </c>
      <c r="H45" s="190">
        <f>IF(G45="NA","NA",IF(B45="NA","NA",B45/G45))</f>
        <v/>
      </c>
    </row>
    <row r="46" ht="18" customHeight="1" s="258" thickBot="1">
      <c r="A46" s="185" t="inlineStr">
        <is>
          <t>Mexico</t>
        </is>
      </c>
      <c r="B46" s="186" t="n">
        <v>0.2512</v>
      </c>
      <c r="C46" s="188" t="n">
        <v>0.1721</v>
      </c>
      <c r="D46" s="191">
        <f>IF(C46="NA","NA",IF(B46="NA","NA",B46/C46))</f>
        <v/>
      </c>
      <c r="E46" s="188" t="n">
        <v>0.0043</v>
      </c>
      <c r="F46" s="189" t="n">
        <v>0.0145</v>
      </c>
      <c r="G46" s="189">
        <f>IF(F46="NA","NA",E46/F46)</f>
        <v/>
      </c>
      <c r="H46" s="190">
        <f>IF(G46="NA","NA",IF(B46="NA","NA",B46/G46))</f>
        <v/>
      </c>
    </row>
    <row r="47" ht="18" customHeight="1" s="258" thickBot="1">
      <c r="A47" s="185" t="inlineStr">
        <is>
          <t>Mongolia</t>
        </is>
      </c>
      <c r="B47" s="186" t="n">
        <v>0.1899</v>
      </c>
      <c r="C47" s="187" t="inlineStr">
        <is>
          <t>NA</t>
        </is>
      </c>
      <c r="D47" s="191">
        <f>IF(C47="NA","NA",IF(B47="NA","NA",B47/C47))</f>
        <v/>
      </c>
      <c r="E47" s="189" t="inlineStr">
        <is>
          <t>NA</t>
        </is>
      </c>
      <c r="F47" s="189" t="inlineStr">
        <is>
          <t>NA</t>
        </is>
      </c>
      <c r="G47" s="189">
        <f>IF(F47="NA","NA",E47/F47)</f>
        <v/>
      </c>
      <c r="H47" s="190">
        <f>IF(G47="NA","NA",IF(B47="NA","NA",B47/G47))</f>
        <v/>
      </c>
    </row>
    <row r="48" ht="18" customHeight="1" s="258" thickBot="1">
      <c r="A48" s="185" t="inlineStr">
        <is>
          <t>Montenegro</t>
        </is>
      </c>
      <c r="B48" s="186" t="n">
        <v>0.163</v>
      </c>
      <c r="C48" s="187" t="inlineStr">
        <is>
          <t>NA</t>
        </is>
      </c>
      <c r="D48" s="191">
        <f>IF(C48="NA","NA",IF(B48="NA","NA",B48/C48))</f>
        <v/>
      </c>
      <c r="E48" s="189" t="inlineStr">
        <is>
          <t>NA</t>
        </is>
      </c>
      <c r="F48" s="189" t="inlineStr">
        <is>
          <t>NA</t>
        </is>
      </c>
      <c r="G48" s="189">
        <f>IF(F48="NA","NA",E48/F48)</f>
        <v/>
      </c>
      <c r="H48" s="190">
        <f>IF(G48="NA","NA",IF(B48="NA","NA",B48/G48))</f>
        <v/>
      </c>
    </row>
    <row r="49" ht="18" customHeight="1" s="258" thickBot="1">
      <c r="A49" s="185" t="inlineStr">
        <is>
          <t>Morocco</t>
        </is>
      </c>
      <c r="B49" s="186" t="n">
        <v>0.2015</v>
      </c>
      <c r="C49" s="187" t="inlineStr">
        <is>
          <t>NA</t>
        </is>
      </c>
      <c r="D49" s="191">
        <f>IF(C49="NA","NA",IF(B49="NA","NA",B49/C49))</f>
        <v/>
      </c>
      <c r="E49" s="188" t="n">
        <v>0.0036</v>
      </c>
      <c r="F49" s="189" t="n">
        <v>0.0156</v>
      </c>
      <c r="G49" s="189">
        <f>IF(F49="NA","NA",E49/F49)</f>
        <v/>
      </c>
      <c r="H49" s="190">
        <f>IF(G49="NA","NA",IF(B49="NA","NA",B49/G49))</f>
        <v/>
      </c>
    </row>
    <row r="50" ht="18" customHeight="1" s="258" thickBot="1">
      <c r="A50" s="185" t="inlineStr">
        <is>
          <t>Namibia</t>
        </is>
      </c>
      <c r="B50" s="186" t="n">
        <v>0.0895</v>
      </c>
      <c r="C50" s="187" t="inlineStr">
        <is>
          <t>NA</t>
        </is>
      </c>
      <c r="D50" s="191">
        <f>IF(C50="NA","NA",IF(B50="NA","NA",B50/C50))</f>
        <v/>
      </c>
      <c r="E50" s="187" t="inlineStr">
        <is>
          <t>NA</t>
        </is>
      </c>
      <c r="F50" s="189" t="inlineStr">
        <is>
          <t>NA</t>
        </is>
      </c>
      <c r="G50" s="189">
        <f>IF(F50="NA","NA",E50/F50)</f>
        <v/>
      </c>
      <c r="H50" s="190">
        <f>IF(G50="NA","NA",IF(B50="NA","NA",B50/G50))</f>
        <v/>
      </c>
    </row>
    <row r="51" ht="18" customHeight="1" s="258" thickBot="1">
      <c r="A51" s="185" t="inlineStr">
        <is>
          <t>Nigeria</t>
        </is>
      </c>
      <c r="B51" s="186" t="n">
        <v>0.1829</v>
      </c>
      <c r="C51" s="188" t="n">
        <v>0.2056</v>
      </c>
      <c r="D51" s="191">
        <f>IF(C51="NA","NA",IF(B51="NA","NA",B51/C51))</f>
        <v/>
      </c>
      <c r="E51" s="188" t="n">
        <v>0.004</v>
      </c>
      <c r="F51" s="189" t="n">
        <v>0.0359</v>
      </c>
      <c r="G51" s="189">
        <f>IF(F51="NA","NA",E51/F51)</f>
        <v/>
      </c>
      <c r="H51" s="190">
        <f>IF(G51="NA","NA",IF(B51="NA","NA",B51/G51))</f>
        <v/>
      </c>
    </row>
    <row r="52" ht="18" customHeight="1" s="258" thickBot="1">
      <c r="A52" s="185" t="inlineStr">
        <is>
          <t>Oman</t>
        </is>
      </c>
      <c r="B52" s="186" t="n">
        <v>0.1135</v>
      </c>
      <c r="C52" s="187" t="inlineStr">
        <is>
          <t>NA</t>
        </is>
      </c>
      <c r="D52" s="191">
        <f>IF(C52="NA","NA",IF(B52="NA","NA",B52/C52))</f>
        <v/>
      </c>
      <c r="E52" s="188" t="n">
        <v>0.0032</v>
      </c>
      <c r="F52" s="189" t="n">
        <v>0.039</v>
      </c>
      <c r="G52" s="189">
        <f>IF(F52="NA","NA",E52/F52)</f>
        <v/>
      </c>
      <c r="H52" s="190">
        <f>IF(G52="NA","NA",IF(B52="NA","NA",B52/G52))</f>
        <v/>
      </c>
    </row>
    <row r="53" ht="18" customHeight="1" s="258" thickBot="1">
      <c r="A53" s="185" t="inlineStr">
        <is>
          <t>Pakistan</t>
        </is>
      </c>
      <c r="B53" s="186" t="n">
        <v>0.2657</v>
      </c>
      <c r="C53" s="188" t="n">
        <v>0.1404</v>
      </c>
      <c r="D53" s="191">
        <f>IF(C53="NA","NA",IF(B53="NA","NA",B53/C53))</f>
        <v/>
      </c>
      <c r="E53" s="188" t="n">
        <v>0.0027</v>
      </c>
      <c r="F53" s="189" t="n">
        <v>0.0451</v>
      </c>
      <c r="G53" s="189">
        <f>IF(F53="NA","NA",E53/F53)</f>
        <v/>
      </c>
      <c r="H53" s="190">
        <f>IF(G53="NA","NA",IF(B53="NA","NA",B53/G53))</f>
        <v/>
      </c>
    </row>
    <row r="54" ht="18" customHeight="1" s="258" thickBot="1">
      <c r="A54" s="185" t="inlineStr">
        <is>
          <t>Palestine</t>
        </is>
      </c>
      <c r="B54" s="186" t="n">
        <v>0.0835</v>
      </c>
      <c r="C54" s="187" t="inlineStr">
        <is>
          <t>NA</t>
        </is>
      </c>
      <c r="D54" s="191">
        <f>IF(C54="NA","NA",IF(B54="NA","NA",B54/C54))</f>
        <v/>
      </c>
      <c r="E54" s="187" t="inlineStr">
        <is>
          <t>NA</t>
        </is>
      </c>
      <c r="F54" s="189" t="inlineStr">
        <is>
          <t>NA</t>
        </is>
      </c>
      <c r="G54" s="189">
        <f>IF(F54="NA","NA",E54/F54)</f>
        <v/>
      </c>
      <c r="H54" s="190">
        <f>IF(G54="NA","NA",IF(B54="NA","NA",B54/G54))</f>
        <v/>
      </c>
    </row>
    <row r="55" ht="18" customHeight="1" s="258" thickBot="1">
      <c r="A55" s="185" t="inlineStr">
        <is>
          <t>Panama</t>
        </is>
      </c>
      <c r="B55" s="186" t="n">
        <v>0.1082</v>
      </c>
      <c r="C55" s="187" t="inlineStr">
        <is>
          <t>NA</t>
        </is>
      </c>
      <c r="D55" s="191">
        <f>IF(C55="NA","NA",IF(B55="NA","NA",B55/C55))</f>
        <v/>
      </c>
      <c r="E55" s="188" t="n">
        <v>0.0032</v>
      </c>
      <c r="F55" s="189" t="n">
        <v>0.0095</v>
      </c>
      <c r="G55" s="189">
        <f>IF(F55="NA","NA",E55/F55)</f>
        <v/>
      </c>
      <c r="H55" s="190">
        <f>IF(G55="NA","NA",IF(B55="NA","NA",B55/G55))</f>
        <v/>
      </c>
    </row>
    <row r="56" ht="18" customHeight="1" s="258" thickBot="1">
      <c r="A56" s="185" t="inlineStr">
        <is>
          <t>Peru</t>
        </is>
      </c>
      <c r="B56" s="186" t="n">
        <v>0.2156</v>
      </c>
      <c r="C56" s="188" t="n">
        <v>0.2477</v>
      </c>
      <c r="D56" s="191">
        <f>IF(C56="NA","NA",IF(B56="NA","NA",B56/C56))</f>
        <v/>
      </c>
      <c r="E56" s="188" t="n">
        <v>0.0032</v>
      </c>
      <c r="F56" s="189" t="n">
        <v>0.0104</v>
      </c>
      <c r="G56" s="189">
        <f>IF(F56="NA","NA",E56/F56)</f>
        <v/>
      </c>
      <c r="H56" s="190">
        <f>IF(G56="NA","NA",IF(B56="NA","NA",B56/G56))</f>
        <v/>
      </c>
    </row>
    <row r="57" ht="18" customHeight="1" s="258" thickBot="1">
      <c r="A57" s="185" t="inlineStr">
        <is>
          <t>Philippines</t>
        </is>
      </c>
      <c r="B57" s="186" t="n">
        <v>0.3362</v>
      </c>
      <c r="C57" s="188" t="n">
        <v>0.2983</v>
      </c>
      <c r="D57" s="191">
        <f>IF(C57="NA","NA",IF(B57="NA","NA",B57/C57))</f>
        <v/>
      </c>
      <c r="E57" s="188" t="n">
        <v>0.0042</v>
      </c>
      <c r="F57" s="189" t="n">
        <v>0.0067</v>
      </c>
      <c r="G57" s="189">
        <f>IF(F57="NA","NA",E57/F57)</f>
        <v/>
      </c>
      <c r="H57" s="190">
        <f>IF(G57="NA","NA",IF(B57="NA","NA",B57/G57))</f>
        <v/>
      </c>
    </row>
    <row r="58" ht="18" customHeight="1" s="258" thickBot="1">
      <c r="A58" s="185" t="inlineStr">
        <is>
          <t>Qatar</t>
        </is>
      </c>
      <c r="B58" s="186" t="n">
        <v>0.1863</v>
      </c>
      <c r="C58" s="187" t="inlineStr">
        <is>
          <t>NA</t>
        </is>
      </c>
      <c r="D58" s="191">
        <f>IF(C58="NA","NA",IF(B58="NA","NA",B58/C58))</f>
        <v/>
      </c>
      <c r="E58" s="188" t="n">
        <v>0.0045</v>
      </c>
      <c r="F58" s="189" t="n">
        <v>0.0074</v>
      </c>
      <c r="G58" s="189">
        <f>IF(F58="NA","NA",E58/F58)</f>
        <v/>
      </c>
      <c r="H58" s="190">
        <f>IF(G58="NA","NA",IF(B58="NA","NA",B58/G58))</f>
        <v/>
      </c>
    </row>
    <row r="59" ht="18" customHeight="1" s="258" thickBot="1">
      <c r="A59" s="185" t="inlineStr">
        <is>
          <t>Romania</t>
        </is>
      </c>
      <c r="B59" s="186" t="n">
        <v>0.2424</v>
      </c>
      <c r="C59" s="188" t="n">
        <v>0.2364</v>
      </c>
      <c r="D59" s="191">
        <f>IF(C59="NA","NA",IF(B59="NA","NA",B59/C59))</f>
        <v/>
      </c>
      <c r="E59" s="188" t="n">
        <v>0.0043</v>
      </c>
      <c r="F59" s="189" t="n">
        <v>0.0122</v>
      </c>
      <c r="G59" s="189">
        <f>IF(F59="NA","NA",E59/F59)</f>
        <v/>
      </c>
      <c r="H59" s="190">
        <f>IF(G59="NA","NA",IF(B59="NA","NA",B59/G59))</f>
        <v/>
      </c>
    </row>
    <row r="60" ht="18" customHeight="1" s="258" thickBot="1">
      <c r="A60" s="185" t="inlineStr">
        <is>
          <t>Russia</t>
        </is>
      </c>
      <c r="B60" s="186" t="n">
        <v>0.2591</v>
      </c>
      <c r="C60" s="188" t="n">
        <v>0.1726</v>
      </c>
      <c r="D60" s="191">
        <f>IF(C60="NA","NA",IF(B60="NA","NA",B60/C60))</f>
        <v/>
      </c>
      <c r="E60" s="188" t="n">
        <v>0.0056</v>
      </c>
      <c r="F60" s="189" t="n">
        <v>0.0147</v>
      </c>
      <c r="G60" s="189">
        <f>IF(F60="NA","NA",E60/F60)</f>
        <v/>
      </c>
      <c r="H60" s="190">
        <f>IF(G60="NA","NA",IF(B60="NA","NA",B60/G60))</f>
        <v/>
      </c>
    </row>
    <row r="61" ht="18" customHeight="1" s="258" thickBot="1">
      <c r="A61" s="185" t="inlineStr">
        <is>
          <t>Rwanda</t>
        </is>
      </c>
      <c r="B61" s="186" t="inlineStr">
        <is>
          <t>NA</t>
        </is>
      </c>
      <c r="C61" s="187" t="inlineStr">
        <is>
          <t>NA</t>
        </is>
      </c>
      <c r="D61" s="191">
        <f>IF(C61="NA","NA",IF(B61="NA","NA",B61/C61))</f>
        <v/>
      </c>
      <c r="E61" s="188" t="n">
        <v>0.0047</v>
      </c>
      <c r="F61" s="189" t="n">
        <v>0.0372</v>
      </c>
      <c r="G61" s="189">
        <f>IF(F61="NA","NA",E61/F61)</f>
        <v/>
      </c>
      <c r="H61" s="190">
        <f>IF(G61="NA","NA",IF(B61="NA","NA",B61/G61))</f>
        <v/>
      </c>
    </row>
    <row r="62" ht="18" customHeight="1" s="258" thickBot="1">
      <c r="A62" s="185" t="inlineStr">
        <is>
          <t>Saudi Arabia</t>
        </is>
      </c>
      <c r="B62" s="186" t="n">
        <v>0.1796</v>
      </c>
      <c r="C62" s="188" t="n">
        <v>0.2796</v>
      </c>
      <c r="D62" s="191">
        <f>IF(C62="NA","NA",IF(B62="NA","NA",B62/C62))</f>
        <v/>
      </c>
      <c r="E62" s="188" t="n">
        <v>0.0047</v>
      </c>
      <c r="F62" s="189" t="n">
        <v>0.0112</v>
      </c>
      <c r="G62" s="189">
        <f>IF(F62="NA","NA",E62/F62)</f>
        <v/>
      </c>
      <c r="H62" s="190">
        <f>IF(G62="NA","NA",IF(B62="NA","NA",B62/G62))</f>
        <v/>
      </c>
    </row>
    <row r="63" ht="18" customHeight="1" s="258" thickBot="1">
      <c r="A63" s="185" t="inlineStr">
        <is>
          <t>Senegal</t>
        </is>
      </c>
      <c r="B63" s="186" t="inlineStr">
        <is>
          <t>NA</t>
        </is>
      </c>
      <c r="C63" s="187" t="inlineStr">
        <is>
          <t>NA</t>
        </is>
      </c>
      <c r="D63" s="191">
        <f>IF(C63="NA","NA",IF(B63="NA","NA",B63/C63))</f>
        <v/>
      </c>
      <c r="E63" s="188" t="n">
        <v>0.0054</v>
      </c>
      <c r="F63" s="189" t="n">
        <v>0.0294</v>
      </c>
      <c r="G63" s="189">
        <f>IF(F63="NA","NA",E63/F63)</f>
        <v/>
      </c>
      <c r="H63" s="190">
        <f>IF(G63="NA","NA",IF(B63="NA","NA",B63/G63))</f>
        <v/>
      </c>
    </row>
    <row r="64" ht="18" customHeight="1" s="258" thickBot="1">
      <c r="A64" s="185" t="inlineStr">
        <is>
          <t>Serbia</t>
        </is>
      </c>
      <c r="B64" s="186" t="n">
        <v>0.1074</v>
      </c>
      <c r="C64" s="187" t="inlineStr">
        <is>
          <t>NA</t>
        </is>
      </c>
      <c r="D64" s="191">
        <f>IF(C64="NA","NA",IF(B64="NA","NA",B64/C64))</f>
        <v/>
      </c>
      <c r="E64" s="188" t="n">
        <v>0.0016</v>
      </c>
      <c r="F64" s="189" t="n">
        <v>0.0161</v>
      </c>
      <c r="G64" s="189">
        <f>IF(F64="NA","NA",E64/F64)</f>
        <v/>
      </c>
      <c r="H64" s="190">
        <f>IF(G64="NA","NA",IF(B64="NA","NA",B64/G64))</f>
        <v/>
      </c>
    </row>
    <row r="65" ht="18" customHeight="1" s="258" thickBot="1">
      <c r="A65" s="185" t="inlineStr">
        <is>
          <t>Singapore</t>
        </is>
      </c>
      <c r="B65" s="186" t="n">
        <v>0.2275</v>
      </c>
      <c r="C65" s="187" t="inlineStr">
        <is>
          <t>NA</t>
        </is>
      </c>
      <c r="D65" s="191">
        <f>IF(C65="NA","NA",IF(B65="NA","NA",B65/C65))</f>
        <v/>
      </c>
      <c r="E65" s="187" t="inlineStr">
        <is>
          <t>NA</t>
        </is>
      </c>
      <c r="F65" s="189" t="inlineStr">
        <is>
          <t>NA</t>
        </is>
      </c>
      <c r="G65" s="189">
        <f>IF(F65="NA","NA",E65/F65)</f>
        <v/>
      </c>
      <c r="H65" s="190">
        <f>IF(G65="NA","NA",IF(B65="NA","NA",B65/G65))</f>
        <v/>
      </c>
    </row>
    <row r="66" ht="18" customHeight="1" s="258" thickBot="1">
      <c r="A66" s="185" t="inlineStr">
        <is>
          <t>Slovakia</t>
        </is>
      </c>
      <c r="B66" s="186" t="n">
        <v>0.2107</v>
      </c>
      <c r="C66" s="187" t="inlineStr">
        <is>
          <t>NA</t>
        </is>
      </c>
      <c r="D66" s="191">
        <f>IF(C66="NA","NA",IF(B66="NA","NA",B66/C66))</f>
        <v/>
      </c>
      <c r="E66" s="188" t="n">
        <v>0.0022</v>
      </c>
      <c r="F66" s="189" t="n">
        <v>0.007900000000000001</v>
      </c>
      <c r="G66" s="189">
        <f>IF(F66="NA","NA",E66/F66)</f>
        <v/>
      </c>
      <c r="H66" s="190">
        <f>IF(G66="NA","NA",IF(B66="NA","NA",B66/G66))</f>
        <v/>
      </c>
    </row>
    <row r="67" ht="18" customHeight="1" s="258" thickBot="1">
      <c r="A67" s="185" t="inlineStr">
        <is>
          <t>Slovenia</t>
        </is>
      </c>
      <c r="B67" s="186" t="n">
        <v>0.2075</v>
      </c>
      <c r="C67" s="188" t="n">
        <v>0.05</v>
      </c>
      <c r="D67" s="191">
        <f>IF(C67="NA","NA",IF(B67="NA","NA",B67/C67))</f>
        <v/>
      </c>
      <c r="E67" s="188" t="n">
        <v>0.0021</v>
      </c>
      <c r="F67" s="189" t="n">
        <v>0.0106</v>
      </c>
      <c r="G67" s="189">
        <f>IF(F67="NA","NA",E67/F67)</f>
        <v/>
      </c>
      <c r="H67" s="190">
        <f>IF(G67="NA","NA",IF(B67="NA","NA",B67/G67))</f>
        <v/>
      </c>
    </row>
    <row r="68" ht="18" customHeight="1" s="258" thickBot="1">
      <c r="A68" s="185" t="inlineStr">
        <is>
          <t>South Africa</t>
        </is>
      </c>
      <c r="B68" s="186" t="n">
        <v>0.2999</v>
      </c>
      <c r="C68" s="188" t="n">
        <v>0.1786</v>
      </c>
      <c r="D68" s="191">
        <f>IF(C68="NA","NA",IF(B68="NA","NA",B68/C68))</f>
        <v/>
      </c>
      <c r="E68" s="188" t="n">
        <v>0.0026</v>
      </c>
      <c r="F68" s="189" t="n">
        <v>0.0293</v>
      </c>
      <c r="G68" s="189">
        <f>IF(F68="NA","NA",E68/F68)</f>
        <v/>
      </c>
      <c r="H68" s="190">
        <f>IF(G68="NA","NA",IF(B68="NA","NA",B68/G68))</f>
        <v/>
      </c>
    </row>
    <row r="69" ht="18" customHeight="1" s="258" thickBot="1">
      <c r="A69" s="185" t="inlineStr">
        <is>
          <t>Sri Lanka</t>
        </is>
      </c>
      <c r="B69" s="186" t="n">
        <v>0.2671</v>
      </c>
      <c r="C69" s="187" t="inlineStr">
        <is>
          <t>NA</t>
        </is>
      </c>
      <c r="D69" s="191">
        <f>IF(C69="NA","NA",IF(B69="NA","NA",B69/C69))</f>
        <v/>
      </c>
      <c r="E69" s="188" t="n">
        <v>0.0048</v>
      </c>
      <c r="F69" s="189" t="n">
        <v>0.1219</v>
      </c>
      <c r="G69" s="189">
        <f>IF(F69="NA","NA",E69/F69)</f>
        <v/>
      </c>
      <c r="H69" s="190">
        <f>IF(G69="NA","NA",IF(B69="NA","NA",B69/G69))</f>
        <v/>
      </c>
    </row>
    <row r="70" ht="18" customHeight="1" s="258" thickBot="1">
      <c r="A70" s="185" t="inlineStr">
        <is>
          <t>Taiwan</t>
        </is>
      </c>
      <c r="B70" s="186" t="n">
        <v>0.2151</v>
      </c>
      <c r="C70" s="187" t="inlineStr">
        <is>
          <t>NA</t>
        </is>
      </c>
      <c r="D70" s="191">
        <f>IF(C70="NA","NA",IF(B70="NA","NA",B70/C70))</f>
        <v/>
      </c>
      <c r="E70" s="187" t="inlineStr">
        <is>
          <t>NA</t>
        </is>
      </c>
      <c r="F70" s="189" t="inlineStr">
        <is>
          <t>NA</t>
        </is>
      </c>
      <c r="G70" s="189">
        <f>IF(F70="NA","NA",E70/F70)</f>
        <v/>
      </c>
      <c r="H70" s="190">
        <f>IF(G70="NA","NA",IF(B70="NA","NA",B70/G70))</f>
        <v/>
      </c>
    </row>
    <row r="71" ht="18" customHeight="1" s="258" thickBot="1">
      <c r="A71" s="185" t="inlineStr">
        <is>
          <t>Tanzania</t>
        </is>
      </c>
      <c r="B71" s="186" t="n">
        <v>0.1061</v>
      </c>
      <c r="C71" s="187" t="inlineStr">
        <is>
          <t>NA</t>
        </is>
      </c>
      <c r="D71" s="191">
        <f>IF(C71="NA","NA",IF(B71="NA","NA",B71/C71))</f>
        <v/>
      </c>
      <c r="E71" s="187" t="inlineStr">
        <is>
          <t>NA</t>
        </is>
      </c>
      <c r="F71" s="189" t="inlineStr">
        <is>
          <t>NA</t>
        </is>
      </c>
      <c r="G71" s="189">
        <f>IF(F71="NA","NA",E71/F71)</f>
        <v/>
      </c>
      <c r="H71" s="190">
        <f>IF(G71="NA","NA",IF(B71="NA","NA",B71/G71))</f>
        <v/>
      </c>
    </row>
    <row r="72" ht="18" customHeight="1" s="258" thickBot="1">
      <c r="A72" s="185" t="inlineStr">
        <is>
          <t>Thailand</t>
        </is>
      </c>
      <c r="B72" s="186" t="n">
        <v>0.3012</v>
      </c>
      <c r="C72" s="188" t="n">
        <v>0.3101</v>
      </c>
      <c r="D72" s="191">
        <f>IF(C72="NA","NA",IF(B72="NA","NA",B72/C72))</f>
        <v/>
      </c>
      <c r="E72" s="188" t="n">
        <v>0.0037</v>
      </c>
      <c r="F72" s="189" t="n">
        <v>0.0062</v>
      </c>
      <c r="G72" s="189">
        <f>IF(F72="NA","NA",E72/F72)</f>
        <v/>
      </c>
      <c r="H72" s="190">
        <f>IF(G72="NA","NA",IF(B72="NA","NA",B72/G72))</f>
        <v/>
      </c>
    </row>
    <row r="73" ht="18" customHeight="1" s="258" thickBot="1">
      <c r="A73" s="185" t="inlineStr">
        <is>
          <t>Tunisia</t>
        </is>
      </c>
      <c r="B73" s="186" t="n">
        <v>0.1057</v>
      </c>
      <c r="C73" s="187" t="inlineStr">
        <is>
          <t>NA</t>
        </is>
      </c>
      <c r="D73" s="191">
        <f>IF(C73="NA","NA",IF(B73="NA","NA",B73/C73))</f>
        <v/>
      </c>
      <c r="E73" s="188" t="n">
        <v>0.0048</v>
      </c>
      <c r="F73" s="189" t="n">
        <v>0.0485</v>
      </c>
      <c r="G73" s="189">
        <f>IF(F73="NA","NA",E73/F73)</f>
        <v/>
      </c>
      <c r="H73" s="190">
        <f>IF(G73="NA","NA",IF(B73="NA","NA",B73/G73))</f>
        <v/>
      </c>
    </row>
    <row r="74" ht="18" customHeight="1" s="258" thickBot="1">
      <c r="A74" s="185" t="inlineStr">
        <is>
          <t>Turkey</t>
        </is>
      </c>
      <c r="B74" s="186" t="n">
        <v>0.263</v>
      </c>
      <c r="C74" s="188" t="n">
        <v>0.1622</v>
      </c>
      <c r="D74" s="191">
        <f>IF(C74="NA","NA",IF(B74="NA","NA",B74/C74))</f>
        <v/>
      </c>
      <c r="E74" s="188" t="n">
        <v>0.0052</v>
      </c>
      <c r="F74" s="189" t="n">
        <v>0.0331</v>
      </c>
      <c r="G74" s="189">
        <f>IF(F74="NA","NA",E74/F74)</f>
        <v/>
      </c>
      <c r="H74" s="190">
        <f>IF(G74="NA","NA",IF(B74="NA","NA",B74/G74))</f>
        <v/>
      </c>
    </row>
    <row r="75" ht="18" customHeight="1" s="258" thickBot="1">
      <c r="A75" s="185" t="inlineStr">
        <is>
          <t>UAE</t>
        </is>
      </c>
      <c r="B75" s="186" t="n">
        <v>0.282</v>
      </c>
      <c r="C75" s="187" t="inlineStr">
        <is>
          <t>NA</t>
        </is>
      </c>
      <c r="D75" s="191">
        <f>IF(C75="NA","NA",IF(B75="NA","NA",B75/C75))</f>
        <v/>
      </c>
      <c r="E75" s="187" t="inlineStr">
        <is>
          <t>NA</t>
        </is>
      </c>
      <c r="F75" s="189" t="inlineStr">
        <is>
          <t>NA</t>
        </is>
      </c>
      <c r="G75" s="189">
        <f>IF(F75="NA","NA",E75/F75)</f>
        <v/>
      </c>
      <c r="H75" s="190">
        <f>IF(G75="NA","NA",IF(B75="NA","NA",B75/G75))</f>
        <v/>
      </c>
    </row>
    <row r="76" ht="18" customHeight="1" s="258" thickBot="1">
      <c r="A76" s="185" t="inlineStr">
        <is>
          <t>Ukraine</t>
        </is>
      </c>
      <c r="B76" s="186" t="n">
        <v>0.0597</v>
      </c>
      <c r="C76" s="188" t="n">
        <v>0.1334</v>
      </c>
      <c r="D76" s="191">
        <f>IF(C76="NA","NA",IF(B76="NA","NA",B76/C76))</f>
        <v/>
      </c>
      <c r="E76" s="188" t="n">
        <v>0.0036</v>
      </c>
      <c r="F76" s="189" t="n">
        <v>0.0418</v>
      </c>
      <c r="G76" s="189">
        <f>IF(F76="NA","NA",E76/F76)</f>
        <v/>
      </c>
      <c r="H76" s="190">
        <f>IF(G76="NA","NA",IF(B76="NA","NA",B76/G76))</f>
        <v/>
      </c>
    </row>
    <row r="77" ht="18" customHeight="1" s="258" thickBot="1">
      <c r="A77" s="185" t="inlineStr">
        <is>
          <t>Uruguay</t>
        </is>
      </c>
      <c r="B77" s="186" t="inlineStr">
        <is>
          <t>NA</t>
        </is>
      </c>
      <c r="C77" s="187" t="inlineStr">
        <is>
          <t>NA</t>
        </is>
      </c>
      <c r="D77" s="191">
        <f>IF(C77="NA","NA",IF(B77="NA","NA",B77/C77))</f>
        <v/>
      </c>
      <c r="E77" s="188" t="n">
        <v>0.0058</v>
      </c>
      <c r="F77" s="189" t="n">
        <v>0.0127</v>
      </c>
      <c r="G77" s="189">
        <f>IF(F77="NA","NA",E77/F77)</f>
        <v/>
      </c>
      <c r="H77" s="190">
        <f>IF(G77="NA","NA",IF(B77="NA","NA",B77/G77))</f>
        <v/>
      </c>
    </row>
    <row r="78" ht="18" customHeight="1" s="258" thickBot="1">
      <c r="A78" s="192" t="inlineStr">
        <is>
          <t>US</t>
        </is>
      </c>
      <c r="B78" s="186" t="n">
        <v>0.3385</v>
      </c>
      <c r="C78" s="187" t="inlineStr">
        <is>
          <t>NA</t>
        </is>
      </c>
      <c r="D78" s="191">
        <f>IF(C78="NA","NA",IF(B78="NA","NA",B78/C78))</f>
        <v/>
      </c>
      <c r="E78" s="187" t="inlineStr">
        <is>
          <t>NA</t>
        </is>
      </c>
      <c r="F78" s="189" t="inlineStr">
        <is>
          <t>NA</t>
        </is>
      </c>
      <c r="G78" s="189">
        <f>IF(F78="NA","NA",E78/F78)</f>
        <v/>
      </c>
      <c r="H78" s="190">
        <f>IF(G78="NA","NA",IF(B78="NA","NA",B78/G78))</f>
        <v/>
      </c>
    </row>
    <row r="79" ht="18" customHeight="1" s="258" thickBot="1">
      <c r="A79" s="185" t="inlineStr">
        <is>
          <t>Venezuela</t>
        </is>
      </c>
      <c r="B79" s="186" t="n">
        <v>0.6498</v>
      </c>
      <c r="C79" s="187" t="inlineStr">
        <is>
          <t>NA</t>
        </is>
      </c>
      <c r="D79" s="191">
        <f>IF(C79="NA","NA",IF(B79="NA","NA",B79/C79))</f>
        <v/>
      </c>
      <c r="E79" s="187" t="inlineStr">
        <is>
          <t>NA</t>
        </is>
      </c>
      <c r="F79" s="189" t="inlineStr">
        <is>
          <t>NA</t>
        </is>
      </c>
      <c r="G79" s="189">
        <f>IF(F79="NA","NA",E79/F79)</f>
        <v/>
      </c>
      <c r="H79" s="190">
        <f>IF(G79="NA","NA",IF(B79="NA","NA",B79/G79))</f>
        <v/>
      </c>
    </row>
    <row r="80" ht="18" customHeight="1" s="258" thickBot="1">
      <c r="A80" s="185" t="inlineStr">
        <is>
          <t>Vietnam</t>
        </is>
      </c>
      <c r="B80" s="186" t="n">
        <v>0.2612</v>
      </c>
      <c r="C80" s="187" t="inlineStr">
        <is>
          <t>NA</t>
        </is>
      </c>
      <c r="D80" s="191">
        <f>IF(C80="NA","NA",IF(B80="NA","NA",B80/C80))</f>
        <v/>
      </c>
      <c r="E80" s="188" t="n">
        <v>0.0032</v>
      </c>
      <c r="F80" s="189" t="n">
        <v>0.0149</v>
      </c>
      <c r="G80" s="189">
        <f>IF(F80="NA","NA",E80/F80)</f>
        <v/>
      </c>
      <c r="H80" s="190">
        <f>IF(G80="NA","NA",IF(B80="NA","NA",B80/G80))</f>
        <v/>
      </c>
    </row>
    <row r="81" ht="18" customHeight="1" s="258" thickBot="1">
      <c r="A81" s="185" t="inlineStr">
        <is>
          <t>Zambia</t>
        </is>
      </c>
      <c r="B81" s="186" t="inlineStr">
        <is>
          <t>NA</t>
        </is>
      </c>
      <c r="C81" s="187" t="inlineStr">
        <is>
          <t>NA</t>
        </is>
      </c>
      <c r="D81" s="191">
        <f>IF(C81="NA","NA",IF(B81="NA","NA",B81/C81))</f>
        <v/>
      </c>
      <c r="E81" s="188" t="n">
        <v>0.0054</v>
      </c>
      <c r="F81" s="189" t="inlineStr">
        <is>
          <t>NA</t>
        </is>
      </c>
      <c r="G81" s="189">
        <f>IF(F81="NA","NA",E81/F81)</f>
        <v/>
      </c>
      <c r="H81" s="190">
        <f>IF(G81="NA","NA",IF(B81="NA","NA",B81/G81))</f>
        <v/>
      </c>
    </row>
    <row r="82" ht="18" customHeight="1" s="258" thickBot="1">
      <c r="A82" s="185" t="inlineStr">
        <is>
          <t>Average</t>
        </is>
      </c>
      <c r="B82" s="193" t="n"/>
      <c r="C82" s="194" t="n"/>
      <c r="D82" s="190">
        <f>AVERAGE(D4:D81)</f>
        <v/>
      </c>
      <c r="E82" s="194" t="n"/>
      <c r="F82" s="195" t="n"/>
      <c r="G82" s="187" t="n"/>
      <c r="H82" s="190">
        <f>AVERAGE(H4:H81)</f>
        <v/>
      </c>
    </row>
    <row r="83" ht="18" customHeight="1" s="258" thickBot="1">
      <c r="A83" s="185" t="inlineStr">
        <is>
          <t>Median</t>
        </is>
      </c>
      <c r="B83" s="193" t="n"/>
      <c r="C83" s="194" t="n"/>
      <c r="D83" s="190">
        <f>MEDIAN(D4:D81)</f>
        <v/>
      </c>
      <c r="E83" s="194" t="n"/>
      <c r="F83" s="195" t="n"/>
      <c r="G83" s="187" t="n"/>
      <c r="H83" s="190">
        <f>MEDIAN(H4:H81)</f>
        <v/>
      </c>
    </row>
    <row r="84" ht="19.95" customHeight="1" s="258" thickBot="1">
      <c r="A84" s="154" t="inlineStr">
        <is>
          <t>Median</t>
        </is>
      </c>
      <c r="B84" s="155" t="n"/>
      <c r="C84" s="155" t="n"/>
      <c r="D84" s="156">
        <f>MEDIAN(D4:D83)</f>
        <v/>
      </c>
      <c r="E84" s="157" t="n"/>
      <c r="F84" s="157" t="n"/>
      <c r="G84" s="158" t="n"/>
      <c r="H84" s="159">
        <f>MEDIAN(H4:H83)</f>
        <v/>
      </c>
    </row>
  </sheetData>
  <pageMargins left="0.75" right="0.75" top="1" bottom="1" header="0.5" footer="0.5"/>
  <pageSetup orientation="portrait" horizontalDpi="4294967292" verticalDpi="4294967292"/>
</worksheet>
</file>

<file path=xl/worksheets/sheet14.xml><?xml version="1.0" encoding="utf-8"?>
<worksheet xmlns="http://schemas.openxmlformats.org/spreadsheetml/2006/main">
  <sheetPr>
    <outlinePr summaryBelow="1" summaryRight="1"/>
    <pageSetUpPr/>
  </sheetPr>
  <dimension ref="A1:F267"/>
  <sheetViews>
    <sheetView topLeftCell="A151" workbookViewId="0">
      <selection activeCell="B158" sqref="B158"/>
    </sheetView>
  </sheetViews>
  <sheetFormatPr baseColWidth="8" defaultColWidth="11" defaultRowHeight="15"/>
  <cols>
    <col width="26.5" bestFit="1" customWidth="1" style="20" min="1" max="1"/>
    <col width="26.5" customWidth="1" style="220" min="2" max="2"/>
    <col width="7.5" customWidth="1" style="258" min="3" max="3"/>
    <col width="11" bestFit="1" customWidth="1" style="258" min="4" max="4"/>
    <col width="23.375" customWidth="1" style="258" min="5" max="5"/>
    <col width="28" customWidth="1" style="258" min="6" max="6"/>
  </cols>
  <sheetData>
    <row r="1" ht="16.95" customFormat="1" customHeight="1" s="1">
      <c r="A1" s="49" t="inlineStr">
        <is>
          <t>Country</t>
        </is>
      </c>
      <c r="B1" s="218" t="inlineStr">
        <is>
          <t>GDP (in millions) in 2022</t>
        </is>
      </c>
      <c r="E1" t="inlineStr">
        <is>
          <t>Country Name</t>
        </is>
      </c>
      <c r="F1" s="242" t="inlineStr">
        <is>
          <t>GDP in 2022</t>
        </is>
      </c>
    </row>
    <row r="2" ht="15.6" customHeight="1" s="258">
      <c r="A2" s="50" t="inlineStr">
        <is>
          <t>Abu Dhabi</t>
        </is>
      </c>
      <c r="B2" s="219" t="n">
        <v>299500</v>
      </c>
      <c r="E2" t="inlineStr">
        <is>
          <t>Afghanistan</t>
        </is>
      </c>
      <c r="F2" s="243" t="n">
        <v>14266.49942987457</v>
      </c>
    </row>
    <row r="3" ht="15.6" customHeight="1" s="258">
      <c r="A3" s="50" t="inlineStr">
        <is>
          <t>Albania</t>
        </is>
      </c>
      <c r="B3" s="219">
        <f>VLOOKUP(A3,$E$2:$F$214,2,FALSE)</f>
        <v/>
      </c>
      <c r="C3" s="32" t="inlineStr">
        <is>
          <t>Source:</t>
        </is>
      </c>
      <c r="D3" s="101" t="inlineStr">
        <is>
          <t>World Bank</t>
        </is>
      </c>
      <c r="E3" t="inlineStr">
        <is>
          <t>Africa Eastern and Southern</t>
        </is>
      </c>
      <c r="F3" s="243" t="n">
        <v>1185137.703650991</v>
      </c>
    </row>
    <row r="4" ht="15.6" customHeight="1" s="258">
      <c r="A4" s="50" t="inlineStr">
        <is>
          <t>Andorra (Principality of)</t>
        </is>
      </c>
      <c r="B4" s="219" t="n">
        <v>3330</v>
      </c>
      <c r="C4" s="32" t="inlineStr">
        <is>
          <t>Year</t>
        </is>
      </c>
      <c r="D4" s="32" t="n">
        <v>2022</v>
      </c>
      <c r="E4" t="inlineStr">
        <is>
          <t>Africa Western and Central</t>
        </is>
      </c>
      <c r="F4" s="244" t="n">
        <v>875393.6936580845</v>
      </c>
    </row>
    <row r="5" ht="15.6" customHeight="1" s="258">
      <c r="A5" s="50" t="inlineStr">
        <is>
          <t>Angola</t>
        </is>
      </c>
      <c r="B5" s="219">
        <f>VLOOKUP(A5,$E$2:$F$214,2,FALSE)</f>
        <v/>
      </c>
      <c r="E5" t="inlineStr">
        <is>
          <t>Albania</t>
        </is>
      </c>
      <c r="F5" s="243" t="n">
        <v>18916.37886054883</v>
      </c>
    </row>
    <row r="6" ht="15.6" customHeight="1" s="258">
      <c r="A6" s="50" t="inlineStr">
        <is>
          <t>Argentina</t>
        </is>
      </c>
      <c r="B6" s="219">
        <f>VLOOKUP(A6,$E$2:$F$214,2,FALSE)</f>
        <v/>
      </c>
      <c r="E6" t="inlineStr">
        <is>
          <t>Algeria</t>
        </is>
      </c>
      <c r="F6" s="243" t="n">
        <v>194998.4497690851</v>
      </c>
    </row>
    <row r="7" ht="15.6" customHeight="1" s="258">
      <c r="A7" s="50" t="inlineStr">
        <is>
          <t>Armenia</t>
        </is>
      </c>
      <c r="B7" s="219">
        <f>VLOOKUP(A7,$E$2:$F$214,2,FALSE)</f>
        <v/>
      </c>
      <c r="E7" t="inlineStr">
        <is>
          <t>American Samoa</t>
        </is>
      </c>
      <c r="F7" s="243" t="n">
        <v>871</v>
      </c>
    </row>
    <row r="8" ht="15.6" customHeight="1" s="258">
      <c r="A8" s="50" t="inlineStr">
        <is>
          <t>Aruba</t>
        </is>
      </c>
      <c r="B8" s="219">
        <f>VLOOKUP(A8,$E$2:$F$214,2,FALSE)</f>
        <v/>
      </c>
      <c r="E8" t="inlineStr">
        <is>
          <t>Andorra</t>
        </is>
      </c>
      <c r="F8" s="243" t="n">
        <v>3352.031094229143</v>
      </c>
    </row>
    <row r="9" ht="15.6" customHeight="1" s="258">
      <c r="A9" s="50" t="inlineStr">
        <is>
          <t>Australia</t>
        </is>
      </c>
      <c r="B9" s="219">
        <f>VLOOKUP(A9,$E$2:$F$214,2,FALSE)</f>
        <v/>
      </c>
      <c r="E9" t="inlineStr">
        <is>
          <t>Angola</t>
        </is>
      </c>
      <c r="F9" s="243" t="n">
        <v>106782.7707146186</v>
      </c>
    </row>
    <row r="10" ht="15.6" customHeight="1" s="258">
      <c r="A10" s="50" t="inlineStr">
        <is>
          <t>Austria</t>
        </is>
      </c>
      <c r="B10" s="219">
        <f>VLOOKUP(A10,$E$2:$F$214,2,FALSE)</f>
        <v/>
      </c>
      <c r="E10" t="inlineStr">
        <is>
          <t>Antigua and Barbuda</t>
        </is>
      </c>
      <c r="F10" s="243" t="n">
        <v>1867.733333333333</v>
      </c>
    </row>
    <row r="11" ht="15.6" customHeight="1" s="258">
      <c r="A11" s="50" t="inlineStr">
        <is>
          <t>Azerbaijan</t>
        </is>
      </c>
      <c r="B11" s="219">
        <f>VLOOKUP(A11,$E$2:$F$214,2,FALSE)</f>
        <v/>
      </c>
      <c r="E11" t="inlineStr">
        <is>
          <t>Arab World</t>
        </is>
      </c>
      <c r="F11" s="243" t="n">
        <v>3543339.785306036</v>
      </c>
    </row>
    <row r="12" ht="15.6" customHeight="1" s="258">
      <c r="A12" s="50" t="inlineStr">
        <is>
          <t>Bahamas</t>
        </is>
      </c>
      <c r="B12" s="219" t="n">
        <v>11210</v>
      </c>
      <c r="E12" t="inlineStr">
        <is>
          <t>Argentina</t>
        </is>
      </c>
      <c r="F12" s="244" t="n">
        <v>631133.3844399444</v>
      </c>
    </row>
    <row r="13" ht="15.6" customHeight="1" s="258">
      <c r="A13" s="50" t="inlineStr">
        <is>
          <t>Bahrain</t>
        </is>
      </c>
      <c r="B13" s="219">
        <f>VLOOKUP(A13,$E$2:$F$214,2,FALSE)</f>
        <v/>
      </c>
      <c r="E13" t="inlineStr">
        <is>
          <t>Armenia</t>
        </is>
      </c>
      <c r="F13" s="243" t="n">
        <v>19513.47464824294</v>
      </c>
    </row>
    <row r="14" ht="15.6" customHeight="1" s="258">
      <c r="A14" s="50" t="inlineStr">
        <is>
          <t>Bangladesh</t>
        </is>
      </c>
      <c r="B14" s="219">
        <f>VLOOKUP(A14,$E$2:$F$214,2,FALSE)</f>
        <v/>
      </c>
      <c r="E14" t="inlineStr">
        <is>
          <t>Aruba</t>
        </is>
      </c>
      <c r="F14" s="244" t="n">
        <v>3544.707788056643</v>
      </c>
    </row>
    <row r="15" ht="15.6" customHeight="1" s="258">
      <c r="A15" s="50" t="inlineStr">
        <is>
          <t>Barbados</t>
        </is>
      </c>
      <c r="B15" s="219">
        <f>VLOOKUP(A15,$E$2:$F$214,2,FALSE)</f>
        <v/>
      </c>
      <c r="E15" t="inlineStr">
        <is>
          <t>Australia</t>
        </is>
      </c>
      <c r="F15" s="243" t="n">
        <v>1692956.646855702</v>
      </c>
    </row>
    <row r="16" ht="15.6" customHeight="1" s="258">
      <c r="A16" s="50" t="inlineStr">
        <is>
          <t>Belarus</t>
        </is>
      </c>
      <c r="B16" s="219">
        <f>VLOOKUP(A16,$E$2:$F$214,2,FALSE)</f>
        <v/>
      </c>
      <c r="E16" t="inlineStr">
        <is>
          <t>Austria</t>
        </is>
      </c>
      <c r="F16" s="243" t="n">
        <v>470941.9267507411</v>
      </c>
    </row>
    <row r="17" ht="15.6" customHeight="1" s="258">
      <c r="A17" s="50" t="inlineStr">
        <is>
          <t>Belgium</t>
        </is>
      </c>
      <c r="B17" s="219">
        <f>VLOOKUP(A17,$E$2:$F$214,2,FALSE)</f>
        <v/>
      </c>
      <c r="E17" t="inlineStr">
        <is>
          <t>Azerbaijan</t>
        </is>
      </c>
      <c r="F17" s="243" t="n">
        <v>78721.0588235294</v>
      </c>
    </row>
    <row r="18" ht="15.6" customHeight="1" s="258">
      <c r="A18" s="50" t="inlineStr">
        <is>
          <t>Belize</t>
        </is>
      </c>
      <c r="B18" s="219">
        <f>VLOOKUP(A18,$E$2:$F$214,2,FALSE)</f>
        <v/>
      </c>
      <c r="E18" t="inlineStr">
        <is>
          <t>Bahamas, The</t>
        </is>
      </c>
      <c r="F18" s="243" t="n">
        <v>12897.4</v>
      </c>
    </row>
    <row r="19" ht="15.6" customHeight="1" s="258">
      <c r="A19" s="50" t="inlineStr">
        <is>
          <t>Benin</t>
        </is>
      </c>
      <c r="B19" s="219">
        <f>VLOOKUP(A19,$E$2:$F$214,2,FALSE)</f>
        <v/>
      </c>
      <c r="E19" t="inlineStr">
        <is>
          <t>Bahrain</t>
        </is>
      </c>
      <c r="F19" s="244" t="n">
        <v>44383.29787234042</v>
      </c>
    </row>
    <row r="20" ht="15.6" customHeight="1" s="258">
      <c r="A20" s="50" t="inlineStr">
        <is>
          <t>Bermuda</t>
        </is>
      </c>
      <c r="B20" s="219">
        <f>VLOOKUP(A20,$E$2:$F$214,2,FALSE)</f>
        <v/>
      </c>
      <c r="E20" t="inlineStr">
        <is>
          <t>Bangladesh</t>
        </is>
      </c>
      <c r="F20" s="243" t="n">
        <v>460201.2655279773</v>
      </c>
    </row>
    <row r="21" ht="15.6" customHeight="1" s="258">
      <c r="A21" s="50" t="inlineStr">
        <is>
          <t>Bolivia</t>
        </is>
      </c>
      <c r="B21" s="219">
        <f>VLOOKUP(A21,$E$2:$F$214,2,FALSE)</f>
        <v/>
      </c>
      <c r="E21" t="inlineStr">
        <is>
          <t>Barbados</t>
        </is>
      </c>
      <c r="F21" s="243" t="n">
        <v>5699.95</v>
      </c>
    </row>
    <row r="22" ht="15.6" customHeight="1" s="258">
      <c r="A22" s="50" t="inlineStr">
        <is>
          <t>Bosnia and Herzegovina</t>
        </is>
      </c>
      <c r="B22" s="219">
        <f>VLOOKUP(A22,$E$2:$F$214,2,FALSE)</f>
        <v/>
      </c>
      <c r="E22" t="inlineStr">
        <is>
          <t>Belarus</t>
        </is>
      </c>
      <c r="F22" s="243" t="n">
        <v>72793.45758843666</v>
      </c>
    </row>
    <row r="23" ht="15.6" customHeight="1" s="258">
      <c r="A23" s="50" t="inlineStr">
        <is>
          <t>Botswana</t>
        </is>
      </c>
      <c r="B23" s="219">
        <f>VLOOKUP(A23,$E$2:$F$214,2,FALSE)</f>
        <v/>
      </c>
      <c r="E23" t="inlineStr">
        <is>
          <t>Belgium</t>
        </is>
      </c>
      <c r="F23" s="243" t="n">
        <v>583435.5955799634</v>
      </c>
    </row>
    <row r="24" ht="15.6" customHeight="1" s="258">
      <c r="A24" s="50" t="inlineStr">
        <is>
          <t>Brazil</t>
        </is>
      </c>
      <c r="B24" s="219">
        <f>VLOOKUP(A24,$E$2:$F$214,2,FALSE)</f>
        <v/>
      </c>
      <c r="E24" t="inlineStr">
        <is>
          <t>Belize</t>
        </is>
      </c>
      <c r="F24" s="243" t="n">
        <v>2830.507575684095</v>
      </c>
    </row>
    <row r="25" ht="15.6" customHeight="1" s="258">
      <c r="A25" s="50" t="inlineStr">
        <is>
          <t>Bulgaria</t>
        </is>
      </c>
      <c r="B25" s="219">
        <f>VLOOKUP(A25,$E$2:$F$214,2,FALSE)</f>
        <v/>
      </c>
      <c r="E25" t="inlineStr">
        <is>
          <t>Benin</t>
        </is>
      </c>
      <c r="F25" s="243" t="n">
        <v>17396.7926995489</v>
      </c>
    </row>
    <row r="26" ht="15.6" customHeight="1" s="258">
      <c r="A26" s="50" t="inlineStr">
        <is>
          <t>Burkina Faso</t>
        </is>
      </c>
      <c r="B26" s="219">
        <f>VLOOKUP(A26,$E$2:$F$214,2,FALSE)</f>
        <v/>
      </c>
      <c r="E26" t="inlineStr">
        <is>
          <t>Bermuda</t>
        </is>
      </c>
      <c r="F26" s="243" t="n">
        <v>7546</v>
      </c>
    </row>
    <row r="27" ht="15.6" customHeight="1" s="258">
      <c r="A27" s="50" t="inlineStr">
        <is>
          <t>Cambodia</t>
        </is>
      </c>
      <c r="B27" s="219">
        <f>VLOOKUP(A27,$E$2:$F$214,2,FALSE)</f>
        <v/>
      </c>
      <c r="E27" t="inlineStr">
        <is>
          <t>Bhutan</t>
        </is>
      </c>
      <c r="F27" s="243" t="n">
        <v>2768.003872540653</v>
      </c>
    </row>
    <row r="28" ht="15.6" customHeight="1" s="258">
      <c r="A28" s="50" t="inlineStr">
        <is>
          <t>Cameroon</t>
        </is>
      </c>
      <c r="B28" s="219">
        <f>VLOOKUP(A28,$E$2:$F$214,2,FALSE)</f>
        <v/>
      </c>
      <c r="E28" t="inlineStr">
        <is>
          <t>Bolivia</t>
        </is>
      </c>
      <c r="F28" s="243" t="n">
        <v>44008.28287796064</v>
      </c>
    </row>
    <row r="29" ht="15.6" customHeight="1" s="258">
      <c r="A29" s="50" t="inlineStr">
        <is>
          <t>Canada</t>
        </is>
      </c>
      <c r="B29" s="219">
        <f>VLOOKUP(A29,$E$2:$F$214,2,FALSE)</f>
        <v/>
      </c>
      <c r="E29" t="inlineStr">
        <is>
          <t>Bosnia and Herzegovina</t>
        </is>
      </c>
      <c r="F29" s="243" t="n">
        <v>24473.90667370864</v>
      </c>
    </row>
    <row r="30" ht="15.6" customHeight="1" s="258">
      <c r="A30" s="50" t="inlineStr">
        <is>
          <t>Cape Verde</t>
        </is>
      </c>
      <c r="B30" s="219" t="n">
        <v>1936</v>
      </c>
      <c r="E30" t="inlineStr">
        <is>
          <t>Botswana</t>
        </is>
      </c>
      <c r="F30" s="243" t="n">
        <v>20355.54196285122</v>
      </c>
    </row>
    <row r="31" ht="15.6" customHeight="1" s="258">
      <c r="A31" s="50" t="inlineStr">
        <is>
          <t>Cayman Islands</t>
        </is>
      </c>
      <c r="B31" s="219">
        <f>VLOOKUP(A31,$E$2:$F$214,2,FALSE)</f>
        <v/>
      </c>
      <c r="E31" t="inlineStr">
        <is>
          <t>Brazil</t>
        </is>
      </c>
      <c r="F31" s="243" t="n">
        <v>1920095.779022729</v>
      </c>
    </row>
    <row r="32" ht="15.6" customHeight="1" s="258">
      <c r="A32" s="50" t="inlineStr">
        <is>
          <t>Chile</t>
        </is>
      </c>
      <c r="B32" s="219">
        <f>VLOOKUP(A32,$E$2:$F$214,2,FALSE)</f>
        <v/>
      </c>
      <c r="E32" t="inlineStr">
        <is>
          <t>British Virgin Islands</t>
        </is>
      </c>
      <c r="F32" s="245" t="inlineStr">
        <is>
          <t>NA</t>
        </is>
      </c>
    </row>
    <row r="33" ht="15.6" customHeight="1" s="258">
      <c r="A33" s="50" t="inlineStr">
        <is>
          <t>China</t>
        </is>
      </c>
      <c r="B33" s="219">
        <f>VLOOKUP(A33,$E$2:$F$214,2,FALSE)</f>
        <v/>
      </c>
      <c r="E33" t="inlineStr">
        <is>
          <t>Brunei Darussalam</t>
        </is>
      </c>
      <c r="F33" s="243" t="n">
        <v>16681.5364667183</v>
      </c>
    </row>
    <row r="34" ht="15.6" customHeight="1" s="258">
      <c r="A34" s="50" t="inlineStr">
        <is>
          <t>Colombia</t>
        </is>
      </c>
      <c r="B34" s="219">
        <f>VLOOKUP(A34,$E$2:$F$214,2,FALSE)</f>
        <v/>
      </c>
      <c r="E34" t="inlineStr">
        <is>
          <t>Bulgaria</t>
        </is>
      </c>
      <c r="F34" s="243" t="n">
        <v>90346.16991493486</v>
      </c>
    </row>
    <row r="35" ht="15.6" customHeight="1" s="258">
      <c r="A35" s="50" t="inlineStr">
        <is>
          <t>Congo (Democratic Republic of)</t>
        </is>
      </c>
      <c r="B35" s="219">
        <f>F51</f>
        <v/>
      </c>
      <c r="E35" t="inlineStr">
        <is>
          <t>Burkina Faso</t>
        </is>
      </c>
      <c r="F35" s="243" t="n">
        <v>18820.06479783791</v>
      </c>
    </row>
    <row r="36" ht="15.6" customHeight="1" s="258">
      <c r="A36" s="50" t="inlineStr">
        <is>
          <t>Congo (Republic of)</t>
        </is>
      </c>
      <c r="B36" s="219" t="n">
        <v>14616</v>
      </c>
      <c r="E36" t="inlineStr">
        <is>
          <t>Burundi</t>
        </is>
      </c>
      <c r="F36" s="243" t="n">
        <v>3338.722827662414</v>
      </c>
    </row>
    <row r="37" ht="15.6" customHeight="1" s="258">
      <c r="A37" s="50" t="inlineStr">
        <is>
          <t>Cook Islands</t>
        </is>
      </c>
      <c r="B37" s="219" t="n">
        <v>1414</v>
      </c>
      <c r="E37" t="inlineStr">
        <is>
          <t>Cabo Verde</t>
        </is>
      </c>
      <c r="F37" s="244" t="n">
        <v>2226.862134087868</v>
      </c>
    </row>
    <row r="38" ht="15.6" customHeight="1" s="258">
      <c r="A38" s="50" t="inlineStr">
        <is>
          <t>Costa Rica</t>
        </is>
      </c>
      <c r="B38" s="219">
        <f>VLOOKUP(A38,$E$2:$F$214,2,FALSE)</f>
        <v/>
      </c>
      <c r="E38" t="inlineStr">
        <is>
          <t>Cambodia</t>
        </is>
      </c>
      <c r="F38" s="243" t="n">
        <v>29504.82931931688</v>
      </c>
    </row>
    <row r="39" ht="15.6" customHeight="1" s="258">
      <c r="A39" s="50" t="inlineStr">
        <is>
          <t>Côte d'Ivoire</t>
        </is>
      </c>
      <c r="B39" s="219" t="n">
        <v>70019</v>
      </c>
      <c r="E39" t="inlineStr">
        <is>
          <t>Cameroon</t>
        </is>
      </c>
      <c r="F39" s="243" t="n">
        <v>43644.06831085101</v>
      </c>
    </row>
    <row r="40" ht="15.6" customHeight="1" s="258">
      <c r="A40" s="50" t="inlineStr">
        <is>
          <t>Croatia</t>
        </is>
      </c>
      <c r="B40" s="219">
        <f>VLOOKUP(A40,$E$2:$F$214,2,FALSE)</f>
        <v/>
      </c>
      <c r="E40" t="inlineStr">
        <is>
          <t>Canada</t>
        </is>
      </c>
      <c r="F40" s="244" t="n">
        <v>2137939.220074909</v>
      </c>
    </row>
    <row r="41" ht="15.6" customHeight="1" s="258">
      <c r="A41" s="50" t="inlineStr">
        <is>
          <t>Cuba</t>
        </is>
      </c>
      <c r="B41" s="219">
        <f>VLOOKUP(A41,$E$2:$F$214,2,FALSE)</f>
        <v/>
      </c>
      <c r="E41" t="inlineStr">
        <is>
          <t>Caribbean small states</t>
        </is>
      </c>
      <c r="F41" s="243" t="n">
        <v>94867.02497191292</v>
      </c>
    </row>
    <row r="42" ht="15.6" customHeight="1" s="258">
      <c r="A42" s="50" t="inlineStr">
        <is>
          <t>Curacao</t>
        </is>
      </c>
      <c r="B42" s="219">
        <f>VLOOKUP(A42,$E$2:$F$214,2,FALSE)</f>
        <v/>
      </c>
      <c r="E42" t="inlineStr">
        <is>
          <t>Cayman Islands</t>
        </is>
      </c>
      <c r="F42" s="243" t="n">
        <v>6844.827379309517</v>
      </c>
    </row>
    <row r="43" ht="15.6" customHeight="1" s="258">
      <c r="A43" s="50" t="inlineStr">
        <is>
          <t>Cyprus</t>
        </is>
      </c>
      <c r="B43" s="219">
        <f>VLOOKUP(A43,$E$2:$F$214,2,FALSE)</f>
        <v/>
      </c>
      <c r="E43" t="inlineStr">
        <is>
          <t>Central African Republic</t>
        </is>
      </c>
      <c r="F43" s="243" t="n">
        <v>2382.618615016939</v>
      </c>
    </row>
    <row r="44" ht="15.6" customHeight="1" s="258">
      <c r="A44" s="50" t="inlineStr">
        <is>
          <t>Czech Republic</t>
        </is>
      </c>
      <c r="B44" s="219">
        <f>F59</f>
        <v/>
      </c>
      <c r="E44" t="inlineStr">
        <is>
          <t>Central Europe and the Baltics</t>
        </is>
      </c>
      <c r="F44" s="243" t="n">
        <v>1944160.092868979</v>
      </c>
    </row>
    <row r="45" ht="15.6" customHeight="1" s="258">
      <c r="A45" s="50" t="inlineStr">
        <is>
          <t>Denmark</t>
        </is>
      </c>
      <c r="B45" s="219">
        <f>VLOOKUP(A45,$E$2:$F$214,2,FALSE)</f>
        <v/>
      </c>
      <c r="E45" t="inlineStr">
        <is>
          <t>Chad</t>
        </is>
      </c>
      <c r="F45" s="245" t="n">
        <v>12704.1498402283</v>
      </c>
    </row>
    <row r="46" ht="15.6" customHeight="1" s="258">
      <c r="A46" s="50" t="inlineStr">
        <is>
          <t>Dominican Republic</t>
        </is>
      </c>
      <c r="B46" s="219">
        <f>VLOOKUP(A46,$E$2:$F$214,2,FALSE)</f>
        <v/>
      </c>
      <c r="E46" t="inlineStr">
        <is>
          <t>Channel Islands</t>
        </is>
      </c>
      <c r="F46" s="243" t="n">
        <v>11735.6622197772</v>
      </c>
    </row>
    <row r="47" ht="15.6" customHeight="1" s="258">
      <c r="A47" s="50" t="inlineStr">
        <is>
          <t>Ecuador</t>
        </is>
      </c>
      <c r="B47" s="219">
        <f>VLOOKUP(A47,$E$2:$F$214,2,FALSE)</f>
        <v/>
      </c>
      <c r="E47" t="inlineStr">
        <is>
          <t>Chile</t>
        </is>
      </c>
      <c r="F47" s="243" t="n">
        <v>301024.7249119234</v>
      </c>
    </row>
    <row r="48" ht="15.6" customHeight="1" s="258">
      <c r="A48" s="50" t="inlineStr">
        <is>
          <t>Egypt</t>
        </is>
      </c>
      <c r="B48" s="219">
        <f>F69</f>
        <v/>
      </c>
      <c r="E48" t="inlineStr">
        <is>
          <t>China</t>
        </is>
      </c>
      <c r="F48" s="243" t="n">
        <v>17963171.47920533</v>
      </c>
    </row>
    <row r="49" ht="15.6" customHeight="1" s="258">
      <c r="A49" s="50" t="inlineStr">
        <is>
          <t>El Salvador</t>
        </is>
      </c>
      <c r="B49" s="219">
        <f>VLOOKUP(A49,$E$2:$F$214,2,FALSE)</f>
        <v/>
      </c>
      <c r="E49" t="inlineStr">
        <is>
          <t>Colombia</t>
        </is>
      </c>
      <c r="F49" s="243" t="n">
        <v>343622.1145604092</v>
      </c>
    </row>
    <row r="50" ht="15.6" customHeight="1" s="258">
      <c r="A50" s="50" t="inlineStr">
        <is>
          <t>Estonia</t>
        </is>
      </c>
      <c r="B50" s="219">
        <f>VLOOKUP(A50,$E$2:$F$214,2,FALSE)</f>
        <v/>
      </c>
      <c r="E50" t="inlineStr">
        <is>
          <t>Comoros</t>
        </is>
      </c>
      <c r="F50" s="243" t="n">
        <v>1242.51940727815</v>
      </c>
    </row>
    <row r="51" ht="15.6" customHeight="1" s="258">
      <c r="A51" s="50" t="inlineStr">
        <is>
          <t>Ethiopia</t>
        </is>
      </c>
      <c r="B51" s="219">
        <f>VLOOKUP(A51,$E$2:$F$214,2,FALSE)</f>
        <v/>
      </c>
      <c r="E51" t="inlineStr">
        <is>
          <t>Congo, Dem. Rep.</t>
        </is>
      </c>
      <c r="F51" s="243" t="n">
        <v>64718.64122121604</v>
      </c>
    </row>
    <row r="52" ht="15.6" customHeight="1" s="258">
      <c r="A52" s="50" t="inlineStr">
        <is>
          <t>Fiji</t>
        </is>
      </c>
      <c r="B52" s="219">
        <f>VLOOKUP(A52,$E$2:$F$214,2,FALSE)</f>
        <v/>
      </c>
      <c r="E52" t="inlineStr">
        <is>
          <t>Congo, Rep.</t>
        </is>
      </c>
      <c r="F52" s="243" t="n">
        <v>15816.99665457879</v>
      </c>
    </row>
    <row r="53" ht="15.6" customHeight="1" s="258">
      <c r="A53" s="50" t="inlineStr">
        <is>
          <t>Finland</t>
        </is>
      </c>
      <c r="B53" s="219">
        <f>VLOOKUP(A53,$E$2:$F$214,2,FALSE)</f>
        <v/>
      </c>
      <c r="E53" t="inlineStr">
        <is>
          <t>Costa Rica</t>
        </is>
      </c>
      <c r="F53" s="244" t="n">
        <v>69243.62602866962</v>
      </c>
    </row>
    <row r="54" ht="15.6" customHeight="1" s="258">
      <c r="A54" s="50" t="inlineStr">
        <is>
          <t>France</t>
        </is>
      </c>
      <c r="B54" s="219">
        <f>VLOOKUP(A54,$E$2:$F$214,2,FALSE)</f>
        <v/>
      </c>
      <c r="E54" s="50" t="inlineStr">
        <is>
          <t>Cote d'Ivoire</t>
        </is>
      </c>
      <c r="F54" s="243" t="n">
        <v>70018.71501682934</v>
      </c>
    </row>
    <row r="55" ht="15.6" customHeight="1" s="258">
      <c r="A55" s="50" t="inlineStr">
        <is>
          <t>Gabon</t>
        </is>
      </c>
      <c r="B55" s="219">
        <f>VLOOKUP(A55,$E$2:$F$214,2,FALSE)</f>
        <v/>
      </c>
      <c r="E55" t="inlineStr">
        <is>
          <t>Croatia</t>
        </is>
      </c>
      <c r="F55" s="243" t="n">
        <v>71600.04965019498</v>
      </c>
    </row>
    <row r="56" ht="15.6" customHeight="1" s="258">
      <c r="A56" s="50" t="inlineStr">
        <is>
          <t>Georgia</t>
        </is>
      </c>
      <c r="B56" s="219">
        <f>VLOOKUP(A56,$E$2:$F$214,2,FALSE)</f>
        <v/>
      </c>
      <c r="E56" t="inlineStr">
        <is>
          <t>Cuba</t>
        </is>
      </c>
      <c r="F56" s="243" t="n">
        <v>633442.3</v>
      </c>
    </row>
    <row r="57" ht="15.6" customHeight="1" s="258">
      <c r="A57" s="50" t="inlineStr">
        <is>
          <t>Germany</t>
        </is>
      </c>
      <c r="B57" s="219">
        <f>VLOOKUP(A57,$E$2:$F$214,2,FALSE)</f>
        <v/>
      </c>
      <c r="E57" t="inlineStr">
        <is>
          <t>Curacao</t>
        </is>
      </c>
      <c r="F57" s="243" t="n">
        <v>3075.180834724167</v>
      </c>
    </row>
    <row r="58" ht="15.6" customHeight="1" s="258">
      <c r="A58" s="50" t="inlineStr">
        <is>
          <t>Ghana</t>
        </is>
      </c>
      <c r="B58" s="219">
        <f>VLOOKUP(A58,$E$2:$F$214,2,FALSE)</f>
        <v/>
      </c>
      <c r="E58" t="inlineStr">
        <is>
          <t>Cyprus</t>
        </is>
      </c>
      <c r="F58" s="243" t="n">
        <v>29250.52441808547</v>
      </c>
    </row>
    <row r="59" ht="15.6" customHeight="1" s="258">
      <c r="A59" s="50" t="inlineStr">
        <is>
          <t>Greece</t>
        </is>
      </c>
      <c r="B59" s="219">
        <f>VLOOKUP(A59,$E$2:$F$214,2,FALSE)</f>
        <v/>
      </c>
      <c r="E59" t="inlineStr">
        <is>
          <t>Czechia</t>
        </is>
      </c>
      <c r="F59" s="243" t="n">
        <v>290527.5506272209</v>
      </c>
    </row>
    <row r="60" ht="15.6" customHeight="1" s="258">
      <c r="A60" s="50" t="inlineStr">
        <is>
          <t>Guatemala</t>
        </is>
      </c>
      <c r="B60" s="219">
        <f>VLOOKUP(A60,$E$2:$F$214,2,FALSE)</f>
        <v/>
      </c>
      <c r="E60" t="inlineStr">
        <is>
          <t>Denmark</t>
        </is>
      </c>
      <c r="F60" s="243" t="n">
        <v>400167.1969487074</v>
      </c>
    </row>
    <row r="61" ht="15.6" customHeight="1" s="258">
      <c r="A61" s="50" t="inlineStr">
        <is>
          <t>Guernsey (States of)</t>
        </is>
      </c>
      <c r="B61" s="219" t="n">
        <v>3446</v>
      </c>
      <c r="E61" t="inlineStr">
        <is>
          <t>Djibouti</t>
        </is>
      </c>
      <c r="F61" s="243" t="n">
        <v>3515.108859954648</v>
      </c>
    </row>
    <row r="62" ht="15.6" customHeight="1" s="258">
      <c r="A62" s="50" t="inlineStr">
        <is>
          <t>Honduras</t>
        </is>
      </c>
      <c r="B62" s="219">
        <f>VLOOKUP(A62,$E$2:$F$214,2,FALSE)</f>
        <v/>
      </c>
      <c r="E62" t="inlineStr">
        <is>
          <t>Dominica</t>
        </is>
      </c>
      <c r="F62" s="243" t="n">
        <v>607.4407407407407</v>
      </c>
    </row>
    <row r="63" ht="15.6" customHeight="1" s="258">
      <c r="A63" s="50" t="inlineStr">
        <is>
          <t>Hong Kong</t>
        </is>
      </c>
      <c r="B63" s="219">
        <f>F105</f>
        <v/>
      </c>
      <c r="E63" t="inlineStr">
        <is>
          <t>Dominican Republic</t>
        </is>
      </c>
      <c r="F63" s="243" t="n">
        <v>113537.3681761303</v>
      </c>
    </row>
    <row r="64" ht="15.6" customHeight="1" s="258">
      <c r="A64" s="50" t="inlineStr">
        <is>
          <t>Hungary</t>
        </is>
      </c>
      <c r="B64" s="219">
        <f>VLOOKUP(A64,$E$2:$F$214,2,FALSE)</f>
        <v/>
      </c>
      <c r="E64" t="inlineStr">
        <is>
          <t>Early-demographic dividend</t>
        </is>
      </c>
      <c r="F64" s="244" t="n">
        <v>14148420.36643301</v>
      </c>
    </row>
    <row r="65" ht="15.6" customHeight="1" s="258">
      <c r="A65" s="50" t="inlineStr">
        <is>
          <t>Iceland</t>
        </is>
      </c>
      <c r="B65" s="219">
        <f>VLOOKUP(A65,$E$2:$F$214,2,FALSE)</f>
        <v/>
      </c>
      <c r="E65" t="inlineStr">
        <is>
          <t>East Asia &amp; Pacific</t>
        </is>
      </c>
      <c r="F65" s="243" t="n">
        <v>30688235.79830104</v>
      </c>
    </row>
    <row r="66" ht="15.6" customHeight="1" s="258">
      <c r="A66" s="50" t="inlineStr">
        <is>
          <t>India</t>
        </is>
      </c>
      <c r="B66" s="219">
        <f>VLOOKUP(A66,$E$2:$F$214,2,FALSE)</f>
        <v/>
      </c>
      <c r="E66" t="inlineStr">
        <is>
          <t>East Asia &amp; Pacific (excluding high income)</t>
        </is>
      </c>
      <c r="F66" s="243" t="n">
        <v>21193771.56230424</v>
      </c>
    </row>
    <row r="67" ht="15.6" customHeight="1" s="258">
      <c r="A67" s="50" t="inlineStr">
        <is>
          <t>Indonesia</t>
        </is>
      </c>
      <c r="B67" s="219">
        <f>VLOOKUP(A67,$E$2:$F$214,2,FALSE)</f>
        <v/>
      </c>
      <c r="E67" t="inlineStr">
        <is>
          <t>East Asia &amp; Pacific (IDA &amp; IBRD countries)</t>
        </is>
      </c>
      <c r="F67" s="245" t="n">
        <v>21167325.45607935</v>
      </c>
    </row>
    <row r="68" ht="15.6" customHeight="1" s="258">
      <c r="A68" s="50" t="inlineStr">
        <is>
          <t>Iraq</t>
        </is>
      </c>
      <c r="B68" s="219">
        <f>VLOOKUP(A68,$E$2:$F$214,2,FALSE)</f>
        <v/>
      </c>
      <c r="E68" t="inlineStr">
        <is>
          <t>Ecuador</t>
        </is>
      </c>
      <c r="F68" s="244" t="n">
        <v>115049.476</v>
      </c>
    </row>
    <row r="69" ht="15.6" customHeight="1" s="258">
      <c r="A69" s="50" t="inlineStr">
        <is>
          <t>Ireland</t>
        </is>
      </c>
      <c r="B69" s="219">
        <f>VLOOKUP(A69,$E$2:$F$214,2,FALSE)</f>
        <v/>
      </c>
      <c r="E69" t="inlineStr">
        <is>
          <t>Egypt, Arab Rep.</t>
        </is>
      </c>
      <c r="F69" s="243" t="n">
        <v>476747.7203647416</v>
      </c>
    </row>
    <row r="70" ht="15.6" customHeight="1" s="258">
      <c r="A70" s="50" t="inlineStr">
        <is>
          <t>Isle of Man</t>
        </is>
      </c>
      <c r="B70" s="219">
        <f>VLOOKUP(A70,$E$2:$F$214,2,FALSE)</f>
        <v/>
      </c>
      <c r="E70" t="inlineStr">
        <is>
          <t>El Salvador</t>
        </is>
      </c>
      <c r="F70" s="243" t="n">
        <v>32488.72</v>
      </c>
    </row>
    <row r="71" ht="15.6" customHeight="1" s="258">
      <c r="A71" s="50" t="inlineStr">
        <is>
          <t>Israel</t>
        </is>
      </c>
      <c r="B71" s="219">
        <f>VLOOKUP(A71,$E$2:$F$214,2,FALSE)</f>
        <v/>
      </c>
      <c r="E71" t="inlineStr">
        <is>
          <t>Equatorial Guinea</t>
        </is>
      </c>
      <c r="F71" s="243" t="n">
        <v>12029.63374651905</v>
      </c>
    </row>
    <row r="72" ht="15.6" customHeight="1" s="258">
      <c r="A72" s="50" t="inlineStr">
        <is>
          <t>Italy</t>
        </is>
      </c>
      <c r="B72" s="219">
        <f>VLOOKUP(A72,$E$2:$F$214,2,FALSE)</f>
        <v/>
      </c>
      <c r="E72" t="inlineStr">
        <is>
          <t>Eritrea</t>
        </is>
      </c>
      <c r="F72" s="243" t="inlineStr">
        <is>
          <t>NA</t>
        </is>
      </c>
    </row>
    <row r="73" ht="15.6" customHeight="1" s="258">
      <c r="A73" s="50" t="inlineStr">
        <is>
          <t>Jamaica</t>
        </is>
      </c>
      <c r="B73" s="219">
        <f>VLOOKUP(A73,$E$2:$F$214,2,FALSE)</f>
        <v/>
      </c>
      <c r="E73" t="inlineStr">
        <is>
          <t>Estonia</t>
        </is>
      </c>
      <c r="F73" s="243" t="n">
        <v>38100.8129585196</v>
      </c>
    </row>
    <row r="74" ht="15.6" customHeight="1" s="258">
      <c r="A74" s="50" t="inlineStr">
        <is>
          <t>Japan</t>
        </is>
      </c>
      <c r="B74" s="219">
        <f>VLOOKUP(A74,$E$2:$F$214,2,FALSE)</f>
        <v/>
      </c>
      <c r="E74" t="inlineStr">
        <is>
          <t>Eswatini</t>
        </is>
      </c>
      <c r="F74" s="245" t="n">
        <v>4790.922065610098</v>
      </c>
    </row>
    <row r="75" ht="15.6" customHeight="1" s="258">
      <c r="A75" s="50" t="inlineStr">
        <is>
          <t>Jersey (States of)</t>
        </is>
      </c>
      <c r="B75" s="219" t="n">
        <v>4890</v>
      </c>
      <c r="E75" t="inlineStr">
        <is>
          <t>Ethiopia</t>
        </is>
      </c>
      <c r="F75" s="243" t="n">
        <v>126783.4715976715</v>
      </c>
    </row>
    <row r="76" ht="15.6" customHeight="1" s="258">
      <c r="A76" s="50" t="inlineStr">
        <is>
          <t>Jordan</t>
        </is>
      </c>
      <c r="B76" s="219">
        <f>VLOOKUP(A76,$E$2:$F$214,2,FALSE)</f>
        <v/>
      </c>
      <c r="E76" t="inlineStr">
        <is>
          <t>Euro area</t>
        </is>
      </c>
      <c r="F76" s="243" t="n">
        <v>14136240.26647876</v>
      </c>
    </row>
    <row r="77" ht="15.6" customHeight="1" s="258">
      <c r="A77" s="50" t="inlineStr">
        <is>
          <t>Kazakhstan</t>
        </is>
      </c>
      <c r="B77" s="219">
        <f>VLOOKUP(A77,$E$2:$F$214,2,FALSE)</f>
        <v/>
      </c>
      <c r="E77" t="inlineStr">
        <is>
          <t>Europe &amp; Central Asia</t>
        </is>
      </c>
      <c r="F77" s="243" t="n">
        <v>25329956.33782703</v>
      </c>
    </row>
    <row r="78" ht="15.6" customHeight="1" s="258">
      <c r="A78" s="50" t="inlineStr">
        <is>
          <t>Kenya</t>
        </is>
      </c>
      <c r="B78" s="219">
        <f>VLOOKUP(A78,$E$2:$F$214,2,FALSE)</f>
        <v/>
      </c>
      <c r="E78" t="inlineStr">
        <is>
          <t>Europe &amp; Central Asia (excluding high income)</t>
        </is>
      </c>
      <c r="F78" s="243" t="n">
        <v>4129330.109662657</v>
      </c>
    </row>
    <row r="79" ht="15.6" customHeight="1" s="258">
      <c r="A79" s="50" t="inlineStr">
        <is>
          <t>Korea</t>
        </is>
      </c>
      <c r="B79" s="219">
        <f>F128</f>
        <v/>
      </c>
      <c r="E79" t="inlineStr">
        <is>
          <t>Europe &amp; Central Asia (IDA &amp; IBRD countries)</t>
        </is>
      </c>
      <c r="F79" s="245" t="n">
        <v>5189746.524698229</v>
      </c>
    </row>
    <row r="80" ht="15.6" customHeight="1" s="258">
      <c r="A80" s="50" t="inlineStr">
        <is>
          <t>Kuwait</t>
        </is>
      </c>
      <c r="B80" s="219">
        <f>VLOOKUP(A80,$E$2:$F$214,2,FALSE)</f>
        <v/>
      </c>
      <c r="E80" t="inlineStr">
        <is>
          <t>European Union</t>
        </is>
      </c>
      <c r="F80" s="244" t="n">
        <v>16746223.63045911</v>
      </c>
    </row>
    <row r="81" ht="15.6" customHeight="1" s="258">
      <c r="A81" t="inlineStr">
        <is>
          <t>Kyrgyzstan</t>
        </is>
      </c>
      <c r="B81" s="219">
        <f>F131</f>
        <v/>
      </c>
      <c r="E81" t="inlineStr">
        <is>
          <t>Faroe Islands</t>
        </is>
      </c>
      <c r="F81" s="243" t="n">
        <v>3555.929833050505</v>
      </c>
    </row>
    <row r="82" ht="15.6" customHeight="1" s="258">
      <c r="A82" s="89" t="inlineStr">
        <is>
          <t>Laos</t>
        </is>
      </c>
      <c r="B82" s="219">
        <f>F132</f>
        <v/>
      </c>
      <c r="E82" t="inlineStr">
        <is>
          <t>Fiji</t>
        </is>
      </c>
      <c r="F82" s="243" t="n">
        <v>4979.9795460123</v>
      </c>
    </row>
    <row r="83" ht="15.6" customHeight="1" s="258">
      <c r="A83" s="50" t="inlineStr">
        <is>
          <t>Latvia</t>
        </is>
      </c>
      <c r="B83" s="219">
        <f>VLOOKUP(A83,$E$2:$F$214,2,FALSE)</f>
        <v/>
      </c>
      <c r="E83" t="inlineStr">
        <is>
          <t>Finland</t>
        </is>
      </c>
      <c r="F83" s="244" t="n">
        <v>282896.2513910517</v>
      </c>
    </row>
    <row r="84" ht="15.6" customHeight="1" s="258">
      <c r="A84" s="50" t="inlineStr">
        <is>
          <t>Lebanon</t>
        </is>
      </c>
      <c r="B84" s="219">
        <f>VLOOKUP(A84,$E$2:$F$214,2,FALSE)</f>
        <v/>
      </c>
      <c r="E84" t="inlineStr">
        <is>
          <t>Fragile and conflict affected situations</t>
        </is>
      </c>
      <c r="F84" s="243" t="n">
        <v>1906134.056805446</v>
      </c>
    </row>
    <row r="85" ht="15.6" customHeight="1" s="258">
      <c r="A85" s="50" t="inlineStr">
        <is>
          <t>Liechtenstein</t>
        </is>
      </c>
      <c r="B85" s="219">
        <f>VLOOKUP(A85,$E$2:$F$214,2,FALSE)</f>
        <v/>
      </c>
      <c r="E85" t="inlineStr">
        <is>
          <t>France</t>
        </is>
      </c>
      <c r="F85" s="243" t="n">
        <v>2779092.236505847</v>
      </c>
    </row>
    <row r="86" ht="15.6" customHeight="1" s="258">
      <c r="A86" s="50" t="inlineStr">
        <is>
          <t>Lithuania</t>
        </is>
      </c>
      <c r="B86" s="219">
        <f>VLOOKUP(A86,$E$2:$F$214,2,FALSE)</f>
        <v/>
      </c>
      <c r="E86" t="inlineStr">
        <is>
          <t>French Polynesia</t>
        </is>
      </c>
      <c r="F86" s="243" t="n">
        <v>5814.661208905444</v>
      </c>
    </row>
    <row r="87" ht="15.6" customHeight="1" s="258">
      <c r="A87" s="50" t="inlineStr">
        <is>
          <t>Luxembourg</t>
        </is>
      </c>
      <c r="B87" s="219">
        <f>VLOOKUP(A87,$E$2:$F$214,2,FALSE)</f>
        <v/>
      </c>
      <c r="E87" t="inlineStr">
        <is>
          <t>Gabon</t>
        </is>
      </c>
      <c r="F87" s="243" t="n">
        <v>21071.73922489183</v>
      </c>
    </row>
    <row r="88" ht="15.6" customHeight="1" s="258">
      <c r="A88" s="50" t="inlineStr">
        <is>
          <t>Macao</t>
        </is>
      </c>
      <c r="B88" s="219">
        <f>F149</f>
        <v/>
      </c>
      <c r="E88" t="inlineStr">
        <is>
          <t>Gambia, The</t>
        </is>
      </c>
      <c r="F88" s="243" t="n">
        <v>2187.194563486054</v>
      </c>
    </row>
    <row r="89" ht="15.6" customHeight="1" s="258">
      <c r="A89" s="50" t="inlineStr">
        <is>
          <t>Macedonia</t>
        </is>
      </c>
      <c r="B89" s="219">
        <f>F182</f>
        <v/>
      </c>
      <c r="E89" t="inlineStr">
        <is>
          <t>Georgia</t>
        </is>
      </c>
      <c r="F89" s="243" t="n">
        <v>24780.79106371305</v>
      </c>
    </row>
    <row r="90" ht="15.6" customHeight="1" s="258">
      <c r="A90" s="50" t="inlineStr">
        <is>
          <t>Malaysia</t>
        </is>
      </c>
      <c r="B90" s="219">
        <f>VLOOKUP(A90,$E$2:$F$214,2,FALSE)</f>
        <v/>
      </c>
      <c r="E90" t="inlineStr">
        <is>
          <t>Germany</t>
        </is>
      </c>
      <c r="F90" s="243" t="n">
        <v>4082469.490797681</v>
      </c>
    </row>
    <row r="91" ht="15.6" customHeight="1" s="258">
      <c r="A91" s="126" t="inlineStr">
        <is>
          <t>Maldives</t>
        </is>
      </c>
      <c r="B91" s="219">
        <f>VLOOKUP(A91,$E$2:$F$214,2,FALSE)</f>
        <v/>
      </c>
      <c r="E91" t="inlineStr">
        <is>
          <t>Ghana</t>
        </is>
      </c>
      <c r="F91" s="243" t="n">
        <v>73766.05245152555</v>
      </c>
    </row>
    <row r="92" ht="15.6" customHeight="1" s="258">
      <c r="A92" s="50" t="inlineStr">
        <is>
          <t>Mali</t>
        </is>
      </c>
      <c r="B92" s="219">
        <f>VLOOKUP(A92,$E$2:$F$214,2,FALSE)</f>
        <v/>
      </c>
      <c r="E92" t="inlineStr">
        <is>
          <t>Gibraltar</t>
        </is>
      </c>
      <c r="F92" s="243" t="inlineStr">
        <is>
          <t>NA</t>
        </is>
      </c>
    </row>
    <row r="93" ht="15.6" customHeight="1" s="258">
      <c r="A93" s="50" t="inlineStr">
        <is>
          <t>Malta</t>
        </is>
      </c>
      <c r="B93" s="219">
        <f>VLOOKUP(A93,$E$2:$F$214,2,FALSE)</f>
        <v/>
      </c>
      <c r="E93" t="inlineStr">
        <is>
          <t>Greece</t>
        </is>
      </c>
      <c r="F93" s="243" t="n">
        <v>217581.3245120592</v>
      </c>
    </row>
    <row r="94" ht="15.6" customHeight="1" s="258">
      <c r="A94" s="50" t="inlineStr">
        <is>
          <t>Mauritius</t>
        </is>
      </c>
      <c r="B94" s="219">
        <f>VLOOKUP(A94,$E$2:$F$214,2,FALSE)</f>
        <v/>
      </c>
      <c r="E94" t="inlineStr">
        <is>
          <t>Greenland</t>
        </is>
      </c>
      <c r="F94" s="243" t="n">
        <v>3235.809504298714</v>
      </c>
    </row>
    <row r="95" ht="15.6" customHeight="1" s="258">
      <c r="A95" s="50" t="inlineStr">
        <is>
          <t>Mexico</t>
        </is>
      </c>
      <c r="B95" s="219">
        <f>VLOOKUP(A95,$E$2:$F$214,2,FALSE)</f>
        <v/>
      </c>
      <c r="E95" t="inlineStr">
        <is>
          <t>Grenada</t>
        </is>
      </c>
      <c r="F95" s="244" t="n">
        <v>1215.379155672822</v>
      </c>
    </row>
    <row r="96" ht="15.6" customHeight="1" s="258">
      <c r="A96" s="50" t="inlineStr">
        <is>
          <t>Moldova</t>
        </is>
      </c>
      <c r="B96" s="219">
        <f>VLOOKUP(A96,$E$2:$F$214,2,FALSE)</f>
        <v/>
      </c>
      <c r="E96" t="inlineStr">
        <is>
          <t>Guam</t>
        </is>
      </c>
      <c r="F96" s="243" t="n">
        <v>6123</v>
      </c>
    </row>
    <row r="97" ht="15.6" customHeight="1" s="258">
      <c r="A97" s="50" t="inlineStr">
        <is>
          <t>Mongolia</t>
        </is>
      </c>
      <c r="B97" s="219">
        <f>VLOOKUP(A97,$E$2:$F$214,2,FALSE)</f>
        <v/>
      </c>
      <c r="E97" t="inlineStr">
        <is>
          <t>Guatemala</t>
        </is>
      </c>
      <c r="F97" s="243" t="n">
        <v>95003.33031587544</v>
      </c>
    </row>
    <row r="98" ht="15.6" customHeight="1" s="258">
      <c r="A98" s="50" t="inlineStr">
        <is>
          <t>Montenegro</t>
        </is>
      </c>
      <c r="B98" s="219">
        <f>VLOOKUP(A98,$E$2:$F$214,2,FALSE)</f>
        <v/>
      </c>
      <c r="E98" t="inlineStr">
        <is>
          <t>Guinea</t>
        </is>
      </c>
      <c r="F98" s="243" t="n">
        <v>20999.22926049554</v>
      </c>
    </row>
    <row r="99" ht="15.6" customHeight="1" s="258">
      <c r="A99" s="50" t="inlineStr">
        <is>
          <t>Montserrat</t>
        </is>
      </c>
      <c r="B99" s="219" t="n">
        <v>16199</v>
      </c>
      <c r="E99" t="inlineStr">
        <is>
          <t>Guinea-Bissau</t>
        </is>
      </c>
      <c r="F99" s="244" t="n">
        <v>1633.559092088606</v>
      </c>
    </row>
    <row r="100" ht="15.6" customHeight="1" s="258">
      <c r="A100" s="50" t="inlineStr">
        <is>
          <t>Morocco</t>
        </is>
      </c>
      <c r="B100" s="219">
        <f>VLOOKUP(A100,$E$2:$F$214,2,FALSE)</f>
        <v/>
      </c>
      <c r="E100" t="inlineStr">
        <is>
          <t>Guyana</t>
        </is>
      </c>
      <c r="F100" s="243" t="n">
        <v>14718.38848920863</v>
      </c>
    </row>
    <row r="101" ht="15.6" customHeight="1" s="258">
      <c r="A101" s="50" t="inlineStr">
        <is>
          <t>Mozambique</t>
        </is>
      </c>
      <c r="B101" s="219">
        <f>VLOOKUP(A101,$E$2:$F$214,2,FALSE)</f>
        <v/>
      </c>
      <c r="E101" t="inlineStr">
        <is>
          <t>Haiti</t>
        </is>
      </c>
      <c r="F101" s="243" t="n">
        <v>20253.55188460549</v>
      </c>
    </row>
    <row r="102" ht="15.6" customHeight="1" s="258">
      <c r="A102" s="50" t="inlineStr">
        <is>
          <t>Namibia</t>
        </is>
      </c>
      <c r="B102" s="219">
        <f>VLOOKUP(A102,$E$2:$F$214,2,FALSE)</f>
        <v/>
      </c>
      <c r="E102" t="inlineStr">
        <is>
          <t>Heavily indebted poor countries (HIPC)</t>
        </is>
      </c>
      <c r="F102" s="244" t="n">
        <v>980688.3712425721</v>
      </c>
    </row>
    <row r="103" ht="15.6" customHeight="1" s="258">
      <c r="A103" s="50" t="inlineStr">
        <is>
          <t>Netherlands</t>
        </is>
      </c>
      <c r="B103" s="219">
        <f>VLOOKUP(A103,$E$2:$F$214,2,FALSE)</f>
        <v/>
      </c>
      <c r="E103" t="inlineStr">
        <is>
          <t>High income</t>
        </is>
      </c>
      <c r="F103" s="243" t="n">
        <v>61667467.13364533</v>
      </c>
    </row>
    <row r="104" ht="15.6" customHeight="1" s="258">
      <c r="A104" s="50" t="inlineStr">
        <is>
          <t>New Zealand</t>
        </is>
      </c>
      <c r="B104" s="219">
        <f>VLOOKUP(A104,$E$2:$F$214,2,FALSE)</f>
        <v/>
      </c>
      <c r="E104" t="inlineStr">
        <is>
          <t>Honduras</t>
        </is>
      </c>
      <c r="F104" s="243" t="n">
        <v>31717.6997643621</v>
      </c>
    </row>
    <row r="105" ht="15.6" customHeight="1" s="258">
      <c r="A105" s="50" t="inlineStr">
        <is>
          <t>Nicaragua</t>
        </is>
      </c>
      <c r="B105" s="219">
        <f>VLOOKUP(A105,$E$2:$F$214,2,FALSE)</f>
        <v/>
      </c>
      <c r="E105" t="inlineStr">
        <is>
          <t>Hong Kong SAR, China</t>
        </is>
      </c>
      <c r="F105" s="243" t="n">
        <v>359838.5834900631</v>
      </c>
    </row>
    <row r="106" ht="15.6" customHeight="1" s="258">
      <c r="A106" s="50" t="inlineStr">
        <is>
          <t>Niger</t>
        </is>
      </c>
      <c r="B106" s="219">
        <f>VLOOKUP(A106,$E$2:$F$214,2,FALSE)</f>
        <v/>
      </c>
      <c r="E106" t="inlineStr">
        <is>
          <t>Hungary</t>
        </is>
      </c>
      <c r="F106" s="244" t="n">
        <v>177337.436677365</v>
      </c>
    </row>
    <row r="107" ht="15.6" customHeight="1" s="258">
      <c r="A107" s="50" t="inlineStr">
        <is>
          <t>Nigeria</t>
        </is>
      </c>
      <c r="B107" s="219">
        <f>VLOOKUP(A107,$E$2:$F$214,2,FALSE)</f>
        <v/>
      </c>
      <c r="E107" t="inlineStr">
        <is>
          <t>IBRD only</t>
        </is>
      </c>
      <c r="F107" s="243" t="n">
        <v>37752366.42836997</v>
      </c>
    </row>
    <row r="108" ht="15.6" customHeight="1" s="258">
      <c r="A108" s="50" t="inlineStr">
        <is>
          <t>Norway</t>
        </is>
      </c>
      <c r="B108" s="219">
        <f>VLOOKUP(A108,$E$2:$F$214,2,FALSE)</f>
        <v/>
      </c>
      <c r="E108" t="inlineStr">
        <is>
          <t>Iceland</t>
        </is>
      </c>
      <c r="F108" s="243" t="n">
        <v>28064.52985130985</v>
      </c>
    </row>
    <row r="109" ht="15.6" customHeight="1" s="258">
      <c r="A109" s="50" t="inlineStr">
        <is>
          <t>Oman</t>
        </is>
      </c>
      <c r="B109" s="219">
        <f>VLOOKUP(A109,$E$2:$F$214,2,FALSE)</f>
        <v/>
      </c>
      <c r="E109" t="inlineStr">
        <is>
          <t>IDA &amp; IBRD total</t>
        </is>
      </c>
      <c r="F109" s="243" t="n">
        <v>40573962.1636075</v>
      </c>
    </row>
    <row r="110" ht="15.6" customHeight="1" s="258">
      <c r="A110" s="50" t="inlineStr">
        <is>
          <t>Pakistan</t>
        </is>
      </c>
      <c r="B110" s="219">
        <f>VLOOKUP(A110,$E$2:$F$214,2,FALSE)</f>
        <v/>
      </c>
      <c r="E110" t="inlineStr">
        <is>
          <t>IDA blend</t>
        </is>
      </c>
      <c r="F110" s="243" t="n">
        <v>1175091.814528122</v>
      </c>
    </row>
    <row r="111" ht="15.6" customHeight="1" s="258">
      <c r="A111" s="50" t="inlineStr">
        <is>
          <t>Panama</t>
        </is>
      </c>
      <c r="B111" s="219">
        <f>VLOOKUP(A111,$E$2:$F$214,2,FALSE)</f>
        <v/>
      </c>
      <c r="E111" t="inlineStr">
        <is>
          <t>IDA only</t>
        </is>
      </c>
      <c r="F111" s="243" t="n">
        <v>1647744.371550227</v>
      </c>
    </row>
    <row r="112" ht="15.6" customHeight="1" s="258">
      <c r="A112" s="50" t="inlineStr">
        <is>
          <t>Papua New Guinea</t>
        </is>
      </c>
      <c r="B112" s="219">
        <f>VLOOKUP(A112,$E$2:$F$214,2,FALSE)</f>
        <v/>
      </c>
      <c r="E112" t="inlineStr">
        <is>
          <t>IDA total</t>
        </is>
      </c>
      <c r="F112" s="243" t="n">
        <v>2822821.779326049</v>
      </c>
    </row>
    <row r="113" ht="15.6" customHeight="1" s="258">
      <c r="A113" s="50" t="inlineStr">
        <is>
          <t>Paraguay</t>
        </is>
      </c>
      <c r="B113" s="219">
        <f>VLOOKUP(A113,$E$2:$F$214,2,FALSE)</f>
        <v/>
      </c>
      <c r="E113" t="inlineStr">
        <is>
          <t>India</t>
        </is>
      </c>
      <c r="F113" s="244" t="n">
        <v>3416645.826052874</v>
      </c>
    </row>
    <row r="114" ht="15.6" customHeight="1" s="258">
      <c r="A114" s="50" t="inlineStr">
        <is>
          <t>Peru</t>
        </is>
      </c>
      <c r="B114" s="219">
        <f>VLOOKUP(A114,$E$2:$F$214,2,FALSE)</f>
        <v/>
      </c>
      <c r="E114" t="inlineStr">
        <is>
          <t>Indonesia</t>
        </is>
      </c>
      <c r="F114" s="243" t="n">
        <v>1319100.220407717</v>
      </c>
    </row>
    <row r="115" ht="15.6" customHeight="1" s="258">
      <c r="A115" s="50" t="inlineStr">
        <is>
          <t>Philippines</t>
        </is>
      </c>
      <c r="B115" s="219">
        <f>VLOOKUP(A115,$E$2:$F$214,2,FALSE)</f>
        <v/>
      </c>
      <c r="E115" t="inlineStr">
        <is>
          <t>Iran, Islamic Rep.</t>
        </is>
      </c>
      <c r="F115" s="243" t="n">
        <v>413493.2073492653</v>
      </c>
    </row>
    <row r="116" ht="15.6" customHeight="1" s="258">
      <c r="A116" s="50" t="inlineStr">
        <is>
          <t>Poland</t>
        </is>
      </c>
      <c r="B116" s="219">
        <f>VLOOKUP(A116,$E$2:$F$214,2,FALSE)</f>
        <v/>
      </c>
      <c r="E116" t="inlineStr">
        <is>
          <t>Iraq</t>
        </is>
      </c>
      <c r="F116" s="243" t="n">
        <v>264182.1737931034</v>
      </c>
    </row>
    <row r="117" ht="15.6" customHeight="1" s="258">
      <c r="A117" s="50" t="inlineStr">
        <is>
          <t>Portugal</t>
        </is>
      </c>
      <c r="B117" s="219">
        <f>VLOOKUP(A117,$E$2:$F$214,2,FALSE)</f>
        <v/>
      </c>
      <c r="E117" t="inlineStr">
        <is>
          <t>Ireland</t>
        </is>
      </c>
      <c r="F117" s="243" t="n">
        <v>533140.0118382764</v>
      </c>
    </row>
    <row r="118" ht="15.6" customHeight="1" s="258">
      <c r="A118" s="50" t="inlineStr">
        <is>
          <t>Qatar</t>
        </is>
      </c>
      <c r="B118" s="219">
        <f>VLOOKUP(A118,$E$2:$F$214,2,FALSE)</f>
        <v/>
      </c>
      <c r="E118" t="inlineStr">
        <is>
          <t>Isle of Man</t>
        </is>
      </c>
      <c r="F118" s="243" t="n">
        <v>6684.229268505448</v>
      </c>
    </row>
    <row r="119" ht="15.6" customHeight="1" s="258">
      <c r="A119" s="50" t="inlineStr">
        <is>
          <t>Ras Al Khaimah (Emirate of)</t>
        </is>
      </c>
      <c r="B119" s="219" t="n">
        <v>11000</v>
      </c>
      <c r="E119" t="inlineStr">
        <is>
          <t>Israel</t>
        </is>
      </c>
      <c r="F119" s="243" t="n">
        <v>525002.4476527735</v>
      </c>
    </row>
    <row r="120" ht="15.6" customHeight="1" s="258">
      <c r="A120" s="50" t="inlineStr">
        <is>
          <t>Romania</t>
        </is>
      </c>
      <c r="B120" s="219">
        <f>VLOOKUP(A120,$E$2:$F$214,2,FALSE)</f>
        <v/>
      </c>
      <c r="E120" t="inlineStr">
        <is>
          <t>Italy</t>
        </is>
      </c>
      <c r="F120" s="243" t="n">
        <v>2049737.165407985</v>
      </c>
    </row>
    <row r="121" ht="15.6" customHeight="1" s="258">
      <c r="A121" s="50" t="inlineStr">
        <is>
          <t>Russia</t>
        </is>
      </c>
      <c r="B121" s="219">
        <f>F204</f>
        <v/>
      </c>
      <c r="E121" t="inlineStr">
        <is>
          <t>Jamaica</t>
        </is>
      </c>
      <c r="F121" s="243" t="n">
        <v>17097.76072392015</v>
      </c>
    </row>
    <row r="122" ht="15.6" customHeight="1" s="258">
      <c r="A122" s="50" t="inlineStr">
        <is>
          <t>Rwanda</t>
        </is>
      </c>
      <c r="B122" s="219">
        <f>VLOOKUP(A122,$E$2:$F$214,2,FALSE)</f>
        <v/>
      </c>
      <c r="E122" t="inlineStr">
        <is>
          <t>Japan</t>
        </is>
      </c>
      <c r="F122" s="243" t="n">
        <v>4232173.916086674</v>
      </c>
    </row>
    <row r="123" ht="15.6" customHeight="1" s="258">
      <c r="A123" s="50" t="inlineStr">
        <is>
          <t>Saudi Arabia</t>
        </is>
      </c>
      <c r="B123" s="219">
        <f>VLOOKUP(A123,$E$2:$F$214,2,FALSE)</f>
        <v/>
      </c>
      <c r="E123" t="inlineStr">
        <is>
          <t>Jordan</t>
        </is>
      </c>
      <c r="F123" s="243" t="n">
        <v>48653.38178063972</v>
      </c>
    </row>
    <row r="124" ht="15.6" customHeight="1" s="258">
      <c r="A124" s="50" t="inlineStr">
        <is>
          <t>Senegal</t>
        </is>
      </c>
      <c r="B124" s="219">
        <f>VLOOKUP(A124,$E$2:$F$214,2,FALSE)</f>
        <v/>
      </c>
      <c r="E124" t="inlineStr">
        <is>
          <t>Kazakhstan</t>
        </is>
      </c>
      <c r="F124" s="243" t="n">
        <v>225496.3289254941</v>
      </c>
    </row>
    <row r="125" ht="15.6" customHeight="1" s="258">
      <c r="A125" s="50" t="inlineStr">
        <is>
          <t>Serbia</t>
        </is>
      </c>
      <c r="B125" s="219">
        <f>VLOOKUP(A125,$E$2:$F$267,2,FALSE)</f>
        <v/>
      </c>
      <c r="E125" t="inlineStr">
        <is>
          <t>Kenya</t>
        </is>
      </c>
      <c r="F125" s="243" t="n">
        <v>113420.0081787932</v>
      </c>
    </row>
    <row r="126" ht="15.6" customHeight="1" s="258">
      <c r="A126" s="50" t="inlineStr">
        <is>
          <t>Sharjah</t>
        </is>
      </c>
      <c r="B126" s="219" t="n">
        <v>24800</v>
      </c>
      <c r="E126" t="inlineStr">
        <is>
          <t>Kiribati</t>
        </is>
      </c>
      <c r="F126" s="243" t="n">
        <v>223.3530142945929</v>
      </c>
    </row>
    <row r="127" ht="15.6" customHeight="1" s="258">
      <c r="A127" s="50" t="inlineStr">
        <is>
          <t>Singapore</t>
        </is>
      </c>
      <c r="B127" s="219">
        <f>VLOOKUP(A127,$E$2:$F$267,2,FALSE)</f>
        <v/>
      </c>
      <c r="E127" t="inlineStr">
        <is>
          <t>Korea, Dem. People's Rep.</t>
        </is>
      </c>
      <c r="F127" s="243" t="n">
        <v>0</v>
      </c>
    </row>
    <row r="128" ht="15.6" customHeight="1" s="258">
      <c r="A128" s="50" t="inlineStr">
        <is>
          <t>Slovakia</t>
        </is>
      </c>
      <c r="B128" s="219">
        <f>F216</f>
        <v/>
      </c>
      <c r="E128" t="inlineStr">
        <is>
          <t>Korea, Rep.</t>
        </is>
      </c>
      <c r="F128" s="243" t="n">
        <v>1673916.469026558</v>
      </c>
    </row>
    <row r="129" ht="15.6" customHeight="1" s="258">
      <c r="A129" s="153" t="inlineStr">
        <is>
          <t>Slovenia</t>
        </is>
      </c>
      <c r="B129" s="219">
        <f>VLOOKUP(A129,$E$2:$F$267,2,FALSE)</f>
        <v/>
      </c>
      <c r="E129" t="inlineStr">
        <is>
          <t>Kosovo</t>
        </is>
      </c>
      <c r="F129" s="245" t="n">
        <v>9409.473517953038</v>
      </c>
    </row>
    <row r="130" ht="15.6" customHeight="1" s="258">
      <c r="A130" s="126" t="inlineStr">
        <is>
          <t>Solomon Islands</t>
        </is>
      </c>
      <c r="B130" s="219">
        <f>VLOOKUP(A130,$E$2:$F$267,2,FALSE)</f>
        <v/>
      </c>
      <c r="E130" t="inlineStr">
        <is>
          <t>Kuwait</t>
        </is>
      </c>
      <c r="F130" s="243" t="n">
        <v>175363.2653061224</v>
      </c>
    </row>
    <row r="131" ht="15.6" customHeight="1" s="258">
      <c r="A131" s="50" t="inlineStr">
        <is>
          <t>South Africa</t>
        </is>
      </c>
      <c r="B131" s="219">
        <f>VLOOKUP(A131,$E$2:$F$267,2,FALSE)</f>
        <v/>
      </c>
      <c r="E131" t="inlineStr">
        <is>
          <t>Kyrgyz Republic</t>
        </is>
      </c>
      <c r="F131" s="243" t="n">
        <v>11543.96655884205</v>
      </c>
    </row>
    <row r="132" ht="15.6" customHeight="1" s="258">
      <c r="A132" s="50" t="inlineStr">
        <is>
          <t>Spain</t>
        </is>
      </c>
      <c r="B132" s="219">
        <f>VLOOKUP(A132,$E$2:$F$267,2,FALSE)</f>
        <v/>
      </c>
      <c r="E132" t="inlineStr">
        <is>
          <t>Lao PDR</t>
        </is>
      </c>
      <c r="F132" s="243" t="n">
        <v>15468.78520375317</v>
      </c>
    </row>
    <row r="133" ht="15.6" customHeight="1" s="258">
      <c r="A133" s="50" t="inlineStr">
        <is>
          <t>Sri Lanka</t>
        </is>
      </c>
      <c r="B133" s="219">
        <f>VLOOKUP(A133,$E$2:$F$267,2,FALSE)</f>
        <v/>
      </c>
      <c r="E133" t="inlineStr">
        <is>
          <t>Late-demographic dividend</t>
        </is>
      </c>
      <c r="F133" s="243" t="n">
        <v>28075737.91354149</v>
      </c>
    </row>
    <row r="134" ht="15.6" customHeight="1" s="258">
      <c r="A134" s="50" t="inlineStr">
        <is>
          <t>St. Maarten</t>
        </is>
      </c>
      <c r="B134" s="219" t="n">
        <v>11900</v>
      </c>
      <c r="E134" t="inlineStr">
        <is>
          <t>Latin America &amp; Caribbean</t>
        </is>
      </c>
      <c r="F134" s="243" t="n">
        <v>6820032.324993655</v>
      </c>
    </row>
    <row r="135" ht="15.6" customHeight="1" s="258">
      <c r="A135" s="50" t="inlineStr">
        <is>
          <t>St. Vincent &amp; the Grenadines</t>
        </is>
      </c>
      <c r="B135" s="219" t="n">
        <v>8100</v>
      </c>
      <c r="E135" t="inlineStr">
        <is>
          <t>Latin America &amp; Caribbean (excluding high income)</t>
        </is>
      </c>
      <c r="F135" s="243" t="n">
        <v>5844139.513999469</v>
      </c>
    </row>
    <row r="136" ht="15.6" customHeight="1" s="258">
      <c r="A136" s="50" t="inlineStr">
        <is>
          <t>Suriname</t>
        </is>
      </c>
      <c r="B136" s="219">
        <f>VLOOKUP(A136,$E$2:$F$267,2,FALSE)</f>
        <v/>
      </c>
      <c r="E136" t="inlineStr">
        <is>
          <t>Latin America &amp; the Caribbean (IDA &amp; IBRD countries)</t>
        </is>
      </c>
      <c r="F136" s="245" t="n">
        <v>6001569.526439768</v>
      </c>
    </row>
    <row r="137" ht="15.6" customHeight="1" s="258">
      <c r="A137" s="50" t="inlineStr">
        <is>
          <t>Swaziland</t>
        </is>
      </c>
      <c r="B137" s="219">
        <f>F74</f>
        <v/>
      </c>
      <c r="E137" t="inlineStr">
        <is>
          <t>Latvia</t>
        </is>
      </c>
      <c r="F137" s="244" t="n">
        <v>40932.03004956436</v>
      </c>
    </row>
    <row r="138" ht="15.6" customHeight="1" s="258">
      <c r="A138" s="50" t="inlineStr">
        <is>
          <t>Sweden</t>
        </is>
      </c>
      <c r="B138" s="219">
        <f>VLOOKUP(A138,$E$2:$F$267,2,FALSE)</f>
        <v/>
      </c>
      <c r="E138" t="inlineStr">
        <is>
          <t>Least developed countries: UN classification</t>
        </is>
      </c>
      <c r="F138" s="244" t="n">
        <v>1427108.929198737</v>
      </c>
    </row>
    <row r="139" ht="15.6" customHeight="1" s="258">
      <c r="A139" s="50" t="inlineStr">
        <is>
          <t>Switzerland</t>
        </is>
      </c>
      <c r="B139" s="219">
        <f>VLOOKUP(A139,$E$2:$F$267,2,FALSE)</f>
        <v/>
      </c>
      <c r="E139" t="inlineStr">
        <is>
          <t>Lebanon</t>
        </is>
      </c>
      <c r="F139" s="243" t="n">
        <v>23131.94155678435</v>
      </c>
    </row>
    <row r="140" ht="15.6" customHeight="1" s="258">
      <c r="A140" s="50" t="inlineStr">
        <is>
          <t>Taiwan</t>
        </is>
      </c>
      <c r="B140" s="219">
        <f>761690</f>
        <v/>
      </c>
      <c r="E140" t="inlineStr">
        <is>
          <t>Lesotho</t>
        </is>
      </c>
      <c r="F140" s="244" t="n">
        <v>2236.502124169561</v>
      </c>
    </row>
    <row r="141" ht="15.6" customHeight="1" s="258">
      <c r="A141" s="50" t="inlineStr">
        <is>
          <t>Tajikistan</t>
        </is>
      </c>
      <c r="B141" s="219">
        <f>VLOOKUP(A141,$E$2:$F$267,2,FALSE)</f>
        <v/>
      </c>
      <c r="E141" t="inlineStr">
        <is>
          <t>Liberia</t>
        </is>
      </c>
      <c r="F141" s="243" t="n">
        <v>4001.04697</v>
      </c>
    </row>
    <row r="142" ht="15.6" customHeight="1" s="258">
      <c r="A142" s="126" t="inlineStr">
        <is>
          <t>Tanzania</t>
        </is>
      </c>
      <c r="B142" s="219">
        <f>VLOOKUP(A142,$E$2:$F$267,2,FALSE)</f>
        <v/>
      </c>
      <c r="E142" t="inlineStr">
        <is>
          <t>Libya</t>
        </is>
      </c>
      <c r="F142" s="243" t="n">
        <v>45752.33603598456</v>
      </c>
    </row>
    <row r="143" ht="15.6" customHeight="1" s="258">
      <c r="A143" s="50" t="inlineStr">
        <is>
          <t>Thailand</t>
        </is>
      </c>
      <c r="B143" s="219">
        <f>VLOOKUP(A143,$E$2:$F$267,2,FALSE)</f>
        <v/>
      </c>
      <c r="E143" t="inlineStr">
        <is>
          <t>Liechtenstein</t>
        </is>
      </c>
      <c r="F143" s="243" t="n">
        <v>7710.380085922573</v>
      </c>
    </row>
    <row r="144" ht="15.6" customHeight="1" s="258">
      <c r="A144" s="50" t="inlineStr">
        <is>
          <t>Togo</t>
        </is>
      </c>
      <c r="B144" s="219">
        <f>VLOOKUP(A144,$E$2:$F$267,2,FALSE)</f>
        <v/>
      </c>
      <c r="E144" t="inlineStr">
        <is>
          <t>Lithuania</t>
        </is>
      </c>
      <c r="F144" s="243" t="n">
        <v>70974.49045049444</v>
      </c>
    </row>
    <row r="145" ht="15.6" customHeight="1" s="258">
      <c r="A145" s="50" t="inlineStr">
        <is>
          <t>Trinidad and Tobago</t>
        </is>
      </c>
      <c r="B145" s="219">
        <f>VLOOKUP(A145,$E$2:$F$267,2,FALSE)</f>
        <v/>
      </c>
      <c r="E145" t="inlineStr">
        <is>
          <t>Low &amp; middle income</t>
        </is>
      </c>
      <c r="F145" s="243" t="n">
        <v>39309792.04829513</v>
      </c>
    </row>
    <row r="146" ht="15.6" customHeight="1" s="258">
      <c r="A146" s="50" t="inlineStr">
        <is>
          <t>Tunisia</t>
        </is>
      </c>
      <c r="B146" s="219">
        <f>VLOOKUP(A146,$E$2:$F$267,2,FALSE)</f>
        <v/>
      </c>
      <c r="E146" t="inlineStr">
        <is>
          <t>Low income</t>
        </is>
      </c>
      <c r="F146" s="243" t="n">
        <v>528124.562231918</v>
      </c>
    </row>
    <row r="147" ht="15.6" customHeight="1" s="258">
      <c r="A147" s="50" t="inlineStr">
        <is>
          <t>Turkey</t>
        </is>
      </c>
      <c r="B147" s="219">
        <f>F247</f>
        <v/>
      </c>
      <c r="E147" t="inlineStr">
        <is>
          <t>Lower middle income</t>
        </is>
      </c>
      <c r="F147" s="243" t="n">
        <v>8171521.483867565</v>
      </c>
    </row>
    <row r="148" ht="15.6" customHeight="1" s="258">
      <c r="A148" s="50" t="inlineStr">
        <is>
          <t>Turks and Caicos Islands</t>
        </is>
      </c>
      <c r="B148" s="219">
        <f>VLOOKUP(A148,$E$2:$F$267,2,FALSE)</f>
        <v/>
      </c>
      <c r="E148" t="inlineStr">
        <is>
          <t>Luxembourg</t>
        </is>
      </c>
      <c r="F148" s="243" t="n">
        <v>81641.80786575908</v>
      </c>
    </row>
    <row r="149" ht="15.6" customHeight="1" s="258">
      <c r="A149" s="50" t="inlineStr">
        <is>
          <t>Uganda</t>
        </is>
      </c>
      <c r="B149" s="219">
        <f>VLOOKUP(A149,$E$2:$F$267,2,FALSE)</f>
        <v/>
      </c>
      <c r="E149" t="inlineStr">
        <is>
          <t>Macao SAR, China</t>
        </is>
      </c>
      <c r="F149" s="243" t="n">
        <v>24042.28732657294</v>
      </c>
    </row>
    <row r="150" ht="15.6" customHeight="1" s="258">
      <c r="A150" s="50" t="inlineStr">
        <is>
          <t>Ukraine</t>
        </is>
      </c>
      <c r="B150" s="219">
        <f>VLOOKUP(A150,$E$2:$F$267,2,FALSE)</f>
        <v/>
      </c>
      <c r="E150" t="inlineStr">
        <is>
          <t>Madagascar</t>
        </is>
      </c>
      <c r="F150" s="243" t="n">
        <v>15297.19279897712</v>
      </c>
    </row>
    <row r="151" ht="15.6" customHeight="1" s="258">
      <c r="A151" s="50" t="inlineStr">
        <is>
          <t>United Arab Emirates</t>
        </is>
      </c>
      <c r="B151" s="219">
        <f>VLOOKUP(A151,$E$2:$F$267,2,FALSE)</f>
        <v/>
      </c>
      <c r="E151" t="inlineStr">
        <is>
          <t>Malawi</t>
        </is>
      </c>
      <c r="F151" s="243" t="n">
        <v>13164.6676269363</v>
      </c>
    </row>
    <row r="152" ht="15.6" customHeight="1" s="258">
      <c r="A152" s="50" t="inlineStr">
        <is>
          <t>United Kingdom</t>
        </is>
      </c>
      <c r="B152" s="219">
        <f>VLOOKUP(A152,$E$2:$F$267,2,FALSE)</f>
        <v/>
      </c>
      <c r="E152" t="inlineStr">
        <is>
          <t>Malaysia</t>
        </is>
      </c>
      <c r="F152" s="243" t="n">
        <v>407027.451714616</v>
      </c>
    </row>
    <row r="153" ht="15.6" customHeight="1" s="258">
      <c r="A153" s="50" t="inlineStr">
        <is>
          <t>United States of America</t>
        </is>
      </c>
      <c r="B153" s="219">
        <f>F255</f>
        <v/>
      </c>
      <c r="E153" t="inlineStr">
        <is>
          <t>Maldives</t>
        </is>
      </c>
      <c r="F153" s="243" t="n">
        <v>6170.638746965004</v>
      </c>
    </row>
    <row r="154" ht="15.6" customHeight="1" s="258">
      <c r="A154" s="50" t="inlineStr">
        <is>
          <t>Uruguay</t>
        </is>
      </c>
      <c r="B154" s="219">
        <f>VLOOKUP(A154,$E$2:$F$267,2,FALSE)</f>
        <v/>
      </c>
      <c r="E154" t="inlineStr">
        <is>
          <t>Mali</t>
        </is>
      </c>
      <c r="F154" s="243" t="n">
        <v>18827.17652969825</v>
      </c>
    </row>
    <row r="155" ht="15.6" customHeight="1" s="258">
      <c r="A155" s="139" t="inlineStr">
        <is>
          <t>Uzbekistan</t>
        </is>
      </c>
      <c r="B155" s="219">
        <f>VLOOKUP(A155,$E$2:$F$267,2,FALSE)</f>
        <v/>
      </c>
      <c r="E155" t="inlineStr">
        <is>
          <t>Malta</t>
        </is>
      </c>
      <c r="F155" s="244" t="n">
        <v>18125.56451426639</v>
      </c>
    </row>
    <row r="156" ht="15.6" customHeight="1" s="258">
      <c r="A156" s="50" t="inlineStr">
        <is>
          <t>Venezuela</t>
        </is>
      </c>
      <c r="B156" s="219" t="n">
        <v>98400</v>
      </c>
      <c r="E156" t="inlineStr">
        <is>
          <t>Marshall Islands</t>
        </is>
      </c>
      <c r="F156" s="243" t="n">
        <v>258.774475097656</v>
      </c>
    </row>
    <row r="157" ht="15.6" customHeight="1" s="258">
      <c r="A157" s="50" t="inlineStr">
        <is>
          <t>Vietnam</t>
        </is>
      </c>
      <c r="B157" s="219" t="n">
        <v>408802</v>
      </c>
      <c r="E157" t="inlineStr">
        <is>
          <t>Mauritania</t>
        </is>
      </c>
      <c r="F157" s="243" t="n">
        <v>9780.863578976881</v>
      </c>
    </row>
    <row r="158" ht="15.6" customHeight="1" s="258">
      <c r="A158" s="50" t="inlineStr">
        <is>
          <t>Zambia</t>
        </is>
      </c>
      <c r="B158" s="219">
        <f>VLOOKUP(A158,$E$2:$F$267,2,FALSE)</f>
        <v/>
      </c>
      <c r="E158" t="inlineStr">
        <is>
          <t>Mauritius</t>
        </is>
      </c>
      <c r="F158" s="243" t="n">
        <v>12948.72665381099</v>
      </c>
    </row>
    <row r="159" ht="15.6" customHeight="1" s="258">
      <c r="B159" s="219" t="n"/>
      <c r="E159" t="inlineStr">
        <is>
          <t>Mexico</t>
        </is>
      </c>
      <c r="F159" s="243" t="n">
        <v>1465854.089286468</v>
      </c>
    </row>
    <row r="160" ht="15.6" customHeight="1" s="258">
      <c r="B160" s="219" t="n"/>
      <c r="E160" t="inlineStr">
        <is>
          <t>Micronesia, Fed. Sts.</t>
        </is>
      </c>
      <c r="F160" s="243" t="n">
        <v>424</v>
      </c>
    </row>
    <row r="161" ht="15.6" customHeight="1" s="258">
      <c r="A161" s="214" t="inlineStr">
        <is>
          <t>Algeria</t>
        </is>
      </c>
      <c r="B161" s="219">
        <f>VLOOKUP(A161,$E$2:$F$267,2,FALSE)</f>
        <v/>
      </c>
      <c r="E161" t="inlineStr">
        <is>
          <t>Middle East &amp; North Africa</t>
        </is>
      </c>
      <c r="F161" s="244" t="n">
        <v>4426622.170626184</v>
      </c>
    </row>
    <row r="162" ht="15.6" customHeight="1" s="258">
      <c r="A162" s="139" t="inlineStr">
        <is>
          <t>Brunei</t>
        </is>
      </c>
      <c r="B162" s="219" t="n">
        <v>14010</v>
      </c>
      <c r="E162" t="inlineStr">
        <is>
          <t>Middle East &amp; North Africa (excluding high income)</t>
        </is>
      </c>
      <c r="F162" s="243" t="n">
        <v>1696713.423184709</v>
      </c>
    </row>
    <row r="163" ht="15.6" customHeight="1" s="258">
      <c r="A163" s="214" t="inlineStr">
        <is>
          <t>Gambia</t>
        </is>
      </c>
      <c r="B163" s="219" t="n">
        <v>2038</v>
      </c>
      <c r="E163" t="inlineStr">
        <is>
          <t>Middle East &amp; North Africa (IDA &amp; IBRD countries)</t>
        </is>
      </c>
      <c r="F163" s="245" t="n">
        <v>1677609.783946675</v>
      </c>
    </row>
    <row r="164" ht="15.6" customHeight="1" s="258">
      <c r="A164" s="139" t="inlineStr">
        <is>
          <t>Guinea</t>
        </is>
      </c>
      <c r="B164" s="219">
        <f>VLOOKUP(A164,$E$2:$F$267,2,FALSE)</f>
        <v/>
      </c>
      <c r="E164" t="inlineStr">
        <is>
          <t>Middle income</t>
        </is>
      </c>
      <c r="F164" s="243" t="n">
        <v>38780979.64537551</v>
      </c>
    </row>
    <row r="165" ht="15.6" customHeight="1" s="258">
      <c r="A165" s="214" t="inlineStr">
        <is>
          <t>Guinea-Bissau</t>
        </is>
      </c>
      <c r="B165" s="219">
        <f>VLOOKUP(A165,$E$2:$F$267,2,FALSE)</f>
        <v/>
      </c>
      <c r="E165" t="inlineStr">
        <is>
          <t>Moldova</t>
        </is>
      </c>
      <c r="F165" s="243" t="n">
        <v>14508.33328042328</v>
      </c>
    </row>
    <row r="166" ht="15.6" customHeight="1" s="258">
      <c r="A166" s="139" t="inlineStr">
        <is>
          <t>Guyana</t>
        </is>
      </c>
      <c r="B166" s="219">
        <f>VLOOKUP(A166,$E$2:$F$267,2,FALSE)</f>
        <v/>
      </c>
      <c r="E166" t="inlineStr">
        <is>
          <t>Monaco</t>
        </is>
      </c>
      <c r="F166" s="243" t="n">
        <v>8784.002931686646</v>
      </c>
    </row>
    <row r="167" ht="15.6" customHeight="1" s="258">
      <c r="A167" s="214" t="inlineStr">
        <is>
          <t>Haiti</t>
        </is>
      </c>
      <c r="B167" s="219">
        <f>VLOOKUP(A167,$E$2:$F$267,2,FALSE)</f>
        <v/>
      </c>
      <c r="E167" t="inlineStr">
        <is>
          <t>Mongolia</t>
        </is>
      </c>
      <c r="F167" s="243" t="n">
        <v>17146.47162639633</v>
      </c>
    </row>
    <row r="168" ht="15.6" customHeight="1" s="258">
      <c r="A168" s="139" t="inlineStr">
        <is>
          <t>Iran</t>
        </is>
      </c>
      <c r="B168" s="219">
        <f>F115</f>
        <v/>
      </c>
      <c r="E168" t="inlineStr">
        <is>
          <t>Montenegro</t>
        </is>
      </c>
      <c r="F168" s="243" t="n">
        <v>6229.801580791574</v>
      </c>
    </row>
    <row r="169" ht="15.6" customHeight="1" s="258">
      <c r="A169" s="214" t="inlineStr">
        <is>
          <t>Korea, D.P.R.</t>
        </is>
      </c>
      <c r="B169" s="219" t="n">
        <v>28500</v>
      </c>
      <c r="E169" t="inlineStr">
        <is>
          <t>Morocco</t>
        </is>
      </c>
      <c r="F169" s="243" t="n">
        <v>130912.5588298398</v>
      </c>
    </row>
    <row r="170" ht="15.6" customHeight="1" s="258">
      <c r="A170" s="139" t="inlineStr">
        <is>
          <t>Liberia</t>
        </is>
      </c>
      <c r="B170" s="219">
        <f>VLOOKUP(A170,$E$2:$F$267,2,FALSE)</f>
        <v/>
      </c>
      <c r="E170" t="inlineStr">
        <is>
          <t>Mozambique</t>
        </is>
      </c>
      <c r="F170" s="243" t="n">
        <v>18406.83595466953</v>
      </c>
    </row>
    <row r="171" ht="15.6" customHeight="1" s="258">
      <c r="A171" s="214" t="inlineStr">
        <is>
          <t>Libya</t>
        </is>
      </c>
      <c r="B171" s="219">
        <f>VLOOKUP(A171,$E$2:$F$267,2,FALSE)</f>
        <v/>
      </c>
      <c r="E171" t="inlineStr">
        <is>
          <t>Myanmar</t>
        </is>
      </c>
      <c r="F171" s="243" t="n">
        <v>62263.46626373751</v>
      </c>
    </row>
    <row r="172" ht="15.6" customHeight="1" s="258">
      <c r="A172" s="139" t="inlineStr">
        <is>
          <t>Madagascar</t>
        </is>
      </c>
      <c r="B172" s="219">
        <f>VLOOKUP(A172,$E$2:$F$267,2,FALSE)</f>
        <v/>
      </c>
      <c r="E172" t="inlineStr">
        <is>
          <t>Namibia</t>
        </is>
      </c>
      <c r="F172" s="243" t="n">
        <v>12914.93265568501</v>
      </c>
    </row>
    <row r="173" ht="15.6" customHeight="1" s="258">
      <c r="A173" s="214" t="inlineStr">
        <is>
          <t>Malawi</t>
        </is>
      </c>
      <c r="B173" s="219">
        <f>VLOOKUP(A173,$E$2:$F$267,2,FALSE)</f>
        <v/>
      </c>
      <c r="E173" t="inlineStr">
        <is>
          <t>Nauru</t>
        </is>
      </c>
      <c r="F173" s="243" t="n">
        <v>151.6478461289529</v>
      </c>
    </row>
    <row r="174" ht="15.6" customHeight="1" s="258">
      <c r="A174" s="139" t="inlineStr">
        <is>
          <t>Myanmar</t>
        </is>
      </c>
      <c r="B174" s="219">
        <f>VLOOKUP(A174,$E$2:$F$267,2,FALSE)</f>
        <v/>
      </c>
      <c r="E174" t="inlineStr">
        <is>
          <t>Nepal</t>
        </is>
      </c>
      <c r="F174" s="243" t="n">
        <v>40828.24730353375</v>
      </c>
    </row>
    <row r="175" ht="15.6" customHeight="1" s="258">
      <c r="A175" s="214" t="inlineStr">
        <is>
          <t>Sierra Leone</t>
        </is>
      </c>
      <c r="B175" s="219">
        <f>VLOOKUP(A175,$E$2:$F$267,2,FALSE)</f>
        <v/>
      </c>
      <c r="E175" t="inlineStr">
        <is>
          <t>Netherlands</t>
        </is>
      </c>
      <c r="F175" s="243" t="n">
        <v>1009398.719033078</v>
      </c>
    </row>
    <row r="176" ht="15.6" customHeight="1" s="258">
      <c r="A176" s="139" t="inlineStr">
        <is>
          <t>Somalia</t>
        </is>
      </c>
      <c r="B176" s="219">
        <f>VLOOKUP(A176,$E$2:$F$267,2,FALSE)</f>
        <v/>
      </c>
      <c r="E176" t="inlineStr">
        <is>
          <t>New Caledonia</t>
        </is>
      </c>
      <c r="F176" s="243" t="n">
        <v>9623.318718314595</v>
      </c>
    </row>
    <row r="177" ht="15.6" customHeight="1" s="258">
      <c r="A177" s="214" t="inlineStr">
        <is>
          <t>Sudan</t>
        </is>
      </c>
      <c r="B177" s="219">
        <f>VLOOKUP(A177,$E$2:$F$267,2,FALSE)</f>
        <v/>
      </c>
      <c r="E177" t="inlineStr">
        <is>
          <t>New Zealand</t>
        </is>
      </c>
      <c r="F177" s="243" t="n">
        <v>248101.705541399</v>
      </c>
    </row>
    <row r="178" ht="15.6" customHeight="1" s="258">
      <c r="A178" s="139" t="inlineStr">
        <is>
          <t>Syria</t>
        </is>
      </c>
      <c r="B178" s="219">
        <f>F238</f>
        <v/>
      </c>
      <c r="E178" t="inlineStr">
        <is>
          <t>Nicaragua</t>
        </is>
      </c>
      <c r="F178" s="243" t="n">
        <v>15671.58393998889</v>
      </c>
    </row>
    <row r="179" ht="15.6" customHeight="1" s="258">
      <c r="A179" s="214" t="inlineStr">
        <is>
          <t>Yemen, Republic</t>
        </is>
      </c>
      <c r="B179" s="219">
        <f>21610</f>
        <v/>
      </c>
      <c r="E179" t="inlineStr">
        <is>
          <t>Niger</t>
        </is>
      </c>
      <c r="F179" s="243" t="n">
        <v>15342.27891940089</v>
      </c>
    </row>
    <row r="180" ht="15.6" customHeight="1" s="258">
      <c r="A180" s="139" t="inlineStr">
        <is>
          <t>Zimbabwe</t>
        </is>
      </c>
      <c r="B180" s="219">
        <f>VLOOKUP(A180,$E$2:$F$267,2,FALSE)</f>
        <v/>
      </c>
      <c r="E180" t="inlineStr">
        <is>
          <t>Nigeria</t>
        </is>
      </c>
      <c r="F180" s="243" t="n">
        <v>472624.5974028978</v>
      </c>
    </row>
    <row r="181">
      <c r="E181" t="inlineStr">
        <is>
          <t>North America</t>
        </is>
      </c>
      <c r="F181" s="243" t="n">
        <v>27585185.22007491</v>
      </c>
    </row>
    <row r="182">
      <c r="E182" t="inlineStr">
        <is>
          <t>North Macedonia</t>
        </is>
      </c>
      <c r="F182" s="243" t="n">
        <v>13563.13210216632</v>
      </c>
    </row>
    <row r="183">
      <c r="E183" t="inlineStr">
        <is>
          <t>Northern Mariana Islands</t>
        </is>
      </c>
      <c r="F183" s="243" t="n">
        <v>858</v>
      </c>
    </row>
    <row r="184">
      <c r="E184" t="inlineStr">
        <is>
          <t>Norway</t>
        </is>
      </c>
      <c r="F184" s="243" t="n">
        <v>579422.4495102711</v>
      </c>
    </row>
    <row r="185">
      <c r="E185" t="inlineStr">
        <is>
          <t>Not classified</t>
        </is>
      </c>
      <c r="F185" s="243" t="inlineStr">
        <is>
          <t>NA</t>
        </is>
      </c>
    </row>
    <row r="186">
      <c r="E186" t="inlineStr">
        <is>
          <t>OECD members</t>
        </is>
      </c>
      <c r="F186" s="243" t="n">
        <v>59787849.61504311</v>
      </c>
    </row>
    <row r="187">
      <c r="E187" t="inlineStr">
        <is>
          <t>Oman</t>
        </is>
      </c>
      <c r="F187" s="243" t="n">
        <v>114667.3602080624</v>
      </c>
    </row>
    <row r="188">
      <c r="E188" t="inlineStr">
        <is>
          <t>Other small states</t>
        </is>
      </c>
      <c r="F188" s="243" t="n">
        <v>530807.1581644141</v>
      </c>
    </row>
    <row r="189">
      <c r="E189" t="inlineStr">
        <is>
          <t>Pacific island small states</t>
        </is>
      </c>
      <c r="F189" s="243" t="n">
        <v>10324.33223178023</v>
      </c>
    </row>
    <row r="190">
      <c r="E190" t="inlineStr">
        <is>
          <t>Pakistan</t>
        </is>
      </c>
      <c r="F190" s="243" t="n">
        <v>374697.366359244</v>
      </c>
    </row>
    <row r="191">
      <c r="E191" t="inlineStr">
        <is>
          <t>Palau</t>
        </is>
      </c>
      <c r="F191" s="243" t="n">
        <v>232.903015625</v>
      </c>
    </row>
    <row r="192">
      <c r="E192" t="inlineStr">
        <is>
          <t>Panama</t>
        </is>
      </c>
      <c r="F192" s="243" t="n">
        <v>76522.51179999999</v>
      </c>
    </row>
    <row r="193">
      <c r="E193" t="inlineStr">
        <is>
          <t>Papua New Guinea</t>
        </is>
      </c>
      <c r="F193" s="243" t="n">
        <v>31603.61904179027</v>
      </c>
    </row>
    <row r="194">
      <c r="E194" t="inlineStr">
        <is>
          <t>Paraguay</t>
        </is>
      </c>
      <c r="F194" s="244" t="n">
        <v>41722.29522922794</v>
      </c>
    </row>
    <row r="195">
      <c r="E195" t="inlineStr">
        <is>
          <t>Peru</t>
        </is>
      </c>
      <c r="F195" s="244" t="n">
        <v>242631.5733207898</v>
      </c>
    </row>
    <row r="196">
      <c r="E196" t="inlineStr">
        <is>
          <t>Philippines</t>
        </is>
      </c>
      <c r="F196" s="243" t="n">
        <v>404284.3261104627</v>
      </c>
    </row>
    <row r="197">
      <c r="E197" t="inlineStr">
        <is>
          <t>Poland</t>
        </is>
      </c>
      <c r="F197" s="244" t="n">
        <v>688125.0105205204</v>
      </c>
    </row>
    <row r="198">
      <c r="E198" t="inlineStr">
        <is>
          <t>Portugal</t>
        </is>
      </c>
      <c r="F198" s="243" t="n">
        <v>255196.6609874271</v>
      </c>
    </row>
    <row r="199">
      <c r="E199" t="inlineStr">
        <is>
          <t>Post-demographic dividend</t>
        </is>
      </c>
      <c r="F199" s="243" t="n">
        <v>56661681.23627753</v>
      </c>
    </row>
    <row r="200">
      <c r="E200" t="inlineStr">
        <is>
          <t>Pre-demographic dividend</t>
        </is>
      </c>
      <c r="F200" s="243" t="n">
        <v>1617245.641605591</v>
      </c>
    </row>
    <row r="201">
      <c r="E201" t="inlineStr">
        <is>
          <t>Puerto Rico</t>
        </is>
      </c>
      <c r="F201" s="243" t="n">
        <v>113434.8</v>
      </c>
    </row>
    <row r="202">
      <c r="E202" t="inlineStr">
        <is>
          <t>Qatar</t>
        </is>
      </c>
      <c r="F202" s="243" t="n">
        <v>236258.3028396533</v>
      </c>
    </row>
    <row r="203">
      <c r="E203" t="inlineStr">
        <is>
          <t>Romania</t>
        </is>
      </c>
      <c r="F203" s="243" t="n">
        <v>300691.3548648547</v>
      </c>
    </row>
    <row r="204" ht="15.6" customHeight="1" s="258">
      <c r="E204" t="inlineStr">
        <is>
          <t>Russian Federation</t>
        </is>
      </c>
      <c r="F204" s="246" t="n">
        <v>2240422.427458579</v>
      </c>
    </row>
    <row r="205">
      <c r="E205" t="inlineStr">
        <is>
          <t>Rwanda</t>
        </is>
      </c>
      <c r="F205" s="244" t="n">
        <v>13311.48744506863</v>
      </c>
    </row>
    <row r="206">
      <c r="E206" t="inlineStr">
        <is>
          <t>Samoa</t>
        </is>
      </c>
      <c r="F206" s="245" t="n">
        <v>832.9452056371847</v>
      </c>
    </row>
    <row r="207" ht="15.6" customHeight="1" s="258">
      <c r="E207" t="inlineStr">
        <is>
          <t>San Marino</t>
        </is>
      </c>
      <c r="F207" s="246" t="n">
        <v>1855.382833116499</v>
      </c>
    </row>
    <row r="208">
      <c r="E208" t="inlineStr">
        <is>
          <t>Sao Tome and Principe</t>
        </is>
      </c>
      <c r="F208" s="245" t="n">
        <v>542.6869764575872</v>
      </c>
    </row>
    <row r="209">
      <c r="E209" t="inlineStr">
        <is>
          <t>Saudi Arabia</t>
        </is>
      </c>
      <c r="F209" s="243" t="n">
        <v>1108571.517285381</v>
      </c>
    </row>
    <row r="210">
      <c r="E210" t="inlineStr">
        <is>
          <t>Senegal</t>
        </is>
      </c>
      <c r="F210" s="243" t="n">
        <v>27684.26474823243</v>
      </c>
    </row>
    <row r="211">
      <c r="E211" t="inlineStr">
        <is>
          <t>Serbia</t>
        </is>
      </c>
      <c r="F211" s="245" t="n">
        <v>63563.40104350443</v>
      </c>
    </row>
    <row r="212">
      <c r="E212" t="inlineStr">
        <is>
          <t>Seychelles</t>
        </is>
      </c>
      <c r="F212" s="245" t="n">
        <v>1588.438144376848</v>
      </c>
    </row>
    <row r="213" ht="15.6" customHeight="1" s="258">
      <c r="E213" t="inlineStr">
        <is>
          <t>Sierra Leone</t>
        </is>
      </c>
      <c r="F213" s="246" t="n">
        <v>4094.563859435564</v>
      </c>
    </row>
    <row r="214" ht="15.6" customHeight="1" s="258">
      <c r="E214" t="inlineStr">
        <is>
          <t>Singapore</t>
        </is>
      </c>
      <c r="F214" s="247" t="n">
        <v>466788.4267919664</v>
      </c>
    </row>
    <row r="215">
      <c r="E215" t="inlineStr">
        <is>
          <t>Sint Maarten (Dutch part)</t>
        </is>
      </c>
      <c r="F215" s="245" t="n">
        <v>1537.088724461262</v>
      </c>
    </row>
    <row r="216">
      <c r="E216" t="inlineStr">
        <is>
          <t>Slovak Republic</t>
        </is>
      </c>
      <c r="F216" s="245" t="n">
        <v>115461.7116889654</v>
      </c>
    </row>
    <row r="217">
      <c r="E217" t="inlineStr">
        <is>
          <t>Slovenia</t>
        </is>
      </c>
      <c r="F217" s="245" t="n">
        <v>60063.47546634459</v>
      </c>
    </row>
    <row r="218">
      <c r="E218" t="inlineStr">
        <is>
          <t>Small states</t>
        </is>
      </c>
      <c r="F218" s="245" t="n">
        <v>636018.280142001</v>
      </c>
    </row>
    <row r="219">
      <c r="E219" t="inlineStr">
        <is>
          <t>Solomon Islands</t>
        </is>
      </c>
      <c r="F219" s="243" t="n">
        <v>1597.204340629023</v>
      </c>
    </row>
    <row r="220">
      <c r="E220" t="inlineStr">
        <is>
          <t>Somalia</t>
        </is>
      </c>
      <c r="F220" s="245" t="n">
        <v>10419.54120203817</v>
      </c>
    </row>
    <row r="221">
      <c r="E221" t="inlineStr">
        <is>
          <t>South Africa</t>
        </is>
      </c>
      <c r="F221" s="245" t="n">
        <v>405270.8500993871</v>
      </c>
    </row>
    <row r="222" ht="15.6" customHeight="1" s="258">
      <c r="E222" t="inlineStr">
        <is>
          <t>South Asia</t>
        </is>
      </c>
      <c r="F222" s="247" t="n">
        <v>4390347.563465912</v>
      </c>
    </row>
    <row r="223">
      <c r="E223" t="inlineStr">
        <is>
          <t>South Asia (IDA &amp; IBRD)</t>
        </is>
      </c>
      <c r="F223" s="245" t="n">
        <v>4390347.563465913</v>
      </c>
    </row>
    <row r="224">
      <c r="E224" t="inlineStr">
        <is>
          <t>South Sudan</t>
        </is>
      </c>
      <c r="F224" s="245" t="n">
        <v>11997.80076022418</v>
      </c>
    </row>
    <row r="225">
      <c r="E225" t="inlineStr">
        <is>
          <t>Spain</t>
        </is>
      </c>
      <c r="F225" s="243" t="n">
        <v>1417800.466262651</v>
      </c>
    </row>
    <row r="226">
      <c r="E226" t="inlineStr">
        <is>
          <t>Sri Lanka</t>
        </is>
      </c>
      <c r="F226" s="243" t="n">
        <v>74403.57836343547</v>
      </c>
    </row>
    <row r="227">
      <c r="E227" t="inlineStr">
        <is>
          <t>St. Kitts and Nevis</t>
        </is>
      </c>
      <c r="F227" s="244" t="n">
        <v>965.6388649218667</v>
      </c>
    </row>
    <row r="228">
      <c r="E228" t="inlineStr">
        <is>
          <t>St. Lucia</t>
        </is>
      </c>
      <c r="F228" s="243" t="n">
        <v>2343.703703703703</v>
      </c>
    </row>
    <row r="229">
      <c r="E229" t="inlineStr">
        <is>
          <t>St. Martin (French part)</t>
        </is>
      </c>
      <c r="F229" s="243" t="n">
        <v>649.2062628475188</v>
      </c>
    </row>
    <row r="230">
      <c r="E230" t="inlineStr">
        <is>
          <t>St. Vincent and the Grenadines</t>
        </is>
      </c>
      <c r="F230" s="245" t="n">
        <v>948.5592592592592</v>
      </c>
    </row>
    <row r="231">
      <c r="E231" t="inlineStr">
        <is>
          <t>Sub-Saharan Africa</t>
        </is>
      </c>
      <c r="F231" s="245" t="n">
        <v>2060531.397309075</v>
      </c>
    </row>
    <row r="232">
      <c r="E232" t="inlineStr">
        <is>
          <t>Sub-Saharan Africa (excluding high income)</t>
        </is>
      </c>
      <c r="F232" s="245" t="n">
        <v>2058942.959164698</v>
      </c>
    </row>
    <row r="233">
      <c r="E233" t="inlineStr">
        <is>
          <t>Sub-Saharan Africa (IDA &amp; IBRD countries)</t>
        </is>
      </c>
      <c r="F233" s="245" t="n">
        <v>2060531.397309076</v>
      </c>
    </row>
    <row r="234" ht="15.6" customHeight="1" s="258">
      <c r="E234" t="inlineStr">
        <is>
          <t>Sudan</t>
        </is>
      </c>
      <c r="F234" s="247" t="n">
        <v>51662.24177506288</v>
      </c>
    </row>
    <row r="235">
      <c r="E235" t="inlineStr">
        <is>
          <t>Suriname</t>
        </is>
      </c>
      <c r="F235" s="245" t="n">
        <v>3620.987993326366</v>
      </c>
    </row>
    <row r="236">
      <c r="E236" t="inlineStr">
        <is>
          <t>Sweden</t>
        </is>
      </c>
      <c r="F236" s="245" t="n">
        <v>591188.5947765514</v>
      </c>
    </row>
    <row r="237">
      <c r="E237" t="inlineStr">
        <is>
          <t>Switzerland</t>
        </is>
      </c>
      <c r="F237" s="243" t="n">
        <v>818426.5502064498</v>
      </c>
    </row>
    <row r="238">
      <c r="E238" t="inlineStr">
        <is>
          <t>Syrian Arab Republic</t>
        </is>
      </c>
      <c r="F238" s="245" t="n">
        <v>8969.512933388261</v>
      </c>
    </row>
    <row r="239">
      <c r="E239" t="inlineStr">
        <is>
          <t>Tajikistan</t>
        </is>
      </c>
      <c r="F239" s="245" t="n">
        <v>10492.12338779312</v>
      </c>
    </row>
    <row r="240">
      <c r="E240" t="inlineStr">
        <is>
          <t>Tanzania</t>
        </is>
      </c>
      <c r="F240" s="245" t="n">
        <v>75732.31166603902</v>
      </c>
    </row>
    <row r="241">
      <c r="E241" t="inlineStr">
        <is>
          <t>Thailand</t>
        </is>
      </c>
      <c r="F241" s="245" t="n">
        <v>495423.3430496215</v>
      </c>
    </row>
    <row r="242">
      <c r="E242" t="inlineStr">
        <is>
          <t>Timor-Leste</t>
        </is>
      </c>
      <c r="F242" s="245" t="n">
        <v>3204.753</v>
      </c>
    </row>
    <row r="243">
      <c r="E243" t="inlineStr">
        <is>
          <t>Togo</t>
        </is>
      </c>
      <c r="F243" s="245" t="n">
        <v>8341.225241456936</v>
      </c>
    </row>
    <row r="244">
      <c r="E244" t="inlineStr">
        <is>
          <t>Tonga</t>
        </is>
      </c>
      <c r="F244" s="245" t="n">
        <v>469.2282196657909</v>
      </c>
    </row>
    <row r="245">
      <c r="E245" t="inlineStr">
        <is>
          <t>Trinidad and Tobago</t>
        </is>
      </c>
      <c r="F245" s="245" t="n">
        <v>30053.57513214196</v>
      </c>
    </row>
    <row r="246">
      <c r="E246" t="inlineStr">
        <is>
          <t>Tunisia</t>
        </is>
      </c>
      <c r="F246" s="245" t="n">
        <v>46303.55244935424</v>
      </c>
    </row>
    <row r="247">
      <c r="E247" t="inlineStr">
        <is>
          <t>Turkiye</t>
        </is>
      </c>
      <c r="F247" s="245" t="n">
        <v>907118.4359526879</v>
      </c>
    </row>
    <row r="248">
      <c r="E248" t="inlineStr">
        <is>
          <t>Turkmenistan</t>
        </is>
      </c>
      <c r="F248" s="245" t="n">
        <v>56542.85714285714</v>
      </c>
    </row>
    <row r="249">
      <c r="E249" t="inlineStr">
        <is>
          <t>Turks and Caicos Islands</t>
        </is>
      </c>
      <c r="F249" s="245" t="n">
        <v>1138.8088811</v>
      </c>
    </row>
    <row r="250">
      <c r="E250" t="inlineStr">
        <is>
          <t>Tuvalu</t>
        </is>
      </c>
      <c r="F250" s="245" t="n">
        <v>59.06597902276793</v>
      </c>
    </row>
    <row r="251">
      <c r="E251" t="inlineStr">
        <is>
          <t>Uganda</t>
        </is>
      </c>
      <c r="F251" s="245" t="n">
        <v>45567.30460847645</v>
      </c>
    </row>
    <row r="252">
      <c r="E252" t="inlineStr">
        <is>
          <t>Ukraine</t>
        </is>
      </c>
      <c r="F252" s="245" t="n">
        <v>160502.7372510467</v>
      </c>
    </row>
    <row r="253">
      <c r="E253" t="inlineStr">
        <is>
          <t>United Arab Emirates</t>
        </is>
      </c>
      <c r="F253" s="243" t="n">
        <v>507063.9682733125</v>
      </c>
    </row>
    <row r="254">
      <c r="E254" t="inlineStr">
        <is>
          <t>United Kingdom</t>
        </is>
      </c>
      <c r="F254" s="243" t="n">
        <v>3089072.722400136</v>
      </c>
    </row>
    <row r="255">
      <c r="E255" t="inlineStr">
        <is>
          <t>United States</t>
        </is>
      </c>
      <c r="F255" s="245" t="n">
        <v>25439700</v>
      </c>
    </row>
    <row r="256">
      <c r="E256" t="inlineStr">
        <is>
          <t>Upper middle income</t>
        </is>
      </c>
      <c r="F256" s="245" t="n">
        <v>30609458.16150794</v>
      </c>
    </row>
    <row r="257">
      <c r="E257" t="inlineStr">
        <is>
          <t>Uruguay</t>
        </is>
      </c>
      <c r="F257" s="245" t="n">
        <v>71177.14619749512</v>
      </c>
    </row>
    <row r="258">
      <c r="E258" t="inlineStr">
        <is>
          <t>Uzbekistan</t>
        </is>
      </c>
      <c r="F258" s="245" t="n">
        <v>80391.8538874049</v>
      </c>
    </row>
    <row r="259">
      <c r="E259" t="inlineStr">
        <is>
          <t>Vanuatu</t>
        </is>
      </c>
      <c r="F259" s="245" t="n">
        <v>1055.811723747528</v>
      </c>
    </row>
    <row r="260">
      <c r="E260" t="inlineStr">
        <is>
          <t>Venezuela, RB</t>
        </is>
      </c>
      <c r="F260" s="245" t="n">
        <v>482359.3187677031</v>
      </c>
    </row>
    <row r="261">
      <c r="E261" t="inlineStr">
        <is>
          <t>Viet Nam</t>
        </is>
      </c>
      <c r="F261" s="245" t="n">
        <v>408802.3789048379</v>
      </c>
    </row>
    <row r="262">
      <c r="E262" t="inlineStr">
        <is>
          <t>Virgin Islands (U.S.)</t>
        </is>
      </c>
      <c r="F262" s="245" t="n">
        <v>4444</v>
      </c>
    </row>
    <row r="263">
      <c r="E263" t="inlineStr">
        <is>
          <t>West Bank and Gaza</t>
        </is>
      </c>
      <c r="F263" s="243" t="n">
        <v>19111.9</v>
      </c>
    </row>
    <row r="264">
      <c r="E264" t="inlineStr">
        <is>
          <t>World</t>
        </is>
      </c>
      <c r="F264" s="245" t="n">
        <v>101325686.7246302</v>
      </c>
    </row>
    <row r="265">
      <c r="E265" t="inlineStr">
        <is>
          <t>Yemen, Rep.</t>
        </is>
      </c>
      <c r="F265" s="245" t="n">
        <v>21606.16077717191</v>
      </c>
    </row>
    <row r="266">
      <c r="E266" t="inlineStr">
        <is>
          <t>Zambia</t>
        </is>
      </c>
      <c r="F266" s="245" t="n">
        <v>29163.78213834149</v>
      </c>
    </row>
    <row r="267">
      <c r="E267" t="inlineStr">
        <is>
          <t>Zimbabwe</t>
        </is>
      </c>
      <c r="F267" s="245" t="n">
        <v>27366.62715308525</v>
      </c>
    </row>
  </sheetData>
  <hyperlinks>
    <hyperlink xmlns:r="http://schemas.openxmlformats.org/officeDocument/2006/relationships" ref="D3" r:id="rId1"/>
  </hyperlinks>
  <pageMargins left="0.75" right="0.75" top="1" bottom="1" header="0.5" footer="0.5"/>
  <pageSetup orientation="portrait" horizontalDpi="4294967292" verticalDpi="4294967292"/>
</worksheet>
</file>

<file path=xl/worksheets/sheet15.xml><?xml version="1.0" encoding="utf-8"?>
<worksheet xmlns="http://schemas.openxmlformats.org/spreadsheetml/2006/main">
  <sheetPr>
    <outlinePr summaryBelow="1" summaryRight="1"/>
    <pageSetUpPr/>
  </sheetPr>
  <dimension ref="A1:R158"/>
  <sheetViews>
    <sheetView topLeftCell="A32" workbookViewId="0">
      <selection activeCell="L2" sqref="L2"/>
    </sheetView>
  </sheetViews>
  <sheetFormatPr baseColWidth="8" defaultColWidth="11" defaultRowHeight="11.4"/>
  <cols>
    <col width="27" bestFit="1" customWidth="1" style="258" min="1" max="1"/>
    <col width="16" customWidth="1" style="268" min="2" max="2"/>
    <col width="16" bestFit="1" customWidth="1" style="268" min="3" max="3"/>
    <col width="28" bestFit="1" customWidth="1" style="258" min="5" max="5"/>
    <col width="10.875" customWidth="1" style="268" min="6" max="7"/>
    <col width="24" customWidth="1" style="258" min="11" max="11"/>
    <col width="24" customWidth="1" style="258" min="17" max="17"/>
    <col width="27.375" bestFit="1" customWidth="1" style="258" min="18" max="18"/>
  </cols>
  <sheetData>
    <row r="1" ht="48" customHeight="1" s="258">
      <c r="A1" s="66" t="inlineStr">
        <is>
          <t>Country</t>
        </is>
      </c>
      <c r="B1" s="67" t="inlineStr">
        <is>
          <t>S&amp;P Rating</t>
        </is>
      </c>
      <c r="C1" s="68" t="inlineStr">
        <is>
          <t>Moody's Rating</t>
        </is>
      </c>
      <c r="E1" s="15" t="inlineStr">
        <is>
          <t>Country</t>
        </is>
      </c>
      <c r="F1" s="4" t="inlineStr">
        <is>
          <t>Moody's</t>
        </is>
      </c>
      <c r="G1" s="4" t="inlineStr">
        <is>
          <t>S&amp;P</t>
        </is>
      </c>
      <c r="K1" t="inlineStr">
        <is>
          <t>Country</t>
        </is>
      </c>
      <c r="L1" t="inlineStr">
        <is>
          <t>FC</t>
        </is>
      </c>
      <c r="M1" t="inlineStr">
        <is>
          <t>LC</t>
        </is>
      </c>
      <c r="O1" s="203" t="n"/>
      <c r="P1" s="215" t="inlineStr">
        <is>
          <t>S&amp;P</t>
        </is>
      </c>
      <c r="Q1" s="241" t="inlineStr">
        <is>
          <t xml:space="preserve">FOREIGN CURRENCY RATINGS (LT/OUTLOOK/ST) </t>
        </is>
      </c>
      <c r="R1" s="241" t="inlineStr">
        <is>
          <t xml:space="preserve">LOCAL CURRENCY RATINGS (LT/OUTLOOK/ST) </t>
        </is>
      </c>
    </row>
    <row r="2" ht="19.95" customHeight="1" s="258">
      <c r="A2" s="46" t="inlineStr">
        <is>
          <t>Abu Dhabi</t>
        </is>
      </c>
      <c r="B2" s="69">
        <f>G2</f>
        <v/>
      </c>
      <c r="C2" s="68">
        <f>F2</f>
        <v/>
      </c>
      <c r="E2" s="141" t="inlineStr">
        <is>
          <t>Abu Dhabi</t>
        </is>
      </c>
      <c r="F2" s="166">
        <f>VLOOKUP(E2,$K$2:$M$153,3,FALSE)</f>
        <v/>
      </c>
      <c r="G2" s="166">
        <f>VLOOKUP(E2,$O$2:$P$157,2,FALSE)</f>
        <v/>
      </c>
      <c r="K2" s="102" t="inlineStr">
        <is>
          <t>Abu Dhabi</t>
        </is>
      </c>
      <c r="L2" s="232" t="inlineStr">
        <is>
          <t>Aa2</t>
        </is>
      </c>
      <c r="M2" s="232" t="inlineStr">
        <is>
          <t>Aa2</t>
        </is>
      </c>
      <c r="N2" s="232" t="n"/>
      <c r="O2" s="240" t="inlineStr">
        <is>
          <t>Abu Dhabi</t>
        </is>
      </c>
      <c r="P2" s="240" t="inlineStr">
        <is>
          <t>AA</t>
        </is>
      </c>
      <c r="Q2" s="239" t="inlineStr">
        <is>
          <t>AA/Stable/A-1+</t>
        </is>
      </c>
      <c r="R2" s="239" t="inlineStr">
        <is>
          <t>AA/Stable/A-1+</t>
        </is>
      </c>
    </row>
    <row r="3" ht="19.95" customHeight="1" s="258">
      <c r="A3" s="46" t="inlineStr">
        <is>
          <t>Albania</t>
        </is>
      </c>
      <c r="B3" s="174">
        <f>G3</f>
        <v/>
      </c>
      <c r="C3" s="175">
        <f>F3</f>
        <v/>
      </c>
      <c r="E3" s="141" t="inlineStr">
        <is>
          <t>Albania</t>
        </is>
      </c>
      <c r="F3" s="166">
        <f>VLOOKUP(E3,$K$2:$M$153,3,FALSE)</f>
        <v/>
      </c>
      <c r="G3" s="166">
        <f>VLOOKUP(E3,$O$2:$P$157,2,FALSE)</f>
        <v/>
      </c>
      <c r="K3" s="102" t="inlineStr">
        <is>
          <t>Albania</t>
        </is>
      </c>
      <c r="L3" s="232" t="inlineStr">
        <is>
          <t>B1</t>
        </is>
      </c>
      <c r="M3" s="232" t="inlineStr">
        <is>
          <t>B1</t>
        </is>
      </c>
      <c r="N3" s="232" t="n"/>
      <c r="O3" s="240" t="inlineStr">
        <is>
          <t>Albania</t>
        </is>
      </c>
      <c r="P3" s="240" t="inlineStr">
        <is>
          <t>B+</t>
        </is>
      </c>
      <c r="Q3" s="239" t="inlineStr">
        <is>
          <t>B+/Positive/B</t>
        </is>
      </c>
      <c r="R3" s="239" t="inlineStr">
        <is>
          <t>B+/Positive/B</t>
        </is>
      </c>
    </row>
    <row r="4" ht="19.95" customHeight="1" s="258">
      <c r="A4" s="46" t="inlineStr">
        <is>
          <t>Andorra (Principality of)</t>
        </is>
      </c>
      <c r="B4" s="174">
        <f>G4</f>
        <v/>
      </c>
      <c r="C4" s="175">
        <f>F4</f>
        <v/>
      </c>
      <c r="E4" s="172" t="inlineStr">
        <is>
          <t>Andorra</t>
        </is>
      </c>
      <c r="F4" s="166">
        <f>VLOOKUP(E4,$K$2:$M$153,3,FALSE)</f>
        <v/>
      </c>
      <c r="G4" s="166">
        <f>VLOOKUP(E4,$O$2:$P$157,2,FALSE)</f>
        <v/>
      </c>
      <c r="K4" s="102" t="inlineStr">
        <is>
          <t>Andorra</t>
        </is>
      </c>
      <c r="L4" s="232" t="inlineStr">
        <is>
          <t>Baa2</t>
        </is>
      </c>
      <c r="M4" s="232" t="inlineStr">
        <is>
          <t>Baa2</t>
        </is>
      </c>
      <c r="N4" s="232" t="n"/>
      <c r="O4" s="240" t="inlineStr">
        <is>
          <t>Andorra</t>
        </is>
      </c>
      <c r="P4" s="240" t="inlineStr">
        <is>
          <t>BBB+</t>
        </is>
      </c>
      <c r="Q4" s="239" t="inlineStr">
        <is>
          <t>BBB+/Positive/A-2</t>
        </is>
      </c>
      <c r="R4" s="239" t="inlineStr">
        <is>
          <t>BBB+/Positive/A-2</t>
        </is>
      </c>
    </row>
    <row r="5" ht="19.95" customHeight="1" s="258">
      <c r="A5" s="46" t="inlineStr">
        <is>
          <t>Angola</t>
        </is>
      </c>
      <c r="B5" s="174">
        <f>G5</f>
        <v/>
      </c>
      <c r="C5" s="175">
        <f>F5</f>
        <v/>
      </c>
      <c r="E5" s="141" t="inlineStr">
        <is>
          <t>Angola</t>
        </is>
      </c>
      <c r="F5" s="166">
        <f>VLOOKUP(E5,$K$2:$M$153,3,FALSE)</f>
        <v/>
      </c>
      <c r="G5" s="166">
        <f>VLOOKUP(E5,$O$2:$P$157,2,FALSE)</f>
        <v/>
      </c>
      <c r="K5" s="102" t="inlineStr">
        <is>
          <t>Angola</t>
        </is>
      </c>
      <c r="L5" s="232" t="inlineStr">
        <is>
          <t>B3</t>
        </is>
      </c>
      <c r="M5" s="232" t="inlineStr">
        <is>
          <t>B3</t>
        </is>
      </c>
      <c r="N5" s="232" t="n"/>
      <c r="O5" s="240" t="inlineStr">
        <is>
          <t>Angola</t>
        </is>
      </c>
      <c r="P5" s="240" t="inlineStr">
        <is>
          <t>B-</t>
        </is>
      </c>
      <c r="Q5" s="239" t="inlineStr">
        <is>
          <t>B-/Stable/B</t>
        </is>
      </c>
      <c r="R5" s="239" t="inlineStr">
        <is>
          <t>B-/Stable/B</t>
        </is>
      </c>
    </row>
    <row r="6" ht="19.95" customHeight="1" s="258">
      <c r="A6" s="46" t="inlineStr">
        <is>
          <t>Argentina</t>
        </is>
      </c>
      <c r="B6" s="174">
        <f>G6</f>
        <v/>
      </c>
      <c r="C6" s="175">
        <f>F6</f>
        <v/>
      </c>
      <c r="E6" s="167" t="inlineStr">
        <is>
          <t>Argentina</t>
        </is>
      </c>
      <c r="F6" s="166">
        <f>VLOOKUP(E6,$K$2:$M$153,3,FALSE)</f>
        <v/>
      </c>
      <c r="G6" s="166">
        <f>VLOOKUP(E6,$O$2:$P$157,2,FALSE)</f>
        <v/>
      </c>
      <c r="K6" s="233" t="inlineStr">
        <is>
          <t>Argentina</t>
        </is>
      </c>
      <c r="L6" s="234" t="inlineStr">
        <is>
          <t>Ca</t>
        </is>
      </c>
      <c r="M6" s="234" t="inlineStr">
        <is>
          <t>Ca</t>
        </is>
      </c>
      <c r="N6" s="234" t="n"/>
      <c r="O6" s="240" t="inlineStr">
        <is>
          <t>Argentina</t>
        </is>
      </c>
      <c r="P6" s="240" t="inlineStr">
        <is>
          <t>CCC-</t>
        </is>
      </c>
      <c r="Q6" s="239" t="inlineStr">
        <is>
          <t>CCC-/Negative/C</t>
        </is>
      </c>
      <c r="R6" s="239" t="inlineStr">
        <is>
          <t>CCC-/Negative/C</t>
        </is>
      </c>
    </row>
    <row r="7" ht="19.95" customHeight="1" s="258">
      <c r="A7" s="46" t="inlineStr">
        <is>
          <t>Armenia</t>
        </is>
      </c>
      <c r="B7" s="174">
        <f>G7</f>
        <v/>
      </c>
      <c r="C7" s="175">
        <f>F7</f>
        <v/>
      </c>
      <c r="E7" s="141" t="inlineStr">
        <is>
          <t>Armenia</t>
        </is>
      </c>
      <c r="F7" s="166">
        <f>VLOOKUP(E7,$K$2:$M$153,3,FALSE)</f>
        <v/>
      </c>
      <c r="G7" s="166">
        <f>VLOOKUP(E7,$O$2:$P$157,2,FALSE)</f>
        <v/>
      </c>
      <c r="K7" s="102" t="inlineStr">
        <is>
          <t>Armenia</t>
        </is>
      </c>
      <c r="L7" s="232" t="inlineStr">
        <is>
          <t>Ba3</t>
        </is>
      </c>
      <c r="M7" s="232" t="inlineStr">
        <is>
          <t>Ba3</t>
        </is>
      </c>
      <c r="N7" s="232" t="n"/>
      <c r="O7" s="240" t="inlineStr">
        <is>
          <t>Armenia</t>
        </is>
      </c>
      <c r="P7" s="240" t="inlineStr">
        <is>
          <t>BB-</t>
        </is>
      </c>
      <c r="Q7" s="239" t="inlineStr">
        <is>
          <t>BB-/Stable/B</t>
        </is>
      </c>
      <c r="R7" s="239" t="inlineStr">
        <is>
          <t>BB-/Stable/B</t>
        </is>
      </c>
    </row>
    <row r="8" ht="19.95" customHeight="1" s="258">
      <c r="A8" s="46" t="inlineStr">
        <is>
          <t>Aruba</t>
        </is>
      </c>
      <c r="B8" s="174">
        <f>G8</f>
        <v/>
      </c>
      <c r="C8" s="175">
        <f>F8</f>
        <v/>
      </c>
      <c r="E8" s="172" t="inlineStr">
        <is>
          <t>Aruba</t>
        </is>
      </c>
      <c r="F8" s="166" t="inlineStr">
        <is>
          <t>NA</t>
        </is>
      </c>
      <c r="G8" s="166">
        <f>VLOOKUP(E8,$O$2:$P$157,2,FALSE)</f>
        <v/>
      </c>
      <c r="K8" s="102" t="inlineStr">
        <is>
          <t>Australia</t>
        </is>
      </c>
      <c r="L8" s="232" t="inlineStr">
        <is>
          <t>Aaa</t>
        </is>
      </c>
      <c r="M8" s="232" t="inlineStr">
        <is>
          <t>Aaa</t>
        </is>
      </c>
      <c r="N8" s="232" t="n"/>
      <c r="O8" s="240" t="inlineStr">
        <is>
          <t>Aruba</t>
        </is>
      </c>
      <c r="P8" s="240" t="inlineStr">
        <is>
          <t>BBB</t>
        </is>
      </c>
      <c r="Q8" s="239" t="inlineStr">
        <is>
          <t>BBB/Stable/A-2</t>
        </is>
      </c>
      <c r="R8" s="239" t="inlineStr">
        <is>
          <t>BBB/Stable/A-2</t>
        </is>
      </c>
    </row>
    <row r="9" ht="19.95" customHeight="1" s="258">
      <c r="A9" s="46" t="inlineStr">
        <is>
          <t>Australia</t>
        </is>
      </c>
      <c r="B9" s="174">
        <f>G9</f>
        <v/>
      </c>
      <c r="C9" s="175">
        <f>F9</f>
        <v/>
      </c>
      <c r="E9" s="141" t="inlineStr">
        <is>
          <t>Australia</t>
        </is>
      </c>
      <c r="F9" s="166">
        <f>VLOOKUP(E9,$K$2:$M$153,3,FALSE)</f>
        <v/>
      </c>
      <c r="G9" s="166">
        <f>VLOOKUP(E9,$O$2:$P$157,2,FALSE)</f>
        <v/>
      </c>
      <c r="K9" s="235" t="inlineStr">
        <is>
          <t>Austria</t>
        </is>
      </c>
      <c r="L9" s="232" t="inlineStr">
        <is>
          <t>Aa1</t>
        </is>
      </c>
      <c r="M9" s="232" t="inlineStr">
        <is>
          <t>Aa1</t>
        </is>
      </c>
      <c r="N9" s="232" t="n"/>
      <c r="O9" s="240" t="inlineStr">
        <is>
          <t>Australia</t>
        </is>
      </c>
      <c r="P9" s="240" t="inlineStr">
        <is>
          <t>AAA</t>
        </is>
      </c>
      <c r="Q9" s="239" t="inlineStr">
        <is>
          <t>AAA/Stable/A-1+</t>
        </is>
      </c>
      <c r="R9" s="239" t="inlineStr">
        <is>
          <t>AAA/Stable/A-1+</t>
        </is>
      </c>
    </row>
    <row r="10" ht="19.95" customHeight="1" s="258">
      <c r="A10" s="46" t="inlineStr">
        <is>
          <t>Austria</t>
        </is>
      </c>
      <c r="B10" s="174">
        <f>G10</f>
        <v/>
      </c>
      <c r="C10" s="175">
        <f>F10</f>
        <v/>
      </c>
      <c r="E10" s="168" t="inlineStr">
        <is>
          <t>Austria</t>
        </is>
      </c>
      <c r="F10" s="166">
        <f>VLOOKUP(E10,$K$2:$M$153,3,FALSE)</f>
        <v/>
      </c>
      <c r="G10" s="166">
        <f>VLOOKUP(E10,$O$2:$P$157,2,FALSE)</f>
        <v/>
      </c>
      <c r="K10" s="102" t="inlineStr">
        <is>
          <t>Azerbaijan</t>
        </is>
      </c>
      <c r="L10" s="232" t="inlineStr">
        <is>
          <t>Ba1</t>
        </is>
      </c>
      <c r="M10" s="232" t="inlineStr">
        <is>
          <t>Ba1</t>
        </is>
      </c>
      <c r="N10" s="232" t="n"/>
      <c r="O10" s="240" t="inlineStr">
        <is>
          <t>Austria</t>
        </is>
      </c>
      <c r="P10" s="240" t="inlineStr">
        <is>
          <t>AA+</t>
        </is>
      </c>
      <c r="Q10" s="239" t="inlineStr">
        <is>
          <t>AA+/Stable/A-1+</t>
        </is>
      </c>
      <c r="R10" s="239" t="inlineStr">
        <is>
          <t>AA+/Stable/A-1+</t>
        </is>
      </c>
    </row>
    <row r="11" ht="19.95" customHeight="1" s="258">
      <c r="A11" s="46" t="inlineStr">
        <is>
          <t>Azerbaijan</t>
        </is>
      </c>
      <c r="B11" s="174">
        <f>G11</f>
        <v/>
      </c>
      <c r="C11" s="175">
        <f>F11</f>
        <v/>
      </c>
      <c r="E11" s="141" t="inlineStr">
        <is>
          <t>Azerbaijan</t>
        </is>
      </c>
      <c r="F11" s="166">
        <f>VLOOKUP(E11,$K$2:$M$153,3,FALSE)</f>
        <v/>
      </c>
      <c r="G11" s="166">
        <f>VLOOKUP(E11,$O$2:$P$157,2,FALSE)</f>
        <v/>
      </c>
      <c r="K11" s="235" t="inlineStr">
        <is>
          <t>Bahamas</t>
        </is>
      </c>
      <c r="L11" s="232" t="inlineStr">
        <is>
          <t>B1</t>
        </is>
      </c>
      <c r="M11" s="232" t="inlineStr">
        <is>
          <t>B1</t>
        </is>
      </c>
      <c r="N11" s="232" t="n"/>
      <c r="O11" s="240" t="inlineStr">
        <is>
          <t>Azerbaijan</t>
        </is>
      </c>
      <c r="P11" s="240" t="inlineStr">
        <is>
          <t>BB+</t>
        </is>
      </c>
      <c r="Q11" s="239" t="inlineStr">
        <is>
          <t>BB+/Stable/B</t>
        </is>
      </c>
      <c r="R11" s="239" t="inlineStr">
        <is>
          <t>BB+/Stable/B</t>
        </is>
      </c>
    </row>
    <row r="12" ht="19.95" customHeight="1" s="258">
      <c r="A12" s="46" t="inlineStr">
        <is>
          <t>Bahamas</t>
        </is>
      </c>
      <c r="B12" s="174">
        <f>G12</f>
        <v/>
      </c>
      <c r="C12" s="175">
        <f>F12</f>
        <v/>
      </c>
      <c r="E12" s="168" t="inlineStr">
        <is>
          <t>Bahamas</t>
        </is>
      </c>
      <c r="F12" s="166">
        <f>VLOOKUP(E12,$K$2:$M$153,3,FALSE)</f>
        <v/>
      </c>
      <c r="G12" s="166">
        <f>VLOOKUP(E12,$O$2:$P$157,2,FALSE)</f>
        <v/>
      </c>
      <c r="K12" s="102" t="inlineStr">
        <is>
          <t>Bahamas-Offshore Banks</t>
        </is>
      </c>
      <c r="L12" s="232" t="inlineStr">
        <is>
          <t>-</t>
        </is>
      </c>
      <c r="M12" s="232" t="inlineStr">
        <is>
          <t>-</t>
        </is>
      </c>
      <c r="N12" s="232" t="n"/>
      <c r="O12" s="240" t="inlineStr">
        <is>
          <t>Bahamas</t>
        </is>
      </c>
      <c r="P12" s="240" t="inlineStr">
        <is>
          <t>B+</t>
        </is>
      </c>
      <c r="Q12" s="239" t="inlineStr">
        <is>
          <t>B+/Stable/B</t>
        </is>
      </c>
      <c r="R12" s="239" t="inlineStr">
        <is>
          <t>B+/Stable/B</t>
        </is>
      </c>
    </row>
    <row r="13" ht="19.95" customHeight="1" s="258">
      <c r="A13" s="46" t="inlineStr">
        <is>
          <t>Bahrain</t>
        </is>
      </c>
      <c r="B13" s="174">
        <f>G13</f>
        <v/>
      </c>
      <c r="C13" s="175">
        <f>F13</f>
        <v/>
      </c>
      <c r="E13" s="141" t="inlineStr">
        <is>
          <t>Bahrain</t>
        </is>
      </c>
      <c r="F13" s="166">
        <f>VLOOKUP(E13,$K$2:$M$153,3,FALSE)</f>
        <v/>
      </c>
      <c r="G13" s="166">
        <f>VLOOKUP(E13,$O$2:$P$157,2,FALSE)</f>
        <v/>
      </c>
      <c r="K13" s="102" t="inlineStr">
        <is>
          <t>Bahrain</t>
        </is>
      </c>
      <c r="L13" s="232" t="inlineStr">
        <is>
          <t>B2</t>
        </is>
      </c>
      <c r="M13" s="232" t="inlineStr">
        <is>
          <t>B2</t>
        </is>
      </c>
      <c r="N13" s="232" t="n"/>
      <c r="O13" s="240" t="inlineStr">
        <is>
          <t>Bahrain</t>
        </is>
      </c>
      <c r="P13" s="240" t="inlineStr">
        <is>
          <t>B+</t>
        </is>
      </c>
      <c r="Q13" s="239" t="inlineStr">
        <is>
          <t>B+/Stable/B</t>
        </is>
      </c>
      <c r="R13" s="239" t="inlineStr">
        <is>
          <t>B+/Stable/B</t>
        </is>
      </c>
    </row>
    <row r="14" ht="19.95" customHeight="1" s="258">
      <c r="A14" s="46" t="inlineStr">
        <is>
          <t>Bangladesh</t>
        </is>
      </c>
      <c r="B14" s="174">
        <f>G14</f>
        <v/>
      </c>
      <c r="C14" s="175">
        <f>F14</f>
        <v/>
      </c>
      <c r="E14" s="141" t="inlineStr">
        <is>
          <t>Bangladesh</t>
        </is>
      </c>
      <c r="F14" s="166">
        <f>VLOOKUP(E14,$K$2:$M$153,3,FALSE)</f>
        <v/>
      </c>
      <c r="G14" s="166">
        <f>VLOOKUP(E14,$O$2:$P$157,2,FALSE)</f>
        <v/>
      </c>
      <c r="K14" s="102" t="inlineStr">
        <is>
          <t>Bahrain-Offshore Banks [1]</t>
        </is>
      </c>
      <c r="L14" s="232" t="inlineStr">
        <is>
          <t>-</t>
        </is>
      </c>
      <c r="M14" s="232" t="inlineStr">
        <is>
          <t>-</t>
        </is>
      </c>
      <c r="N14" s="232" t="n"/>
      <c r="O14" s="240" t="inlineStr">
        <is>
          <t>Bangladesh</t>
        </is>
      </c>
      <c r="P14" s="240" t="inlineStr">
        <is>
          <t>BB-</t>
        </is>
      </c>
      <c r="Q14" s="239" t="inlineStr">
        <is>
          <t>BB-/Negative/B</t>
        </is>
      </c>
      <c r="R14" s="239" t="inlineStr">
        <is>
          <t>BB-/Negative/B</t>
        </is>
      </c>
    </row>
    <row r="15" ht="19.95" customHeight="1" s="258">
      <c r="A15" s="46" t="inlineStr">
        <is>
          <t>Barbados</t>
        </is>
      </c>
      <c r="B15" s="174">
        <f>G15</f>
        <v/>
      </c>
      <c r="C15" s="175">
        <f>F15</f>
        <v/>
      </c>
      <c r="E15" s="141" t="inlineStr">
        <is>
          <t>Barbados</t>
        </is>
      </c>
      <c r="F15" s="166">
        <f>VLOOKUP(E15,$K$2:$M$153,3,FALSE)</f>
        <v/>
      </c>
      <c r="G15" s="166">
        <f>VLOOKUP(E15,$O$2:$P$157,2,FALSE)</f>
        <v/>
      </c>
      <c r="K15" s="102" t="inlineStr">
        <is>
          <t>Bangladesh</t>
        </is>
      </c>
      <c r="L15" s="232" t="inlineStr">
        <is>
          <t>B1</t>
        </is>
      </c>
      <c r="M15" s="232" t="inlineStr">
        <is>
          <t>B1</t>
        </is>
      </c>
      <c r="N15" s="232" t="n"/>
      <c r="O15" s="240" t="inlineStr">
        <is>
          <t>Barbados</t>
        </is>
      </c>
      <c r="P15" s="240" t="inlineStr">
        <is>
          <t>B-</t>
        </is>
      </c>
      <c r="Q15" s="239" t="inlineStr">
        <is>
          <t>B-/Positive/B</t>
        </is>
      </c>
      <c r="R15" s="239" t="inlineStr">
        <is>
          <t>B-/Positive/B</t>
        </is>
      </c>
    </row>
    <row r="16" ht="19.95" customHeight="1" s="258">
      <c r="A16" s="46" t="inlineStr">
        <is>
          <t>Belarus</t>
        </is>
      </c>
      <c r="B16" s="174">
        <f>G16</f>
        <v/>
      </c>
      <c r="C16" s="175">
        <f>F16</f>
        <v/>
      </c>
      <c r="E16" s="141" t="inlineStr">
        <is>
          <t>Belarus</t>
        </is>
      </c>
      <c r="F16" s="166">
        <f>VLOOKUP(E16,$K$2:$M$153,3,FALSE)</f>
        <v/>
      </c>
      <c r="G16" s="166" t="inlineStr">
        <is>
          <t>NA</t>
        </is>
      </c>
      <c r="K16" s="102" t="inlineStr">
        <is>
          <t>Barbados</t>
        </is>
      </c>
      <c r="L16" s="232" t="inlineStr">
        <is>
          <t>B3</t>
        </is>
      </c>
      <c r="M16" s="232" t="inlineStr">
        <is>
          <t>B3</t>
        </is>
      </c>
      <c r="N16" s="232" t="n"/>
      <c r="O16" s="240" t="inlineStr">
        <is>
          <t>Belgium</t>
        </is>
      </c>
      <c r="P16" s="240" t="inlineStr">
        <is>
          <t>AA</t>
        </is>
      </c>
      <c r="Q16" s="239" t="inlineStr">
        <is>
          <t>AA/Stable/A-1+</t>
        </is>
      </c>
      <c r="R16" s="239" t="inlineStr">
        <is>
          <t>AA/Stable/A-1+</t>
        </is>
      </c>
    </row>
    <row r="17" ht="19.95" customHeight="1" s="258">
      <c r="A17" s="46" t="inlineStr">
        <is>
          <t>Belgium</t>
        </is>
      </c>
      <c r="B17" s="174">
        <f>G17</f>
        <v/>
      </c>
      <c r="C17" s="175">
        <f>F17</f>
        <v/>
      </c>
      <c r="E17" s="141" t="inlineStr">
        <is>
          <t>Belgium</t>
        </is>
      </c>
      <c r="F17" s="166">
        <f>VLOOKUP(E17,$K$2:$M$153,3,FALSE)</f>
        <v/>
      </c>
      <c r="G17" s="166">
        <f>VLOOKUP(E17,$O$2:$P$157,2,FALSE)</f>
        <v/>
      </c>
      <c r="K17" s="102" t="inlineStr">
        <is>
          <t>Belarus</t>
        </is>
      </c>
      <c r="L17" s="232" t="inlineStr">
        <is>
          <t>C</t>
        </is>
      </c>
      <c r="M17" s="232" t="inlineStr">
        <is>
          <t>C</t>
        </is>
      </c>
      <c r="N17" s="232" t="n"/>
      <c r="O17" s="240" t="inlineStr">
        <is>
          <t>Belize</t>
        </is>
      </c>
      <c r="P17" s="240" t="inlineStr">
        <is>
          <t>B-</t>
        </is>
      </c>
      <c r="Q17" s="239" t="inlineStr">
        <is>
          <t>B-/Stable/B</t>
        </is>
      </c>
      <c r="R17" s="239" t="inlineStr">
        <is>
          <t>B-/Stable/B</t>
        </is>
      </c>
    </row>
    <row r="18" ht="19.95" customHeight="1" s="258">
      <c r="A18" s="46" t="inlineStr">
        <is>
          <t>Belize</t>
        </is>
      </c>
      <c r="B18" s="174">
        <f>G18</f>
        <v/>
      </c>
      <c r="C18" s="175">
        <f>F18</f>
        <v/>
      </c>
      <c r="E18" s="141" t="inlineStr">
        <is>
          <t>Belize</t>
        </is>
      </c>
      <c r="F18" s="166">
        <f>VLOOKUP(E18,$K$2:$M$153,3,FALSE)</f>
        <v/>
      </c>
      <c r="G18" s="166">
        <f>VLOOKUP(E18,$O$2:$P$157,2,FALSE)</f>
        <v/>
      </c>
      <c r="K18" s="102" t="inlineStr">
        <is>
          <t>Belgium</t>
        </is>
      </c>
      <c r="L18" s="232" t="inlineStr">
        <is>
          <t>Aa3</t>
        </is>
      </c>
      <c r="M18" s="232" t="inlineStr">
        <is>
          <t>Aa3</t>
        </is>
      </c>
      <c r="N18" s="232" t="n"/>
      <c r="O18" s="240" t="inlineStr">
        <is>
          <t>Benin</t>
        </is>
      </c>
      <c r="P18" s="240" t="inlineStr">
        <is>
          <t>B+</t>
        </is>
      </c>
      <c r="Q18" s="239" t="inlineStr">
        <is>
          <t>B+/Positive/B</t>
        </is>
      </c>
      <c r="R18" s="239" t="inlineStr">
        <is>
          <t>B+/Positive/B</t>
        </is>
      </c>
    </row>
    <row r="19" ht="19.95" customHeight="1" s="258">
      <c r="A19" s="46" t="inlineStr">
        <is>
          <t>Benin</t>
        </is>
      </c>
      <c r="B19" s="174">
        <f>G19</f>
        <v/>
      </c>
      <c r="C19" s="175">
        <f>F19</f>
        <v/>
      </c>
      <c r="E19" s="141" t="inlineStr">
        <is>
          <t>Benin</t>
        </is>
      </c>
      <c r="F19" s="166">
        <f>VLOOKUP(E19,$K$2:$M$153,3,FALSE)</f>
        <v/>
      </c>
      <c r="G19" s="166">
        <f>VLOOKUP(E19,$O$2:$P$157,2,FALSE)</f>
        <v/>
      </c>
      <c r="K19" s="102" t="inlineStr">
        <is>
          <t>Belize</t>
        </is>
      </c>
      <c r="L19" s="232" t="inlineStr">
        <is>
          <t>Caa2</t>
        </is>
      </c>
      <c r="M19" s="232" t="inlineStr">
        <is>
          <t>Caa2</t>
        </is>
      </c>
      <c r="N19" s="232" t="n"/>
      <c r="O19" s="240" t="inlineStr">
        <is>
          <t>Bermuda</t>
        </is>
      </c>
      <c r="P19" s="240" t="inlineStr">
        <is>
          <t>A+</t>
        </is>
      </c>
      <c r="Q19" s="239" t="inlineStr">
        <is>
          <t>A+/Stable/A-1</t>
        </is>
      </c>
      <c r="R19" s="239" t="inlineStr">
        <is>
          <t>A+/Stable/A-1</t>
        </is>
      </c>
    </row>
    <row r="20" ht="19.95" customHeight="1" s="258">
      <c r="A20" s="46" t="inlineStr">
        <is>
          <t>Bermuda</t>
        </is>
      </c>
      <c r="B20" s="174">
        <f>G20</f>
        <v/>
      </c>
      <c r="C20" s="175">
        <f>F20</f>
        <v/>
      </c>
      <c r="E20" s="141" t="inlineStr">
        <is>
          <t>Bermuda</t>
        </is>
      </c>
      <c r="F20" s="166">
        <f>VLOOKUP(E20,$K$2:$M$153,3,FALSE)</f>
        <v/>
      </c>
      <c r="G20" s="166">
        <f>VLOOKUP(E20,$O$2:$P$157,2,FALSE)</f>
        <v/>
      </c>
      <c r="K20" s="102" t="inlineStr">
        <is>
          <t>Benin</t>
        </is>
      </c>
      <c r="L20" s="232" t="inlineStr">
        <is>
          <t>B1</t>
        </is>
      </c>
      <c r="M20" s="232" t="inlineStr">
        <is>
          <t>B1</t>
        </is>
      </c>
      <c r="N20" s="232" t="n"/>
      <c r="O20" s="240" t="inlineStr">
        <is>
          <t>Bolivia</t>
        </is>
      </c>
      <c r="P20" s="240" t="inlineStr">
        <is>
          <t>CCC+</t>
        </is>
      </c>
      <c r="Q20" s="239" t="inlineStr">
        <is>
          <t>CCC+/Negative/C</t>
        </is>
      </c>
      <c r="R20" s="239" t="inlineStr">
        <is>
          <t>CCC+/Negative/C</t>
        </is>
      </c>
    </row>
    <row r="21" ht="19.95" customHeight="1" s="258">
      <c r="A21" s="46" t="inlineStr">
        <is>
          <t>Bolivia</t>
        </is>
      </c>
      <c r="B21" s="174">
        <f>G21</f>
        <v/>
      </c>
      <c r="C21" s="175">
        <f>F21</f>
        <v/>
      </c>
      <c r="E21" s="141" t="inlineStr">
        <is>
          <t>Bolivia</t>
        </is>
      </c>
      <c r="F21" s="166">
        <f>VLOOKUP(E21,$K$2:$M$153,3,FALSE)</f>
        <v/>
      </c>
      <c r="G21" s="166">
        <f>VLOOKUP(E21,$O$2:$P$157,2,FALSE)</f>
        <v/>
      </c>
      <c r="K21" s="102" t="inlineStr">
        <is>
          <t>Bermuda</t>
        </is>
      </c>
      <c r="L21" s="232" t="inlineStr">
        <is>
          <t>A2</t>
        </is>
      </c>
      <c r="M21" s="232" t="inlineStr">
        <is>
          <t>A2</t>
        </is>
      </c>
      <c r="N21" s="232" t="n"/>
      <c r="O21" s="240" t="inlineStr">
        <is>
          <t>Bosnia and Herzegovina</t>
        </is>
      </c>
      <c r="P21" s="240" t="inlineStr">
        <is>
          <t>B+</t>
        </is>
      </c>
      <c r="Q21" s="239" t="inlineStr">
        <is>
          <t>B+/Stable/B</t>
        </is>
      </c>
      <c r="R21" s="239" t="inlineStr">
        <is>
          <t>B+/Stable/B</t>
        </is>
      </c>
    </row>
    <row r="22" ht="19.95" customHeight="1" s="258">
      <c r="A22" s="46" t="inlineStr">
        <is>
          <t>Bosnia and Herzegovina</t>
        </is>
      </c>
      <c r="B22" s="174">
        <f>G22</f>
        <v/>
      </c>
      <c r="C22" s="175">
        <f>F22</f>
        <v/>
      </c>
      <c r="E22" s="141" t="inlineStr">
        <is>
          <t>Bosnia and Herzegovina</t>
        </is>
      </c>
      <c r="F22" s="166">
        <f>VLOOKUP(E22,$K$2:$M$153,3,FALSE)</f>
        <v/>
      </c>
      <c r="G22" s="166">
        <f>VLOOKUP(E22,$O$2:$P$157,2,FALSE)</f>
        <v/>
      </c>
      <c r="K22" s="102" t="inlineStr">
        <is>
          <t>Bolivia</t>
        </is>
      </c>
      <c r="L22" s="232" t="inlineStr">
        <is>
          <t>Caa1</t>
        </is>
      </c>
      <c r="M22" s="232" t="inlineStr">
        <is>
          <t>Caa1</t>
        </is>
      </c>
      <c r="N22" s="232" t="n"/>
      <c r="O22" s="240" t="inlineStr">
        <is>
          <t>Botswana</t>
        </is>
      </c>
      <c r="P22" s="240" t="inlineStr">
        <is>
          <t>BBB+</t>
        </is>
      </c>
      <c r="Q22" s="239" t="inlineStr">
        <is>
          <t>BBB+/Stable/A-2</t>
        </is>
      </c>
      <c r="R22" s="239" t="inlineStr">
        <is>
          <t>BBB+/Stable/A-2</t>
        </is>
      </c>
    </row>
    <row r="23" ht="19.95" customHeight="1" s="258">
      <c r="A23" s="46" t="inlineStr">
        <is>
          <t>Botswana</t>
        </is>
      </c>
      <c r="B23" s="174">
        <f>G23</f>
        <v/>
      </c>
      <c r="C23" s="175">
        <f>F23</f>
        <v/>
      </c>
      <c r="E23" s="167" t="inlineStr">
        <is>
          <t>Botswana</t>
        </is>
      </c>
      <c r="F23" s="166">
        <f>VLOOKUP(E23,$K$2:$M$153,3,FALSE)</f>
        <v/>
      </c>
      <c r="G23" s="166">
        <f>VLOOKUP(E23,$O$2:$P$157,2,FALSE)</f>
        <v/>
      </c>
      <c r="K23" s="102" t="inlineStr">
        <is>
          <t>Bosnia and Herzegovina</t>
        </is>
      </c>
      <c r="L23" s="232" t="inlineStr">
        <is>
          <t>B3</t>
        </is>
      </c>
      <c r="M23" s="232" t="inlineStr">
        <is>
          <t>B3</t>
        </is>
      </c>
      <c r="N23" s="232" t="n"/>
      <c r="O23" s="240" t="inlineStr">
        <is>
          <t>Brazil</t>
        </is>
      </c>
      <c r="P23" s="240" t="inlineStr">
        <is>
          <t>BB-</t>
        </is>
      </c>
      <c r="Q23" s="239" t="inlineStr">
        <is>
          <t>BB-/Positive/B</t>
        </is>
      </c>
      <c r="R23" s="239" t="inlineStr">
        <is>
          <t>BB-/Positive/B</t>
        </is>
      </c>
    </row>
    <row r="24" ht="19.95" customHeight="1" s="258">
      <c r="A24" s="46" t="inlineStr">
        <is>
          <t>Brazil</t>
        </is>
      </c>
      <c r="B24" s="174">
        <f>G24</f>
        <v/>
      </c>
      <c r="C24" s="175">
        <f>F24</f>
        <v/>
      </c>
      <c r="E24" s="141" t="inlineStr">
        <is>
          <t>Brazil</t>
        </is>
      </c>
      <c r="F24" s="166">
        <f>VLOOKUP(E24,$K$2:$M$153,3,FALSE)</f>
        <v/>
      </c>
      <c r="G24" s="166">
        <f>VLOOKUP(E24,$O$2:$P$157,2,FALSE)</f>
        <v/>
      </c>
      <c r="K24" s="233" t="inlineStr">
        <is>
          <t>Botswana</t>
        </is>
      </c>
      <c r="L24" s="234" t="inlineStr">
        <is>
          <t>A3</t>
        </is>
      </c>
      <c r="M24" s="234" t="inlineStr">
        <is>
          <t>A3</t>
        </is>
      </c>
      <c r="N24" s="234" t="n"/>
      <c r="O24" s="240" t="inlineStr">
        <is>
          <t>Bulgaria</t>
        </is>
      </c>
      <c r="P24" s="240" t="inlineStr">
        <is>
          <t>BBB</t>
        </is>
      </c>
      <c r="Q24" s="239" t="inlineStr">
        <is>
          <t>BBB/Positive/A-2</t>
        </is>
      </c>
      <c r="R24" s="239" t="inlineStr">
        <is>
          <t>BBB/Positive/A-2</t>
        </is>
      </c>
    </row>
    <row r="25" ht="19.95" customHeight="1" s="258">
      <c r="A25" s="46" t="inlineStr">
        <is>
          <t>Bulgaria</t>
        </is>
      </c>
      <c r="B25" s="174">
        <f>G25</f>
        <v/>
      </c>
      <c r="C25" s="175">
        <f>F25</f>
        <v/>
      </c>
      <c r="E25" s="141" t="inlineStr">
        <is>
          <t>Bulgaria</t>
        </is>
      </c>
      <c r="F25" s="166">
        <f>VLOOKUP(E25,$K$2:$M$153,3,FALSE)</f>
        <v/>
      </c>
      <c r="G25" s="166">
        <f>VLOOKUP(E25,$O$2:$P$157,2,FALSE)</f>
        <v/>
      </c>
      <c r="K25" s="102" t="inlineStr">
        <is>
          <t>Brazil</t>
        </is>
      </c>
      <c r="L25" s="232" t="inlineStr">
        <is>
          <t>Ba2</t>
        </is>
      </c>
      <c r="M25" s="232" t="inlineStr">
        <is>
          <t>Ba2</t>
        </is>
      </c>
      <c r="N25" s="232" t="n"/>
      <c r="O25" s="240" t="inlineStr">
        <is>
          <t>Burkina Faso</t>
        </is>
      </c>
      <c r="P25" s="240" t="inlineStr">
        <is>
          <t>CCC+</t>
        </is>
      </c>
      <c r="Q25" s="239" t="inlineStr">
        <is>
          <t>CCC+/Stable/C</t>
        </is>
      </c>
      <c r="R25" s="239" t="inlineStr">
        <is>
          <t>CCC+/Stable/C</t>
        </is>
      </c>
    </row>
    <row r="26" ht="19.95" customHeight="1" s="258">
      <c r="A26" s="46" t="inlineStr">
        <is>
          <t>Burkina Faso</t>
        </is>
      </c>
      <c r="B26" s="174">
        <f>G26</f>
        <v/>
      </c>
      <c r="C26" s="175">
        <f>F26</f>
        <v/>
      </c>
      <c r="E26" s="172" t="inlineStr">
        <is>
          <t>Burkina Faso</t>
        </is>
      </c>
      <c r="F26" s="166" t="inlineStr">
        <is>
          <t>NA</t>
        </is>
      </c>
      <c r="G26" s="166">
        <f>VLOOKUP(E26,$O$2:$P$157,2,FALSE)</f>
        <v/>
      </c>
      <c r="K26" s="102" t="inlineStr">
        <is>
          <t>Bulgaria</t>
        </is>
      </c>
      <c r="L26" s="232" t="inlineStr">
        <is>
          <t>Baa1</t>
        </is>
      </c>
      <c r="M26" s="232" t="inlineStr">
        <is>
          <t>Baa1</t>
        </is>
      </c>
      <c r="N26" s="232" t="n"/>
      <c r="O26" s="240" t="inlineStr">
        <is>
          <t>Cameroon</t>
        </is>
      </c>
      <c r="P26" s="240" t="inlineStr">
        <is>
          <t>CCC+</t>
        </is>
      </c>
      <c r="Q26" s="239" t="inlineStr">
        <is>
          <t>CCC+/Stable/C</t>
        </is>
      </c>
      <c r="R26" s="239" t="inlineStr">
        <is>
          <t>CCC+/Stable/C</t>
        </is>
      </c>
    </row>
    <row r="27" ht="19.95" customHeight="1" s="258">
      <c r="A27" s="46" t="inlineStr">
        <is>
          <t>Cambodia</t>
        </is>
      </c>
      <c r="B27" s="174">
        <f>G27</f>
        <v/>
      </c>
      <c r="C27" s="175">
        <f>F27</f>
        <v/>
      </c>
      <c r="E27" s="141" t="inlineStr">
        <is>
          <t>Cambodia</t>
        </is>
      </c>
      <c r="F27" s="166">
        <f>VLOOKUP(E27,$K$2:$M$153,3,FALSE)</f>
        <v/>
      </c>
      <c r="G27" s="166" t="inlineStr">
        <is>
          <t>NA</t>
        </is>
      </c>
      <c r="K27" s="102" t="inlineStr">
        <is>
          <t>Cambodia</t>
        </is>
      </c>
      <c r="L27" s="232" t="inlineStr">
        <is>
          <t>B2</t>
        </is>
      </c>
      <c r="M27" s="232" t="inlineStr">
        <is>
          <t>B2</t>
        </is>
      </c>
      <c r="N27" s="232" t="n"/>
      <c r="O27" s="240" t="inlineStr">
        <is>
          <t>Canada</t>
        </is>
      </c>
      <c r="P27" s="240" t="inlineStr">
        <is>
          <t>AAA</t>
        </is>
      </c>
      <c r="Q27" s="239" t="inlineStr">
        <is>
          <t>AAA/Stable/A-1+</t>
        </is>
      </c>
      <c r="R27" s="239" t="inlineStr">
        <is>
          <t>AAA/Stable/A-1+</t>
        </is>
      </c>
    </row>
    <row r="28" ht="19.95" customHeight="1" s="258">
      <c r="A28" s="46" t="inlineStr">
        <is>
          <t>Cameroon</t>
        </is>
      </c>
      <c r="B28" s="174">
        <f>G28</f>
        <v/>
      </c>
      <c r="C28" s="175">
        <f>F28</f>
        <v/>
      </c>
      <c r="E28" s="167" t="inlineStr">
        <is>
          <t>Cameroon</t>
        </is>
      </c>
      <c r="F28" s="166">
        <f>VLOOKUP(E28,$K$2:$M$153,3,FALSE)</f>
        <v/>
      </c>
      <c r="G28" s="166">
        <f>VLOOKUP(E28,$O$2:$P$157,2,FALSE)</f>
        <v/>
      </c>
      <c r="K28" s="233" t="inlineStr">
        <is>
          <t>Cameroon</t>
        </is>
      </c>
      <c r="L28" s="232" t="inlineStr">
        <is>
          <t>Caa1</t>
        </is>
      </c>
      <c r="M28" s="232" t="inlineStr">
        <is>
          <t>Caa1</t>
        </is>
      </c>
      <c r="N28" s="232" t="n"/>
      <c r="O28" s="240" t="inlineStr">
        <is>
          <t>Cape Verde</t>
        </is>
      </c>
      <c r="P28" s="240" t="inlineStr">
        <is>
          <t>B-</t>
        </is>
      </c>
      <c r="Q28" s="239" t="inlineStr">
        <is>
          <t>B-/Stable/B</t>
        </is>
      </c>
      <c r="R28" s="239" t="inlineStr">
        <is>
          <t>B-/Stable/B</t>
        </is>
      </c>
    </row>
    <row r="29" ht="19.95" customHeight="1" s="258">
      <c r="A29" s="46" t="inlineStr">
        <is>
          <t>Canada</t>
        </is>
      </c>
      <c r="B29" s="174">
        <f>G29</f>
        <v/>
      </c>
      <c r="C29" s="175">
        <f>F29</f>
        <v/>
      </c>
      <c r="E29" s="141" t="inlineStr">
        <is>
          <t>Canada</t>
        </is>
      </c>
      <c r="F29" s="166">
        <f>VLOOKUP(E29,$K$2:$M$153,3,FALSE)</f>
        <v/>
      </c>
      <c r="G29" s="166">
        <f>VLOOKUP(E29,$O$2:$P$157,2,FALSE)</f>
        <v/>
      </c>
      <c r="K29" s="102" t="inlineStr">
        <is>
          <t>Canada</t>
        </is>
      </c>
      <c r="L29" s="232" t="inlineStr">
        <is>
          <t>Aaa</t>
        </is>
      </c>
      <c r="M29" s="232" t="inlineStr">
        <is>
          <t>Aaa</t>
        </is>
      </c>
      <c r="N29" s="232" t="n"/>
      <c r="O29" s="240" t="inlineStr">
        <is>
          <t>Chile</t>
        </is>
      </c>
      <c r="P29" s="240" t="inlineStr">
        <is>
          <t>A</t>
        </is>
      </c>
      <c r="Q29" s="239" t="inlineStr">
        <is>
          <t>A/Negative/A-1</t>
        </is>
      </c>
      <c r="R29" s="239" t="inlineStr">
        <is>
          <t>A+/Negative/A-1</t>
        </is>
      </c>
    </row>
    <row r="30" ht="19.95" customHeight="1" s="258">
      <c r="A30" s="46" t="inlineStr">
        <is>
          <t>Cape Verde</t>
        </is>
      </c>
      <c r="B30" s="174">
        <f>G30</f>
        <v/>
      </c>
      <c r="C30" s="175">
        <f>F30</f>
        <v/>
      </c>
      <c r="E30" s="172" t="inlineStr">
        <is>
          <t>Cape Verde</t>
        </is>
      </c>
      <c r="F30" s="166" t="inlineStr">
        <is>
          <t>NA</t>
        </is>
      </c>
      <c r="G30" s="166">
        <f>VLOOKUP(E30,$O$2:$P$157,2,FALSE)</f>
        <v/>
      </c>
      <c r="K30" s="102" t="inlineStr">
        <is>
          <t>Cayman Islands</t>
        </is>
      </c>
      <c r="L30" s="232" t="inlineStr">
        <is>
          <t>Aa3</t>
        </is>
      </c>
      <c r="M30" s="232" t="inlineStr">
        <is>
          <t>Aa3</t>
        </is>
      </c>
      <c r="N30" s="232" t="n"/>
      <c r="O30" s="240" t="inlineStr">
        <is>
          <t>China</t>
        </is>
      </c>
      <c r="P30" s="240" t="inlineStr">
        <is>
          <t>A+</t>
        </is>
      </c>
      <c r="Q30" s="239" t="inlineStr">
        <is>
          <t>A+/Stable/A-1</t>
        </is>
      </c>
      <c r="R30" s="239" t="inlineStr">
        <is>
          <t>A+/Stable/A-1</t>
        </is>
      </c>
    </row>
    <row r="31" ht="19.95" customHeight="1" s="258">
      <c r="A31" s="46" t="inlineStr">
        <is>
          <t>Cayman Islands</t>
        </is>
      </c>
      <c r="B31" s="174">
        <f>G31</f>
        <v/>
      </c>
      <c r="C31" s="175">
        <f>F31</f>
        <v/>
      </c>
      <c r="E31" s="141" t="inlineStr">
        <is>
          <t>Cayman Islands</t>
        </is>
      </c>
      <c r="F31" s="166">
        <f>VLOOKUP(E31,$K$2:$M$153,3,FALSE)</f>
        <v/>
      </c>
      <c r="G31" s="166" t="inlineStr">
        <is>
          <t>NA</t>
        </is>
      </c>
      <c r="K31" s="102" t="inlineStr">
        <is>
          <t>Cayman Islands-Offshore Banks</t>
        </is>
      </c>
      <c r="L31" s="232" t="inlineStr">
        <is>
          <t>-</t>
        </is>
      </c>
      <c r="M31" s="232" t="inlineStr">
        <is>
          <t>-</t>
        </is>
      </c>
      <c r="N31" s="232" t="n"/>
      <c r="O31" s="240" t="inlineStr">
        <is>
          <t>Colombia</t>
        </is>
      </c>
      <c r="P31" s="240" t="inlineStr">
        <is>
          <t>BB+</t>
        </is>
      </c>
      <c r="Q31" s="239" t="inlineStr">
        <is>
          <t>BB+/Stable/B</t>
        </is>
      </c>
      <c r="R31" s="239" t="inlineStr">
        <is>
          <t>BBB-/Stable/A-3</t>
        </is>
      </c>
    </row>
    <row r="32" ht="19.95" customHeight="1" s="258">
      <c r="A32" s="46" t="inlineStr">
        <is>
          <t>Chile</t>
        </is>
      </c>
      <c r="B32" s="174">
        <f>G32</f>
        <v/>
      </c>
      <c r="C32" s="175">
        <f>F32</f>
        <v/>
      </c>
      <c r="E32" s="141" t="inlineStr">
        <is>
          <t>Chile</t>
        </is>
      </c>
      <c r="F32" s="166">
        <f>VLOOKUP(E32,$K$2:$M$153,3,FALSE)</f>
        <v/>
      </c>
      <c r="G32" s="166">
        <f>VLOOKUP(E32,$O$2:$P$157,2,FALSE)</f>
        <v/>
      </c>
      <c r="K32" s="102" t="inlineStr">
        <is>
          <t>Chile</t>
        </is>
      </c>
      <c r="L32" s="232" t="inlineStr">
        <is>
          <t>A2</t>
        </is>
      </c>
      <c r="M32" s="232" t="inlineStr">
        <is>
          <t>A2</t>
        </is>
      </c>
      <c r="N32" s="232" t="n"/>
      <c r="O32" s="240" t="inlineStr">
        <is>
          <t>Congo (DRC)</t>
        </is>
      </c>
      <c r="P32" s="240" t="inlineStr">
        <is>
          <t>B-</t>
        </is>
      </c>
      <c r="Q32" s="239" t="inlineStr">
        <is>
          <t>B-/Stable/B</t>
        </is>
      </c>
      <c r="R32" s="239" t="inlineStr">
        <is>
          <t>B-/Stable/B</t>
        </is>
      </c>
    </row>
    <row r="33" ht="19.95" customHeight="1" s="258">
      <c r="A33" s="46" t="inlineStr">
        <is>
          <t>China</t>
        </is>
      </c>
      <c r="B33" s="174">
        <f>G33</f>
        <v/>
      </c>
      <c r="C33" s="175">
        <f>F33</f>
        <v/>
      </c>
      <c r="E33" s="141" t="inlineStr">
        <is>
          <t>China</t>
        </is>
      </c>
      <c r="F33" s="166">
        <f>VLOOKUP(E33,$K$2:$M$153,3,FALSE)</f>
        <v/>
      </c>
      <c r="G33" s="166">
        <f>VLOOKUP(E33,$O$2:$P$157,2,FALSE)</f>
        <v/>
      </c>
      <c r="K33" s="102" t="inlineStr">
        <is>
          <t>China</t>
        </is>
      </c>
      <c r="L33" s="232" t="inlineStr">
        <is>
          <t>A1</t>
        </is>
      </c>
      <c r="M33" s="232" t="inlineStr">
        <is>
          <t>A1</t>
        </is>
      </c>
      <c r="N33" s="232" t="n"/>
      <c r="O33" s="240" t="inlineStr">
        <is>
          <t>Congo-Brazzaville</t>
        </is>
      </c>
      <c r="P33" s="240" t="inlineStr">
        <is>
          <t>B-</t>
        </is>
      </c>
      <c r="Q33" s="239" t="inlineStr">
        <is>
          <t>B-/Stable/B</t>
        </is>
      </c>
      <c r="R33" s="239" t="inlineStr">
        <is>
          <t>B-/Stable/B</t>
        </is>
      </c>
    </row>
    <row r="34" ht="19.95" customHeight="1" s="258">
      <c r="A34" s="46" t="inlineStr">
        <is>
          <t>Colombia</t>
        </is>
      </c>
      <c r="B34" s="174">
        <f>G34</f>
        <v/>
      </c>
      <c r="C34" s="175">
        <f>F34</f>
        <v/>
      </c>
      <c r="E34" s="141" t="inlineStr">
        <is>
          <t>Colombia</t>
        </is>
      </c>
      <c r="F34" s="166">
        <f>VLOOKUP(E34,$K$2:$M$153,3,FALSE)</f>
        <v/>
      </c>
      <c r="G34" s="166">
        <f>VLOOKUP(E34,$O$2:$P$157,2,FALSE)</f>
        <v/>
      </c>
      <c r="K34" s="102" t="inlineStr">
        <is>
          <t>Colombia</t>
        </is>
      </c>
      <c r="L34" s="232" t="inlineStr">
        <is>
          <t>Baa2</t>
        </is>
      </c>
      <c r="M34" s="232" t="inlineStr">
        <is>
          <t>Baa2</t>
        </is>
      </c>
      <c r="N34" s="232" t="n"/>
      <c r="O34" s="240" t="inlineStr">
        <is>
          <t>Cook Islands</t>
        </is>
      </c>
      <c r="P34" s="240" t="inlineStr">
        <is>
          <t>B+</t>
        </is>
      </c>
      <c r="Q34" s="239" t="inlineStr">
        <is>
          <t>B+/Stable/B</t>
        </is>
      </c>
      <c r="R34" s="239" t="inlineStr">
        <is>
          <t>B+/Stable/B</t>
        </is>
      </c>
    </row>
    <row r="35" ht="19.95" customHeight="1" s="258">
      <c r="A35" s="46" t="inlineStr">
        <is>
          <t>Congo (Democratic Republic of)</t>
        </is>
      </c>
      <c r="B35" s="174">
        <f>G35</f>
        <v/>
      </c>
      <c r="C35" s="175">
        <f>F35</f>
        <v/>
      </c>
      <c r="E35" s="46" t="inlineStr">
        <is>
          <t>Congo (Democratic Republic of)</t>
        </is>
      </c>
      <c r="F35" s="166" t="inlineStr">
        <is>
          <t>B3</t>
        </is>
      </c>
      <c r="G35" s="166" t="inlineStr">
        <is>
          <t>B-</t>
        </is>
      </c>
      <c r="K35" s="102" t="inlineStr">
        <is>
          <t>Costa Rica</t>
        </is>
      </c>
      <c r="L35" s="232" t="inlineStr">
        <is>
          <t>B1</t>
        </is>
      </c>
      <c r="M35" s="232" t="inlineStr">
        <is>
          <t>B1</t>
        </is>
      </c>
      <c r="N35" s="232" t="n"/>
      <c r="O35" s="240" t="inlineStr">
        <is>
          <t>Costa Rica</t>
        </is>
      </c>
      <c r="P35" s="240" t="inlineStr">
        <is>
          <t>BB-</t>
        </is>
      </c>
      <c r="Q35" s="239" t="inlineStr">
        <is>
          <t>BB-/Stable/B</t>
        </is>
      </c>
      <c r="R35" s="239" t="inlineStr">
        <is>
          <t>BB-/Stable/B</t>
        </is>
      </c>
    </row>
    <row r="36" ht="19.95" customHeight="1" s="258">
      <c r="A36" s="46" t="inlineStr">
        <is>
          <t>Congo (Republic of)</t>
        </is>
      </c>
      <c r="B36" s="174">
        <f>G36</f>
        <v/>
      </c>
      <c r="C36" s="175">
        <f>F36</f>
        <v/>
      </c>
      <c r="E36" s="46" t="inlineStr">
        <is>
          <t>Congo (Republic of)</t>
        </is>
      </c>
      <c r="F36" s="166" t="inlineStr">
        <is>
          <t>Caa2</t>
        </is>
      </c>
      <c r="G36" s="166" t="inlineStr">
        <is>
          <t>B-</t>
        </is>
      </c>
      <c r="K36" s="102" t="inlineStr">
        <is>
          <t>Cote d'Ivoire</t>
        </is>
      </c>
      <c r="L36" s="232" t="inlineStr">
        <is>
          <t>Ba3</t>
        </is>
      </c>
      <c r="M36" s="232" t="inlineStr">
        <is>
          <t>Ba3</t>
        </is>
      </c>
      <c r="N36" s="232" t="n"/>
      <c r="O36" s="240" t="inlineStr">
        <is>
          <t>Cote d’Ivoire</t>
        </is>
      </c>
      <c r="P36" s="240" t="inlineStr">
        <is>
          <t>BB-</t>
        </is>
      </c>
      <c r="Q36" s="239" t="inlineStr">
        <is>
          <t>BB-/Stable/B</t>
        </is>
      </c>
      <c r="R36" s="239" t="inlineStr">
        <is>
          <t>BB-/Stable/B</t>
        </is>
      </c>
    </row>
    <row r="37" ht="19.95" customHeight="1" s="258">
      <c r="A37" s="46" t="inlineStr">
        <is>
          <t>Cook Islands</t>
        </is>
      </c>
      <c r="B37" s="174">
        <f>G37</f>
        <v/>
      </c>
      <c r="C37" s="175">
        <f>F37</f>
        <v/>
      </c>
      <c r="E37" s="173" t="inlineStr">
        <is>
          <t>Cook Islands</t>
        </is>
      </c>
      <c r="F37" s="166" t="inlineStr">
        <is>
          <t>NA</t>
        </is>
      </c>
      <c r="G37" s="166">
        <f>VLOOKUP(E37,$O$2:$P$157,2,FALSE)</f>
        <v/>
      </c>
      <c r="K37" s="102" t="inlineStr">
        <is>
          <t>Croatia</t>
        </is>
      </c>
      <c r="L37" s="232" t="inlineStr">
        <is>
          <t>Baa2</t>
        </is>
      </c>
      <c r="M37" s="232" t="inlineStr">
        <is>
          <t>Baa2</t>
        </is>
      </c>
      <c r="N37" s="232" t="n"/>
      <c r="O37" s="240" t="inlineStr">
        <is>
          <t>Croatia</t>
        </is>
      </c>
      <c r="P37" s="240" t="inlineStr">
        <is>
          <t>BBB+</t>
        </is>
      </c>
      <c r="Q37" s="239" t="inlineStr">
        <is>
          <t>BBB+/Positive/A-2</t>
        </is>
      </c>
      <c r="R37" s="239" t="inlineStr">
        <is>
          <t>BBB+/Positive/A-2</t>
        </is>
      </c>
    </row>
    <row r="38" ht="19.95" customHeight="1" s="258">
      <c r="A38" s="46" t="inlineStr">
        <is>
          <t>Costa Rica</t>
        </is>
      </c>
      <c r="B38" s="174">
        <f>G38</f>
        <v/>
      </c>
      <c r="C38" s="175">
        <f>F38</f>
        <v/>
      </c>
      <c r="E38" s="141" t="inlineStr">
        <is>
          <t>Costa Rica</t>
        </is>
      </c>
      <c r="F38" s="166">
        <f>VLOOKUP(E38,$K$2:$M$153,3,FALSE)</f>
        <v/>
      </c>
      <c r="G38" s="166">
        <f>VLOOKUP(E38,$O$2:$P$157,2,FALSE)</f>
        <v/>
      </c>
      <c r="K38" s="236" t="inlineStr">
        <is>
          <t>Cuba</t>
        </is>
      </c>
      <c r="L38" s="237" t="inlineStr">
        <is>
          <t>Ca</t>
        </is>
      </c>
      <c r="M38" s="237" t="inlineStr">
        <is>
          <t>Ca</t>
        </is>
      </c>
      <c r="N38" s="237" t="n"/>
      <c r="O38" s="240" t="inlineStr">
        <is>
          <t>Curacao</t>
        </is>
      </c>
      <c r="P38" s="240" t="inlineStr">
        <is>
          <t>BBB-</t>
        </is>
      </c>
      <c r="Q38" s="239" t="inlineStr">
        <is>
          <t>BBB-/Stable/A-3</t>
        </is>
      </c>
      <c r="R38" s="239" t="inlineStr">
        <is>
          <t>BBB-/Stable/A-3</t>
        </is>
      </c>
    </row>
    <row r="39" ht="19.95" customHeight="1" s="258">
      <c r="A39" s="46" t="inlineStr">
        <is>
          <t>Côte d'Ivoire</t>
        </is>
      </c>
      <c r="B39" s="174">
        <f>G39</f>
        <v/>
      </c>
      <c r="C39" s="175">
        <f>F39</f>
        <v/>
      </c>
      <c r="E39" s="141" t="inlineStr">
        <is>
          <t>Cote d'Ivoire</t>
        </is>
      </c>
      <c r="F39" s="166">
        <f>VLOOKUP(E39,$K$2:$M$153,3,FALSE)</f>
        <v/>
      </c>
      <c r="G39" s="166" t="inlineStr">
        <is>
          <t>BB-</t>
        </is>
      </c>
      <c r="K39" s="102" t="inlineStr">
        <is>
          <t>Cyprus</t>
        </is>
      </c>
      <c r="L39" s="232" t="inlineStr">
        <is>
          <t>Baa2</t>
        </is>
      </c>
      <c r="M39" s="232" t="inlineStr">
        <is>
          <t>Baa2</t>
        </is>
      </c>
      <c r="N39" s="232" t="n"/>
      <c r="O39" s="240" t="inlineStr">
        <is>
          <t>Cyprus</t>
        </is>
      </c>
      <c r="P39" s="240" t="inlineStr">
        <is>
          <t>BBB</t>
        </is>
      </c>
      <c r="Q39" s="239" t="inlineStr">
        <is>
          <t>BBB/Positive/A-2</t>
        </is>
      </c>
      <c r="R39" s="239" t="inlineStr">
        <is>
          <t>BBB/Positive/A-2</t>
        </is>
      </c>
    </row>
    <row r="40" ht="19.95" customHeight="1" s="258">
      <c r="A40" s="46" t="inlineStr">
        <is>
          <t>Croatia</t>
        </is>
      </c>
      <c r="B40" s="174">
        <f>G40</f>
        <v/>
      </c>
      <c r="C40" s="175">
        <f>F40</f>
        <v/>
      </c>
      <c r="E40" s="141" t="inlineStr">
        <is>
          <t>Croatia</t>
        </is>
      </c>
      <c r="F40" s="166">
        <f>VLOOKUP(E40,$K$2:$M$153,3,FALSE)</f>
        <v/>
      </c>
      <c r="G40" s="166">
        <f>VLOOKUP(E40,$O$2:$P$157,2,FALSE)</f>
        <v/>
      </c>
      <c r="K40" s="102" t="inlineStr">
        <is>
          <t>Czech Republic</t>
        </is>
      </c>
      <c r="L40" s="232" t="inlineStr">
        <is>
          <t>Aa3</t>
        </is>
      </c>
      <c r="M40" s="232" t="inlineStr">
        <is>
          <t>Aa3</t>
        </is>
      </c>
      <c r="N40" s="232" t="n"/>
      <c r="O40" s="240" t="inlineStr">
        <is>
          <t>Czech Republic</t>
        </is>
      </c>
      <c r="P40" s="240" t="inlineStr">
        <is>
          <t>AA-</t>
        </is>
      </c>
      <c r="Q40" s="239" t="inlineStr">
        <is>
          <t>AA-/Stable/A-1+</t>
        </is>
      </c>
      <c r="R40" s="239" t="inlineStr">
        <is>
          <t>AA/Stable/A-1+</t>
        </is>
      </c>
    </row>
    <row r="41" ht="19.95" customHeight="1" s="258">
      <c r="A41" s="46" t="inlineStr">
        <is>
          <t>Cuba</t>
        </is>
      </c>
      <c r="B41" s="174">
        <f>G41</f>
        <v/>
      </c>
      <c r="C41" s="175">
        <f>F41</f>
        <v/>
      </c>
      <c r="E41" s="141" t="inlineStr">
        <is>
          <t>Cuba</t>
        </is>
      </c>
      <c r="F41" s="166">
        <f>VLOOKUP(E41,$K$2:$M$153,3,FALSE)</f>
        <v/>
      </c>
      <c r="G41" s="166" t="inlineStr">
        <is>
          <t>NA</t>
        </is>
      </c>
      <c r="K41" s="102" t="inlineStr">
        <is>
          <t>Democratic Republic of the Congo</t>
        </is>
      </c>
      <c r="L41" s="232" t="inlineStr">
        <is>
          <t>B3</t>
        </is>
      </c>
      <c r="M41" s="232" t="inlineStr">
        <is>
          <t>B3</t>
        </is>
      </c>
      <c r="N41" s="232" t="n"/>
      <c r="O41" s="240" t="inlineStr">
        <is>
          <t>Denmark</t>
        </is>
      </c>
      <c r="P41" s="240" t="inlineStr">
        <is>
          <t>AAA</t>
        </is>
      </c>
      <c r="Q41" s="239" t="inlineStr">
        <is>
          <t>AAA/Stable/A-1+</t>
        </is>
      </c>
      <c r="R41" s="239" t="inlineStr">
        <is>
          <t>AAA/Stable/A-1+</t>
        </is>
      </c>
    </row>
    <row r="42" ht="19.95" customHeight="1" s="258">
      <c r="A42" s="46" t="inlineStr">
        <is>
          <t>Curacao</t>
        </is>
      </c>
      <c r="B42" s="174">
        <f>G42</f>
        <v/>
      </c>
      <c r="C42" s="175">
        <f>F42</f>
        <v/>
      </c>
      <c r="E42" s="173" t="inlineStr">
        <is>
          <t>Curacao</t>
        </is>
      </c>
      <c r="F42" s="166" t="inlineStr">
        <is>
          <t>NA</t>
        </is>
      </c>
      <c r="G42" s="166">
        <f>VLOOKUP(E42,$O$2:$P$157,2,FALSE)</f>
        <v/>
      </c>
      <c r="K42" s="102" t="inlineStr">
        <is>
          <t>Denmark</t>
        </is>
      </c>
      <c r="L42" s="232" t="inlineStr">
        <is>
          <t>Aaa</t>
        </is>
      </c>
      <c r="M42" s="232" t="inlineStr">
        <is>
          <t>Aaa</t>
        </is>
      </c>
      <c r="N42" s="232" t="n"/>
      <c r="O42" s="240" t="inlineStr">
        <is>
          <t>Dominican Republic</t>
        </is>
      </c>
      <c r="P42" s="240" t="inlineStr">
        <is>
          <t>BB</t>
        </is>
      </c>
      <c r="Q42" s="239" t="inlineStr">
        <is>
          <t>BB/Stable/B</t>
        </is>
      </c>
      <c r="R42" s="239" t="inlineStr">
        <is>
          <t>BB/Stable/B</t>
        </is>
      </c>
    </row>
    <row r="43" ht="19.95" customHeight="1" s="258">
      <c r="A43" s="46" t="inlineStr">
        <is>
          <t>Cyprus</t>
        </is>
      </c>
      <c r="B43" s="174">
        <f>G43</f>
        <v/>
      </c>
      <c r="C43" s="175">
        <f>F43</f>
        <v/>
      </c>
      <c r="E43" s="141" t="inlineStr">
        <is>
          <t>Cyprus</t>
        </is>
      </c>
      <c r="F43" s="166">
        <f>VLOOKUP(E43,$K$2:$M$153,3,FALSE)</f>
        <v/>
      </c>
      <c r="G43" s="166">
        <f>VLOOKUP(E43,$O$2:$P$157,2,FALSE)</f>
        <v/>
      </c>
      <c r="K43" s="238" t="inlineStr">
        <is>
          <t>Dominican Republic</t>
        </is>
      </c>
      <c r="L43" s="237" t="inlineStr">
        <is>
          <t>Ba3</t>
        </is>
      </c>
      <c r="M43" s="237" t="inlineStr">
        <is>
          <t>Ba3</t>
        </is>
      </c>
      <c r="N43" s="237" t="n"/>
      <c r="O43" s="240" t="inlineStr">
        <is>
          <t>Ecuador</t>
        </is>
      </c>
      <c r="P43" s="240" t="inlineStr">
        <is>
          <t>B-</t>
        </is>
      </c>
      <c r="Q43" s="239" t="inlineStr">
        <is>
          <t>B-/Stable/B</t>
        </is>
      </c>
      <c r="R43" s="239" t="inlineStr">
        <is>
          <t>B-/Stable/B</t>
        </is>
      </c>
    </row>
    <row r="44" ht="19.95" customHeight="1" s="258">
      <c r="A44" s="46" t="inlineStr">
        <is>
          <t>Czech Republic</t>
        </is>
      </c>
      <c r="B44" s="174">
        <f>G44</f>
        <v/>
      </c>
      <c r="C44" s="175">
        <f>F44</f>
        <v/>
      </c>
      <c r="E44" s="141" t="inlineStr">
        <is>
          <t>Czech Republic</t>
        </is>
      </c>
      <c r="F44" s="166">
        <f>VLOOKUP(E44,$K$2:$M$153,3,FALSE)</f>
        <v/>
      </c>
      <c r="G44" s="166">
        <f>VLOOKUP(E44,$O$2:$P$157,2,FALSE)</f>
        <v/>
      </c>
      <c r="K44" s="102" t="inlineStr">
        <is>
          <t>Ecuador</t>
        </is>
      </c>
      <c r="L44" s="232" t="inlineStr">
        <is>
          <t>Caa3</t>
        </is>
      </c>
      <c r="M44" s="232" t="inlineStr">
        <is>
          <t>-</t>
        </is>
      </c>
      <c r="N44" s="232" t="n"/>
      <c r="O44" s="240" t="inlineStr">
        <is>
          <t>Egypt</t>
        </is>
      </c>
      <c r="P44" s="240" t="inlineStr">
        <is>
          <t>B-</t>
        </is>
      </c>
      <c r="Q44" s="239" t="inlineStr">
        <is>
          <t>B-/Stable/B</t>
        </is>
      </c>
      <c r="R44" s="239" t="inlineStr">
        <is>
          <t>B-/Stable/B</t>
        </is>
      </c>
    </row>
    <row r="45" ht="19.95" customHeight="1" s="258">
      <c r="A45" s="46" t="inlineStr">
        <is>
          <t>Denmark</t>
        </is>
      </c>
      <c r="B45" s="174">
        <f>G45</f>
        <v/>
      </c>
      <c r="C45" s="175">
        <f>F45</f>
        <v/>
      </c>
      <c r="E45" s="141" t="inlineStr">
        <is>
          <t>Denmark</t>
        </is>
      </c>
      <c r="F45" s="166">
        <f>VLOOKUP(E45,$K$2:$M$153,3,FALSE)</f>
        <v/>
      </c>
      <c r="G45" s="166">
        <f>VLOOKUP(E45,$O$2:$P$157,2,FALSE)</f>
        <v/>
      </c>
      <c r="K45" s="102" t="inlineStr">
        <is>
          <t>Egypt</t>
        </is>
      </c>
      <c r="L45" s="232" t="inlineStr">
        <is>
          <t>Caa1</t>
        </is>
      </c>
      <c r="M45" s="232" t="inlineStr">
        <is>
          <t>Caa1</t>
        </is>
      </c>
      <c r="N45" s="232" t="n"/>
      <c r="O45" s="240" t="inlineStr">
        <is>
          <t>El Salvador</t>
        </is>
      </c>
      <c r="P45" s="240" t="inlineStr">
        <is>
          <t>B-</t>
        </is>
      </c>
      <c r="Q45" s="239" t="inlineStr">
        <is>
          <t>B-/Stable/B</t>
        </is>
      </c>
      <c r="R45" s="239" t="inlineStr">
        <is>
          <t>B-/Stable/B</t>
        </is>
      </c>
    </row>
    <row r="46" ht="19.95" customHeight="1" s="258">
      <c r="A46" s="46" t="inlineStr">
        <is>
          <t>Dominican Republic</t>
        </is>
      </c>
      <c r="B46" s="174">
        <f>G46</f>
        <v/>
      </c>
      <c r="C46" s="175">
        <f>F46</f>
        <v/>
      </c>
      <c r="E46" s="168" t="inlineStr">
        <is>
          <t>Dominican Republic</t>
        </is>
      </c>
      <c r="F46" s="166">
        <f>VLOOKUP(E46,$K$2:$M$153,3,FALSE)</f>
        <v/>
      </c>
      <c r="G46" s="166">
        <f>VLOOKUP(E46,$O$2:$P$157,2,FALSE)</f>
        <v/>
      </c>
      <c r="K46" s="102" t="inlineStr">
        <is>
          <t>El Salvador</t>
        </is>
      </c>
      <c r="L46" s="232" t="inlineStr">
        <is>
          <t>Caa3</t>
        </is>
      </c>
      <c r="M46" s="232" t="inlineStr">
        <is>
          <t>-</t>
        </is>
      </c>
      <c r="N46" s="232" t="n"/>
      <c r="O46" s="240" t="inlineStr">
        <is>
          <t>Estonia</t>
        </is>
      </c>
      <c r="P46" s="240" t="inlineStr">
        <is>
          <t>AA-</t>
        </is>
      </c>
      <c r="Q46" s="239" t="inlineStr">
        <is>
          <t>AA-/Negative/A-1+</t>
        </is>
      </c>
      <c r="R46" s="239" t="inlineStr">
        <is>
          <t>AA-/Negative/A-1+</t>
        </is>
      </c>
    </row>
    <row r="47" ht="19.95" customHeight="1" s="258">
      <c r="A47" s="46" t="inlineStr">
        <is>
          <t>Ecuador</t>
        </is>
      </c>
      <c r="B47" s="174">
        <f>G47</f>
        <v/>
      </c>
      <c r="C47" s="175">
        <f>F47</f>
        <v/>
      </c>
      <c r="E47" s="141" t="inlineStr">
        <is>
          <t>Ecuador</t>
        </is>
      </c>
      <c r="F47" s="166" t="inlineStr">
        <is>
          <t>Caa3</t>
        </is>
      </c>
      <c r="G47" s="166">
        <f>VLOOKUP(E47,$O$2:$P$157,2,FALSE)</f>
        <v/>
      </c>
      <c r="K47" s="102" t="inlineStr">
        <is>
          <t>Estonia</t>
        </is>
      </c>
      <c r="L47" s="232" t="inlineStr">
        <is>
          <t>A1</t>
        </is>
      </c>
      <c r="M47" s="232" t="inlineStr">
        <is>
          <t>A1</t>
        </is>
      </c>
      <c r="N47" s="232" t="n"/>
      <c r="O47" s="240" t="inlineStr">
        <is>
          <t>Ethiopia</t>
        </is>
      </c>
      <c r="P47" s="240" t="inlineStr">
        <is>
          <t>CCC</t>
        </is>
      </c>
      <c r="Q47" s="239" t="inlineStr">
        <is>
          <t>CCC/Negative/C</t>
        </is>
      </c>
      <c r="R47" s="239" t="inlineStr">
        <is>
          <t>CCC/Negative/C</t>
        </is>
      </c>
    </row>
    <row r="48" ht="19.95" customHeight="1" s="258">
      <c r="A48" s="46" t="inlineStr">
        <is>
          <t>Egypt</t>
        </is>
      </c>
      <c r="B48" s="174">
        <f>G48</f>
        <v/>
      </c>
      <c r="C48" s="175">
        <f>F48</f>
        <v/>
      </c>
      <c r="E48" s="141" t="inlineStr">
        <is>
          <t>Egypt</t>
        </is>
      </c>
      <c r="F48" s="166">
        <f>VLOOKUP(E48,$K$2:$M$153,3,FALSE)</f>
        <v/>
      </c>
      <c r="G48" s="166">
        <f>VLOOKUP(E48,$O$2:$P$157,2,FALSE)</f>
        <v/>
      </c>
      <c r="K48" s="236" t="inlineStr">
        <is>
          <t>eSwatini</t>
        </is>
      </c>
      <c r="L48" s="237" t="inlineStr">
        <is>
          <t>B3</t>
        </is>
      </c>
      <c r="M48" s="237" t="inlineStr">
        <is>
          <t>B3</t>
        </is>
      </c>
      <c r="N48" s="237" t="n"/>
      <c r="O48" s="240" t="inlineStr">
        <is>
          <t>Falkland Islands (The)</t>
        </is>
      </c>
      <c r="P48" s="240" t="inlineStr">
        <is>
          <t>A+</t>
        </is>
      </c>
      <c r="Q48" s="239" t="inlineStr">
        <is>
          <t>A+/Stable/A-1</t>
        </is>
      </c>
      <c r="R48" s="239" t="inlineStr">
        <is>
          <t>A+/Stable/A-1</t>
        </is>
      </c>
    </row>
    <row r="49" ht="19.95" customHeight="1" s="258">
      <c r="A49" s="46" t="inlineStr">
        <is>
          <t>El Salvador</t>
        </is>
      </c>
      <c r="B49" s="174">
        <f>G49</f>
        <v/>
      </c>
      <c r="C49" s="175">
        <f>F49</f>
        <v/>
      </c>
      <c r="E49" s="141" t="inlineStr">
        <is>
          <t>El Salvador</t>
        </is>
      </c>
      <c r="F49" s="166" t="inlineStr">
        <is>
          <t>Caa3</t>
        </is>
      </c>
      <c r="G49" s="166">
        <f>VLOOKUP(E49,$O$2:$P$157,2,FALSE)</f>
        <v/>
      </c>
      <c r="K49" s="102" t="inlineStr">
        <is>
          <t>Ethiopia</t>
        </is>
      </c>
      <c r="L49" s="232" t="inlineStr">
        <is>
          <t>Caa3</t>
        </is>
      </c>
      <c r="M49" s="232" t="inlineStr">
        <is>
          <t>Caa2</t>
        </is>
      </c>
      <c r="N49" s="232" t="n"/>
      <c r="O49" s="240" t="inlineStr">
        <is>
          <t>Fiji</t>
        </is>
      </c>
      <c r="P49" s="240" t="inlineStr">
        <is>
          <t>B+</t>
        </is>
      </c>
      <c r="Q49" s="239" t="inlineStr">
        <is>
          <t>B+/Stable/B</t>
        </is>
      </c>
      <c r="R49" s="239" t="inlineStr">
        <is>
          <t>B+/Stable/B</t>
        </is>
      </c>
    </row>
    <row r="50" ht="19.95" customHeight="1" s="258">
      <c r="A50" s="46" t="inlineStr">
        <is>
          <t>Estonia</t>
        </is>
      </c>
      <c r="B50" s="174">
        <f>G50</f>
        <v/>
      </c>
      <c r="C50" s="175">
        <f>F50</f>
        <v/>
      </c>
      <c r="E50" s="141" t="inlineStr">
        <is>
          <t>Estonia</t>
        </is>
      </c>
      <c r="F50" s="166">
        <f>VLOOKUP(E50,$K$2:$M$153,3,FALSE)</f>
        <v/>
      </c>
      <c r="G50" s="166">
        <f>VLOOKUP(E50,$O$2:$P$157,2,FALSE)</f>
        <v/>
      </c>
      <c r="K50" s="102" t="inlineStr">
        <is>
          <t>Fiji</t>
        </is>
      </c>
      <c r="L50" s="232" t="inlineStr">
        <is>
          <t>B1</t>
        </is>
      </c>
      <c r="M50" s="232" t="inlineStr">
        <is>
          <t>B1</t>
        </is>
      </c>
      <c r="N50" s="232" t="n"/>
      <c r="O50" s="240" t="inlineStr">
        <is>
          <t>Finland</t>
        </is>
      </c>
      <c r="P50" s="240" t="inlineStr">
        <is>
          <t>AA+</t>
        </is>
      </c>
      <c r="Q50" s="239" t="inlineStr">
        <is>
          <t>AA+/Stable/A-1+</t>
        </is>
      </c>
      <c r="R50" s="239" t="inlineStr">
        <is>
          <t>AA+/Stable/A-1+</t>
        </is>
      </c>
    </row>
    <row r="51" ht="19.95" customHeight="1" s="258">
      <c r="A51" s="46" t="inlineStr">
        <is>
          <t>Ethiopia</t>
        </is>
      </c>
      <c r="B51" s="174">
        <f>G51</f>
        <v/>
      </c>
      <c r="C51" s="175">
        <f>F51</f>
        <v/>
      </c>
      <c r="E51" s="141" t="inlineStr">
        <is>
          <t>Ethiopia</t>
        </is>
      </c>
      <c r="F51" s="166">
        <f>VLOOKUP(E51,$K$2:$M$153,3,FALSE)</f>
        <v/>
      </c>
      <c r="G51" s="166">
        <f>VLOOKUP(E51,$O$2:$P$157,2,FALSE)</f>
        <v/>
      </c>
      <c r="K51" s="102" t="inlineStr">
        <is>
          <t>Finland</t>
        </is>
      </c>
      <c r="L51" s="232" t="inlineStr">
        <is>
          <t>Aa1</t>
        </is>
      </c>
      <c r="M51" s="232" t="inlineStr">
        <is>
          <t>Aa1</t>
        </is>
      </c>
      <c r="N51" s="232" t="n"/>
      <c r="O51" s="240" t="inlineStr">
        <is>
          <t>France</t>
        </is>
      </c>
      <c r="P51" s="240" t="inlineStr">
        <is>
          <t>AA</t>
        </is>
      </c>
      <c r="Q51" s="239" t="inlineStr">
        <is>
          <t>AA/Negative/A-1+</t>
        </is>
      </c>
      <c r="R51" s="239" t="inlineStr">
        <is>
          <t>AA/Negative/A-1+</t>
        </is>
      </c>
    </row>
    <row r="52" ht="19.95" customHeight="1" s="258">
      <c r="A52" s="46" t="inlineStr">
        <is>
          <t>Fiji</t>
        </is>
      </c>
      <c r="B52" s="174">
        <f>G52</f>
        <v/>
      </c>
      <c r="C52" s="175">
        <f>F52</f>
        <v/>
      </c>
      <c r="E52" s="141" t="inlineStr">
        <is>
          <t>Fiji</t>
        </is>
      </c>
      <c r="F52" s="166">
        <f>VLOOKUP(E52,$K$2:$M$153,3,FALSE)</f>
        <v/>
      </c>
      <c r="G52" s="166">
        <f>VLOOKUP(E52,$O$2:$P$157,2,FALSE)</f>
        <v/>
      </c>
      <c r="K52" s="102" t="inlineStr">
        <is>
          <t>France</t>
        </is>
      </c>
      <c r="L52" s="232" t="inlineStr">
        <is>
          <t>Aa2</t>
        </is>
      </c>
      <c r="M52" s="232" t="inlineStr">
        <is>
          <t>Aa2</t>
        </is>
      </c>
      <c r="N52" s="232" t="n"/>
      <c r="O52" s="240" t="inlineStr">
        <is>
          <t>Georgia</t>
        </is>
      </c>
      <c r="P52" s="240" t="inlineStr">
        <is>
          <t>BB</t>
        </is>
      </c>
      <c r="Q52" s="239" t="inlineStr">
        <is>
          <t>BB/Stable/B</t>
        </is>
      </c>
      <c r="R52" s="239" t="inlineStr">
        <is>
          <t>BB/Stable/B</t>
        </is>
      </c>
    </row>
    <row r="53" ht="19.95" customHeight="1" s="258">
      <c r="A53" s="46" t="inlineStr">
        <is>
          <t>Finland</t>
        </is>
      </c>
      <c r="B53" s="174">
        <f>G53</f>
        <v/>
      </c>
      <c r="C53" s="175">
        <f>F53</f>
        <v/>
      </c>
      <c r="E53" s="141" t="inlineStr">
        <is>
          <t>Finland</t>
        </is>
      </c>
      <c r="F53" s="166">
        <f>VLOOKUP(E53,$K$2:$M$153,3,FALSE)</f>
        <v/>
      </c>
      <c r="G53" s="166">
        <f>VLOOKUP(E53,$O$2:$P$157,2,FALSE)</f>
        <v/>
      </c>
      <c r="K53" s="102" t="inlineStr">
        <is>
          <t>Gabon</t>
        </is>
      </c>
      <c r="L53" s="232" t="inlineStr">
        <is>
          <t>Caa1</t>
        </is>
      </c>
      <c r="M53" s="232" t="inlineStr">
        <is>
          <t>Caa1</t>
        </is>
      </c>
      <c r="N53" s="232" t="n"/>
      <c r="O53" s="240" t="inlineStr">
        <is>
          <t>Germany</t>
        </is>
      </c>
      <c r="P53" s="240" t="inlineStr">
        <is>
          <t>AAA</t>
        </is>
      </c>
      <c r="Q53" s="239" t="inlineStr">
        <is>
          <t>AAA/Stable/A-1+</t>
        </is>
      </c>
      <c r="R53" s="239" t="inlineStr">
        <is>
          <t>AAA/Stable/A-1+</t>
        </is>
      </c>
    </row>
    <row r="54" ht="19.95" customHeight="1" s="258">
      <c r="A54" s="46" t="inlineStr">
        <is>
          <t>France</t>
        </is>
      </c>
      <c r="B54" s="174">
        <f>G54</f>
        <v/>
      </c>
      <c r="C54" s="175">
        <f>F54</f>
        <v/>
      </c>
      <c r="E54" s="141" t="inlineStr">
        <is>
          <t>France</t>
        </is>
      </c>
      <c r="F54" s="166">
        <f>VLOOKUP(E54,$K$2:$M$153,3,FALSE)</f>
        <v/>
      </c>
      <c r="G54" s="166">
        <f>VLOOKUP(E54,$O$2:$P$157,2,FALSE)</f>
        <v/>
      </c>
      <c r="K54" s="102" t="inlineStr">
        <is>
          <t>Georgia</t>
        </is>
      </c>
      <c r="L54" s="232" t="inlineStr">
        <is>
          <t>Ba2</t>
        </is>
      </c>
      <c r="M54" s="232" t="inlineStr">
        <is>
          <t>Ba2</t>
        </is>
      </c>
      <c r="N54" s="232" t="n"/>
      <c r="O54" s="240" t="inlineStr">
        <is>
          <t>Ghana</t>
        </is>
      </c>
      <c r="P54" s="240" t="inlineStr">
        <is>
          <t>NR</t>
        </is>
      </c>
      <c r="Q54" s="239" t="inlineStr">
        <is>
          <t>SD/--/SD</t>
        </is>
      </c>
      <c r="R54" s="239" t="inlineStr">
        <is>
          <t>CCC+/Stable/C</t>
        </is>
      </c>
    </row>
    <row r="55" ht="19.95" customHeight="1" s="258">
      <c r="A55" s="46" t="inlineStr">
        <is>
          <t>Gabon</t>
        </is>
      </c>
      <c r="B55" s="174">
        <f>G55</f>
        <v/>
      </c>
      <c r="C55" s="175">
        <f>F55</f>
        <v/>
      </c>
      <c r="E55" s="141" t="inlineStr">
        <is>
          <t>Gabon</t>
        </is>
      </c>
      <c r="F55" s="166">
        <f>VLOOKUP(E55,$K$2:$M$153,3,FALSE)</f>
        <v/>
      </c>
      <c r="G55" s="166" t="inlineStr">
        <is>
          <t>NA</t>
        </is>
      </c>
      <c r="K55" s="102" t="inlineStr">
        <is>
          <t>Germany</t>
        </is>
      </c>
      <c r="L55" s="232" t="inlineStr">
        <is>
          <t>Aaa</t>
        </is>
      </c>
      <c r="M55" s="232" t="inlineStr">
        <is>
          <t>Aaa</t>
        </is>
      </c>
      <c r="N55" s="232" t="n"/>
      <c r="O55" s="240" t="inlineStr">
        <is>
          <t>Greece</t>
        </is>
      </c>
      <c r="P55" s="240" t="inlineStr">
        <is>
          <t>BBB-</t>
        </is>
      </c>
      <c r="Q55" s="239" t="inlineStr">
        <is>
          <t>BBB-/Stable/A-3</t>
        </is>
      </c>
      <c r="R55" s="239" t="inlineStr">
        <is>
          <t>BBB-/Stable/A-3</t>
        </is>
      </c>
    </row>
    <row r="56" ht="19.95" customHeight="1" s="258">
      <c r="A56" s="46" t="inlineStr">
        <is>
          <t>Georgia</t>
        </is>
      </c>
      <c r="B56" s="174">
        <f>G56</f>
        <v/>
      </c>
      <c r="C56" s="175">
        <f>F56</f>
        <v/>
      </c>
      <c r="E56" s="141" t="inlineStr">
        <is>
          <t>Georgia</t>
        </is>
      </c>
      <c r="F56" s="166">
        <f>VLOOKUP(E56,$K$2:$M$153,3,FALSE)</f>
        <v/>
      </c>
      <c r="G56" s="166">
        <f>VLOOKUP(E56,$O$2:$P$157,2,FALSE)</f>
        <v/>
      </c>
      <c r="K56" s="102" t="inlineStr">
        <is>
          <t>Ghana</t>
        </is>
      </c>
      <c r="L56" s="232" t="inlineStr">
        <is>
          <t>Ca</t>
        </is>
      </c>
      <c r="M56" s="232" t="inlineStr">
        <is>
          <t>Caa3</t>
        </is>
      </c>
      <c r="N56" s="232" t="n"/>
      <c r="O56" s="240" t="inlineStr">
        <is>
          <t>Guatemala</t>
        </is>
      </c>
      <c r="P56" s="240" t="inlineStr">
        <is>
          <t>BB</t>
        </is>
      </c>
      <c r="Q56" s="239" t="inlineStr">
        <is>
          <t>BB/Stable/B</t>
        </is>
      </c>
      <c r="R56" s="239" t="inlineStr">
        <is>
          <t>BB/Stable/B</t>
        </is>
      </c>
    </row>
    <row r="57" ht="19.95" customHeight="1" s="258">
      <c r="A57" s="46" t="inlineStr">
        <is>
          <t>Germany</t>
        </is>
      </c>
      <c r="B57" s="174">
        <f>G57</f>
        <v/>
      </c>
      <c r="C57" s="175">
        <f>F57</f>
        <v/>
      </c>
      <c r="E57" s="141" t="inlineStr">
        <is>
          <t>Germany</t>
        </is>
      </c>
      <c r="F57" s="166">
        <f>VLOOKUP(E57,$K$2:$M$153,3,FALSE)</f>
        <v/>
      </c>
      <c r="G57" s="166">
        <f>VLOOKUP(E57,$O$2:$P$157,2,FALSE)</f>
        <v/>
      </c>
      <c r="K57" s="102" t="inlineStr">
        <is>
          <t>Greece</t>
        </is>
      </c>
      <c r="L57" s="232" t="inlineStr">
        <is>
          <t>Ba1</t>
        </is>
      </c>
      <c r="M57" s="232" t="inlineStr">
        <is>
          <t>Ba1</t>
        </is>
      </c>
      <c r="N57" s="232" t="n"/>
      <c r="O57" s="240" t="inlineStr">
        <is>
          <t>Guernsey</t>
        </is>
      </c>
      <c r="P57" s="240" t="inlineStr">
        <is>
          <t>A+</t>
        </is>
      </c>
      <c r="Q57" s="239" t="inlineStr">
        <is>
          <t>A+/Stable/A-1</t>
        </is>
      </c>
      <c r="R57" s="239" t="inlineStr">
        <is>
          <t>A+/Stable/A-1</t>
        </is>
      </c>
    </row>
    <row r="58" ht="19.95" customHeight="1" s="258">
      <c r="A58" s="46" t="inlineStr">
        <is>
          <t>Ghana</t>
        </is>
      </c>
      <c r="B58" s="174">
        <f>G58</f>
        <v/>
      </c>
      <c r="C58" s="175">
        <f>F58</f>
        <v/>
      </c>
      <c r="E58" s="141" t="inlineStr">
        <is>
          <t>Ghana</t>
        </is>
      </c>
      <c r="F58" s="166">
        <f>VLOOKUP(E58,$K$2:$M$153,3,FALSE)</f>
        <v/>
      </c>
      <c r="G58" s="166">
        <f>VLOOKUP(E58,$O$2:$P$157,2,FALSE)</f>
        <v/>
      </c>
      <c r="K58" s="102" t="inlineStr">
        <is>
          <t>Guatemala</t>
        </is>
      </c>
      <c r="L58" s="232" t="inlineStr">
        <is>
          <t>Ba1</t>
        </is>
      </c>
      <c r="M58" s="232" t="inlineStr">
        <is>
          <t>Ba1</t>
        </is>
      </c>
      <c r="N58" s="232" t="n"/>
      <c r="O58" s="240" t="inlineStr">
        <is>
          <t>Honduras</t>
        </is>
      </c>
      <c r="P58" s="240" t="inlineStr">
        <is>
          <t>BB-</t>
        </is>
      </c>
      <c r="Q58" s="239" t="inlineStr">
        <is>
          <t>BB-/Stable/B</t>
        </is>
      </c>
      <c r="R58" s="239" t="inlineStr">
        <is>
          <t>BB-/Stable/B</t>
        </is>
      </c>
    </row>
    <row r="59" ht="19.95" customHeight="1" s="258">
      <c r="A59" s="46" t="inlineStr">
        <is>
          <t>Greece</t>
        </is>
      </c>
      <c r="B59" s="174">
        <f>G59</f>
        <v/>
      </c>
      <c r="C59" s="175">
        <f>F59</f>
        <v/>
      </c>
      <c r="E59" s="141" t="inlineStr">
        <is>
          <t>Greece</t>
        </is>
      </c>
      <c r="F59" s="166">
        <f>VLOOKUP(E59,$K$2:$M$153,3,FALSE)</f>
        <v/>
      </c>
      <c r="G59" s="166">
        <f>VLOOKUP(E59,$O$2:$P$157,2,FALSE)</f>
        <v/>
      </c>
      <c r="K59" s="102" t="inlineStr">
        <is>
          <t>Guernsey (Channel Islands)</t>
        </is>
      </c>
      <c r="L59" s="232" t="inlineStr">
        <is>
          <t>-</t>
        </is>
      </c>
      <c r="M59" s="232" t="inlineStr">
        <is>
          <t>-</t>
        </is>
      </c>
      <c r="N59" s="232" t="n"/>
      <c r="O59" s="240" t="inlineStr">
        <is>
          <t>Hong Kong</t>
        </is>
      </c>
      <c r="P59" s="240" t="inlineStr">
        <is>
          <t>AA+</t>
        </is>
      </c>
      <c r="Q59" s="239" t="inlineStr">
        <is>
          <t>AA+/Stable/A-1+</t>
        </is>
      </c>
      <c r="R59" s="239" t="inlineStr">
        <is>
          <t>AA+/Stable/A-1+</t>
        </is>
      </c>
    </row>
    <row r="60" ht="19.95" customHeight="1" s="258">
      <c r="A60" s="46" t="inlineStr">
        <is>
          <t>Guatemala</t>
        </is>
      </c>
      <c r="B60" s="174">
        <f>G60</f>
        <v/>
      </c>
      <c r="C60" s="175">
        <f>F60</f>
        <v/>
      </c>
      <c r="E60" s="141" t="inlineStr">
        <is>
          <t>Guatemala</t>
        </is>
      </c>
      <c r="F60" s="166">
        <f>VLOOKUP(E60,$K$2:$M$153,3,FALSE)</f>
        <v/>
      </c>
      <c r="G60" s="166">
        <f>VLOOKUP(E60,$O$2:$P$157,2,FALSE)</f>
        <v/>
      </c>
      <c r="K60" s="102" t="inlineStr">
        <is>
          <t>Honduras</t>
        </is>
      </c>
      <c r="L60" s="232" t="inlineStr">
        <is>
          <t>B1</t>
        </is>
      </c>
      <c r="M60" s="232" t="inlineStr">
        <is>
          <t>B1</t>
        </is>
      </c>
      <c r="N60" s="232" t="n"/>
      <c r="O60" s="240" t="inlineStr">
        <is>
          <t>Hungary</t>
        </is>
      </c>
      <c r="P60" s="240" t="inlineStr">
        <is>
          <t>BBB-</t>
        </is>
      </c>
      <c r="Q60" s="239" t="inlineStr">
        <is>
          <t>BBB-/Stable/A-3</t>
        </is>
      </c>
      <c r="R60" s="239" t="inlineStr">
        <is>
          <t>BBB-/Stable/A-3</t>
        </is>
      </c>
    </row>
    <row r="61" ht="19.95" customHeight="1" s="258">
      <c r="A61" s="46" t="inlineStr">
        <is>
          <t>Guernsey (States of)</t>
        </is>
      </c>
      <c r="B61" s="174">
        <f>G61</f>
        <v/>
      </c>
      <c r="C61" s="175">
        <f>F61</f>
        <v/>
      </c>
      <c r="E61" s="141" t="inlineStr">
        <is>
          <t>Guernsey (Channel Islands)</t>
        </is>
      </c>
      <c r="F61" s="166" t="inlineStr">
        <is>
          <t>NA</t>
        </is>
      </c>
      <c r="G61" s="166" t="inlineStr">
        <is>
          <t>A+</t>
        </is>
      </c>
      <c r="K61" s="102" t="inlineStr">
        <is>
          <t>Hong Kong SAR, China</t>
        </is>
      </c>
      <c r="L61" s="232" t="inlineStr">
        <is>
          <t>Aa3</t>
        </is>
      </c>
      <c r="M61" s="232" t="inlineStr">
        <is>
          <t>Aa3</t>
        </is>
      </c>
      <c r="N61" s="232" t="n"/>
      <c r="O61" s="240" t="inlineStr">
        <is>
          <t>Iceland</t>
        </is>
      </c>
      <c r="P61" s="240" t="inlineStr">
        <is>
          <t>A+</t>
        </is>
      </c>
      <c r="Q61" s="239" t="inlineStr">
        <is>
          <t>A+/Stable/A-1</t>
        </is>
      </c>
      <c r="R61" s="239" t="inlineStr">
        <is>
          <t>A+/Stable/A-1</t>
        </is>
      </c>
    </row>
    <row r="62" ht="19.95" customHeight="1" s="258">
      <c r="A62" s="46" t="inlineStr">
        <is>
          <t>Honduras</t>
        </is>
      </c>
      <c r="B62" s="174">
        <f>G62</f>
        <v/>
      </c>
      <c r="C62" s="175">
        <f>F62</f>
        <v/>
      </c>
      <c r="E62" s="141" t="inlineStr">
        <is>
          <t>Honduras</t>
        </is>
      </c>
      <c r="F62" s="166">
        <f>VLOOKUP(E62,$K$2:$M$153,3,FALSE)</f>
        <v/>
      </c>
      <c r="G62" s="166">
        <f>VLOOKUP(E62,$O$2:$P$157,2,FALSE)</f>
        <v/>
      </c>
      <c r="K62" s="102" t="inlineStr">
        <is>
          <t>Hungary</t>
        </is>
      </c>
      <c r="L62" s="232" t="inlineStr">
        <is>
          <t>Baa2</t>
        </is>
      </c>
      <c r="M62" s="232" t="inlineStr">
        <is>
          <t>Baa2</t>
        </is>
      </c>
      <c r="N62" s="232" t="n"/>
      <c r="O62" s="240" t="inlineStr">
        <is>
          <t>India</t>
        </is>
      </c>
      <c r="P62" s="240" t="inlineStr">
        <is>
          <t>BBB-</t>
        </is>
      </c>
      <c r="Q62" s="239" t="inlineStr">
        <is>
          <t>BBB-/Stable/A-3</t>
        </is>
      </c>
      <c r="R62" s="239" t="inlineStr">
        <is>
          <t>BBB-/Stable/A-3</t>
        </is>
      </c>
    </row>
    <row r="63" ht="19.95" customHeight="1" s="258">
      <c r="A63" s="46" t="inlineStr">
        <is>
          <t>Hong Kong</t>
        </is>
      </c>
      <c r="B63" s="174">
        <f>G63</f>
        <v/>
      </c>
      <c r="C63" s="175">
        <f>F63</f>
        <v/>
      </c>
      <c r="E63" s="141" t="inlineStr">
        <is>
          <t>Hong Kong</t>
        </is>
      </c>
      <c r="F63" s="166" t="inlineStr">
        <is>
          <t>Aa3</t>
        </is>
      </c>
      <c r="G63" s="166">
        <f>VLOOKUP(E63,$O$2:$P$157,2,FALSE)</f>
        <v/>
      </c>
      <c r="K63" s="102" t="inlineStr">
        <is>
          <t>Iceland</t>
        </is>
      </c>
      <c r="L63" s="232" t="inlineStr">
        <is>
          <t>A2</t>
        </is>
      </c>
      <c r="M63" s="232" t="inlineStr">
        <is>
          <t>A2</t>
        </is>
      </c>
      <c r="N63" s="232" t="n"/>
      <c r="O63" s="240" t="inlineStr">
        <is>
          <t>Indonesia</t>
        </is>
      </c>
      <c r="P63" s="240" t="inlineStr">
        <is>
          <t>BBB</t>
        </is>
      </c>
      <c r="Q63" s="239" t="inlineStr">
        <is>
          <t>BBB/Stable/A-2</t>
        </is>
      </c>
      <c r="R63" s="239" t="inlineStr">
        <is>
          <t>BBB/Stable/A-2</t>
        </is>
      </c>
    </row>
    <row r="64" ht="19.95" customHeight="1" s="258">
      <c r="A64" s="46" t="inlineStr">
        <is>
          <t>Hungary</t>
        </is>
      </c>
      <c r="B64" s="174">
        <f>G64</f>
        <v/>
      </c>
      <c r="C64" s="175">
        <f>F64</f>
        <v/>
      </c>
      <c r="E64" s="141" t="inlineStr">
        <is>
          <t>Hungary</t>
        </is>
      </c>
      <c r="F64" s="166">
        <f>VLOOKUP(E64,$K$2:$M$153,3,FALSE)</f>
        <v/>
      </c>
      <c r="G64" s="166">
        <f>VLOOKUP(E64,$O$2:$P$157,2,FALSE)</f>
        <v/>
      </c>
      <c r="K64" s="102" t="inlineStr">
        <is>
          <t>India</t>
        </is>
      </c>
      <c r="L64" s="232" t="inlineStr">
        <is>
          <t>Baa3</t>
        </is>
      </c>
      <c r="M64" s="232" t="inlineStr">
        <is>
          <t>Baa3</t>
        </is>
      </c>
      <c r="N64" s="232" t="n"/>
      <c r="O64" s="240" t="inlineStr">
        <is>
          <t>Iraq</t>
        </is>
      </c>
      <c r="P64" s="240" t="inlineStr">
        <is>
          <t>B-</t>
        </is>
      </c>
      <c r="Q64" s="239" t="inlineStr">
        <is>
          <t>B-/Stable/B</t>
        </is>
      </c>
      <c r="R64" s="239" t="inlineStr">
        <is>
          <t>B-/Stable/B</t>
        </is>
      </c>
    </row>
    <row r="65" ht="19.95" customHeight="1" s="258">
      <c r="A65" s="46" t="inlineStr">
        <is>
          <t>Iceland</t>
        </is>
      </c>
      <c r="B65" s="174">
        <f>G65</f>
        <v/>
      </c>
      <c r="C65" s="175">
        <f>F65</f>
        <v/>
      </c>
      <c r="E65" s="141" t="inlineStr">
        <is>
          <t>Iceland</t>
        </is>
      </c>
      <c r="F65" s="166">
        <f>VLOOKUP(E65,$K$2:$M$153,3,FALSE)</f>
        <v/>
      </c>
      <c r="G65" s="166">
        <f>VLOOKUP(E65,$O$2:$P$157,2,FALSE)</f>
        <v/>
      </c>
      <c r="K65" s="102" t="inlineStr">
        <is>
          <t>Indonesia</t>
        </is>
      </c>
      <c r="L65" s="232" t="inlineStr">
        <is>
          <t>Baa2</t>
        </is>
      </c>
      <c r="M65" s="232" t="inlineStr">
        <is>
          <t>Baa2</t>
        </is>
      </c>
      <c r="N65" s="232" t="n"/>
      <c r="O65" s="240" t="inlineStr">
        <is>
          <t>Ireland</t>
        </is>
      </c>
      <c r="P65" s="240" t="inlineStr">
        <is>
          <t>AA</t>
        </is>
      </c>
      <c r="Q65" s="239" t="inlineStr">
        <is>
          <t>AA/Stable/A-1+</t>
        </is>
      </c>
      <c r="R65" s="239" t="inlineStr">
        <is>
          <t>AA/Stable/A-1+</t>
        </is>
      </c>
    </row>
    <row r="66" ht="19.95" customHeight="1" s="258">
      <c r="A66" s="46" t="inlineStr">
        <is>
          <t>India</t>
        </is>
      </c>
      <c r="B66" s="174">
        <f>G66</f>
        <v/>
      </c>
      <c r="C66" s="175">
        <f>F66</f>
        <v/>
      </c>
      <c r="E66" s="141" t="inlineStr">
        <is>
          <t>India</t>
        </is>
      </c>
      <c r="F66" s="166">
        <f>VLOOKUP(E66,$K$2:$M$153,3,FALSE)</f>
        <v/>
      </c>
      <c r="G66" s="166">
        <f>VLOOKUP(E66,$O$2:$P$157,2,FALSE)</f>
        <v/>
      </c>
      <c r="K66" s="102" t="inlineStr">
        <is>
          <t>Iraq</t>
        </is>
      </c>
      <c r="L66" s="232" t="inlineStr">
        <is>
          <t>Caa1</t>
        </is>
      </c>
      <c r="M66" s="232" t="inlineStr">
        <is>
          <t>Caa1</t>
        </is>
      </c>
      <c r="N66" s="232" t="n"/>
      <c r="O66" s="240" t="inlineStr">
        <is>
          <t>Israel</t>
        </is>
      </c>
      <c r="P66" s="240" t="inlineStr">
        <is>
          <t>AA-</t>
        </is>
      </c>
      <c r="Q66" s="239" t="inlineStr">
        <is>
          <t>AA-/Negative/A-1+</t>
        </is>
      </c>
      <c r="R66" s="239" t="inlineStr">
        <is>
          <t>AA-/Negative/A-1+</t>
        </is>
      </c>
    </row>
    <row r="67" ht="19.95" customHeight="1" s="258">
      <c r="A67" s="46" t="inlineStr">
        <is>
          <t>Indonesia</t>
        </is>
      </c>
      <c r="B67" s="174">
        <f>G67</f>
        <v/>
      </c>
      <c r="C67" s="175">
        <f>F67</f>
        <v/>
      </c>
      <c r="E67" s="141" t="inlineStr">
        <is>
          <t>Indonesia</t>
        </is>
      </c>
      <c r="F67" s="166">
        <f>VLOOKUP(E67,$K$2:$M$153,3,FALSE)</f>
        <v/>
      </c>
      <c r="G67" s="166">
        <f>VLOOKUP(E67,$O$2:$P$157,2,FALSE)</f>
        <v/>
      </c>
      <c r="K67" s="102" t="inlineStr">
        <is>
          <t>Ireland</t>
        </is>
      </c>
      <c r="L67" s="232" t="inlineStr">
        <is>
          <t>Aa3</t>
        </is>
      </c>
      <c r="M67" s="232" t="inlineStr">
        <is>
          <t>Aa3</t>
        </is>
      </c>
      <c r="N67" s="232" t="n"/>
      <c r="O67" s="240" t="inlineStr">
        <is>
          <t>Italy</t>
        </is>
      </c>
      <c r="P67" s="240" t="inlineStr">
        <is>
          <t>BBB</t>
        </is>
      </c>
      <c r="Q67" s="239" t="inlineStr">
        <is>
          <t>BBB/Stable/A-2</t>
        </is>
      </c>
      <c r="R67" s="239" t="inlineStr">
        <is>
          <t>BBB/Stable/A-2</t>
        </is>
      </c>
    </row>
    <row r="68" ht="19.95" customHeight="1" s="258">
      <c r="A68" s="46" t="inlineStr">
        <is>
          <t>Iraq</t>
        </is>
      </c>
      <c r="B68" s="174">
        <f>G68</f>
        <v/>
      </c>
      <c r="C68" s="175">
        <f>F68</f>
        <v/>
      </c>
      <c r="E68" s="141" t="inlineStr">
        <is>
          <t>Iraq</t>
        </is>
      </c>
      <c r="F68" s="166">
        <f>VLOOKUP(E68,$K$2:$M$153,3,FALSE)</f>
        <v/>
      </c>
      <c r="G68" s="166">
        <f>VLOOKUP(E68,$O$2:$P$157,2,FALSE)</f>
        <v/>
      </c>
      <c r="K68" s="102" t="inlineStr">
        <is>
          <t>Isle of Man</t>
        </is>
      </c>
      <c r="L68" s="232" t="inlineStr">
        <is>
          <t>Aa3</t>
        </is>
      </c>
      <c r="M68" s="232" t="inlineStr">
        <is>
          <t>Aa3</t>
        </is>
      </c>
      <c r="N68" s="232" t="n"/>
      <c r="O68" s="240" t="inlineStr">
        <is>
          <t>Jamaica</t>
        </is>
      </c>
      <c r="P68" s="240" t="inlineStr">
        <is>
          <t>BB-</t>
        </is>
      </c>
      <c r="Q68" s="239" t="inlineStr">
        <is>
          <t>BB-/Stable/B</t>
        </is>
      </c>
      <c r="R68" s="239" t="inlineStr">
        <is>
          <t>BB-/Stable/B</t>
        </is>
      </c>
    </row>
    <row r="69" ht="19.95" customHeight="1" s="258">
      <c r="A69" s="46" t="inlineStr">
        <is>
          <t>Ireland</t>
        </is>
      </c>
      <c r="B69" s="174">
        <f>G69</f>
        <v/>
      </c>
      <c r="C69" s="175">
        <f>F69</f>
        <v/>
      </c>
      <c r="E69" s="141" t="inlineStr">
        <is>
          <t>Ireland</t>
        </is>
      </c>
      <c r="F69" s="166">
        <f>VLOOKUP(E69,$K$2:$M$153,3,FALSE)</f>
        <v/>
      </c>
      <c r="G69" s="166">
        <f>VLOOKUP(E69,$O$2:$P$157,2,FALSE)</f>
        <v/>
      </c>
      <c r="K69" s="102" t="inlineStr">
        <is>
          <t>Israel</t>
        </is>
      </c>
      <c r="L69" s="232" t="inlineStr">
        <is>
          <t>A1</t>
        </is>
      </c>
      <c r="M69" s="232" t="inlineStr">
        <is>
          <t>A1</t>
        </is>
      </c>
      <c r="N69" s="232" t="n"/>
      <c r="O69" s="240" t="inlineStr">
        <is>
          <t>Japan</t>
        </is>
      </c>
      <c r="P69" s="240" t="inlineStr">
        <is>
          <t>A+</t>
        </is>
      </c>
      <c r="Q69" s="239" t="inlineStr">
        <is>
          <t>A+/Stable/A-1</t>
        </is>
      </c>
      <c r="R69" s="239" t="inlineStr">
        <is>
          <t>A+/Stable/A-1</t>
        </is>
      </c>
    </row>
    <row r="70" ht="19.95" customHeight="1" s="258">
      <c r="A70" s="46" t="inlineStr">
        <is>
          <t>Isle of Man</t>
        </is>
      </c>
      <c r="B70" s="174">
        <f>G70</f>
        <v/>
      </c>
      <c r="C70" s="175">
        <f>F70</f>
        <v/>
      </c>
      <c r="E70" s="141" t="inlineStr">
        <is>
          <t>Isle of Man</t>
        </is>
      </c>
      <c r="F70" s="166">
        <f>VLOOKUP(E70,$K$2:$M$153,3,FALSE)</f>
        <v/>
      </c>
      <c r="G70" s="166" t="inlineStr">
        <is>
          <t>NA</t>
        </is>
      </c>
      <c r="K70" s="102" t="inlineStr">
        <is>
          <t>Italy</t>
        </is>
      </c>
      <c r="L70" s="232" t="inlineStr">
        <is>
          <t>Baa3</t>
        </is>
      </c>
      <c r="M70" s="232" t="inlineStr">
        <is>
          <t>Baa3</t>
        </is>
      </c>
      <c r="N70" s="232" t="n"/>
      <c r="O70" s="240" t="inlineStr">
        <is>
          <t>Jersey</t>
        </is>
      </c>
      <c r="P70" s="240" t="inlineStr">
        <is>
          <t>AA-</t>
        </is>
      </c>
      <c r="Q70" s="239" t="inlineStr">
        <is>
          <t>AA-/Stable/A-1+</t>
        </is>
      </c>
      <c r="R70" s="239" t="inlineStr">
        <is>
          <t>AA-/Stable/A-1+</t>
        </is>
      </c>
    </row>
    <row r="71" ht="19.95" customHeight="1" s="258">
      <c r="A71" s="46" t="inlineStr">
        <is>
          <t>Israel</t>
        </is>
      </c>
      <c r="B71" s="174">
        <f>G71</f>
        <v/>
      </c>
      <c r="C71" s="175">
        <f>F71</f>
        <v/>
      </c>
      <c r="E71" s="141" t="inlineStr">
        <is>
          <t>Israel</t>
        </is>
      </c>
      <c r="F71" s="166">
        <f>VLOOKUP(E71,$K$2:$M$153,3,FALSE)</f>
        <v/>
      </c>
      <c r="G71" s="166">
        <f>VLOOKUP(E71,$O$2:$P$157,2,FALSE)</f>
        <v/>
      </c>
      <c r="K71" s="102" t="inlineStr">
        <is>
          <t>Jamaica</t>
        </is>
      </c>
      <c r="L71" s="232" t="inlineStr">
        <is>
          <t>B1</t>
        </is>
      </c>
      <c r="M71" s="232" t="inlineStr">
        <is>
          <t>B1</t>
        </is>
      </c>
      <c r="N71" s="232" t="n"/>
      <c r="O71" s="240" t="inlineStr">
        <is>
          <t>Jordan</t>
        </is>
      </c>
      <c r="P71" s="240" t="inlineStr">
        <is>
          <t>B+</t>
        </is>
      </c>
      <c r="Q71" s="239" t="inlineStr">
        <is>
          <t>B+/Stable/B</t>
        </is>
      </c>
      <c r="R71" s="239" t="inlineStr">
        <is>
          <t>B+/Stable/B</t>
        </is>
      </c>
    </row>
    <row r="72" ht="19.95" customHeight="1" s="258">
      <c r="A72" s="46" t="inlineStr">
        <is>
          <t>Italy</t>
        </is>
      </c>
      <c r="B72" s="174">
        <f>G72</f>
        <v/>
      </c>
      <c r="C72" s="175">
        <f>F72</f>
        <v/>
      </c>
      <c r="E72" s="141" t="inlineStr">
        <is>
          <t>Italy</t>
        </is>
      </c>
      <c r="F72" s="166">
        <f>VLOOKUP(E72,$K$2:$M$153,3,FALSE)</f>
        <v/>
      </c>
      <c r="G72" s="166">
        <f>VLOOKUP(E72,$O$2:$P$157,2,FALSE)</f>
        <v/>
      </c>
      <c r="K72" s="102" t="inlineStr">
        <is>
          <t>Japan</t>
        </is>
      </c>
      <c r="L72" s="232" t="inlineStr">
        <is>
          <t>A1</t>
        </is>
      </c>
      <c r="M72" s="232" t="inlineStr">
        <is>
          <t>A1</t>
        </is>
      </c>
      <c r="N72" s="232" t="n"/>
      <c r="O72" s="240" t="inlineStr">
        <is>
          <t>Kazakhstan</t>
        </is>
      </c>
      <c r="P72" s="240" t="inlineStr">
        <is>
          <t>BBB-</t>
        </is>
      </c>
      <c r="Q72" s="239" t="inlineStr">
        <is>
          <t>BBB-/Stable/A-3</t>
        </is>
      </c>
      <c r="R72" s="239" t="inlineStr">
        <is>
          <t>BBB-/Stable/A-3</t>
        </is>
      </c>
    </row>
    <row r="73" ht="19.95" customHeight="1" s="258">
      <c r="A73" s="46" t="inlineStr">
        <is>
          <t>Jamaica</t>
        </is>
      </c>
      <c r="B73" s="174">
        <f>G73</f>
        <v/>
      </c>
      <c r="C73" s="175">
        <f>F73</f>
        <v/>
      </c>
      <c r="E73" s="141" t="inlineStr">
        <is>
          <t>Jamaica</t>
        </is>
      </c>
      <c r="F73" s="166">
        <f>VLOOKUP(E73,$K$2:$M$153,3,FALSE)</f>
        <v/>
      </c>
      <c r="G73" s="166">
        <f>VLOOKUP(E73,$O$2:$P$157,2,FALSE)</f>
        <v/>
      </c>
      <c r="K73" s="102" t="inlineStr">
        <is>
          <t>Jersey (Channel Islands)</t>
        </is>
      </c>
      <c r="L73" s="232" t="inlineStr">
        <is>
          <t>-</t>
        </is>
      </c>
      <c r="M73" s="232" t="inlineStr">
        <is>
          <t>-</t>
        </is>
      </c>
      <c r="N73" s="232" t="n"/>
      <c r="O73" s="240" t="inlineStr">
        <is>
          <t>Kenya</t>
        </is>
      </c>
      <c r="P73" s="240" t="inlineStr">
        <is>
          <t>B</t>
        </is>
      </c>
      <c r="Q73" s="239" t="inlineStr">
        <is>
          <t>B/Negative/B</t>
        </is>
      </c>
      <c r="R73" s="239" t="inlineStr">
        <is>
          <t>B/Negative/B</t>
        </is>
      </c>
    </row>
    <row r="74" ht="19.95" customHeight="1" s="258">
      <c r="A74" s="46" t="inlineStr">
        <is>
          <t>Japan</t>
        </is>
      </c>
      <c r="B74" s="174">
        <f>G74</f>
        <v/>
      </c>
      <c r="C74" s="175">
        <f>F74</f>
        <v/>
      </c>
      <c r="E74" s="141" t="inlineStr">
        <is>
          <t>Japan</t>
        </is>
      </c>
      <c r="F74" s="166">
        <f>VLOOKUP(E74,$K$2:$M$153,3,FALSE)</f>
        <v/>
      </c>
      <c r="G74" s="166">
        <f>VLOOKUP(E74,$O$2:$P$157,2,FALSE)</f>
        <v/>
      </c>
      <c r="K74" s="102" t="inlineStr">
        <is>
          <t>Jordan</t>
        </is>
      </c>
      <c r="L74" s="232" t="inlineStr">
        <is>
          <t>B1</t>
        </is>
      </c>
      <c r="M74" s="232" t="inlineStr">
        <is>
          <t>B1</t>
        </is>
      </c>
      <c r="N74" s="232" t="n"/>
      <c r="O74" s="240" t="inlineStr">
        <is>
          <t>Korea</t>
        </is>
      </c>
      <c r="P74" s="240" t="inlineStr">
        <is>
          <t>AA</t>
        </is>
      </c>
      <c r="Q74" s="239" t="inlineStr">
        <is>
          <t>AA/Stable/A-1+</t>
        </is>
      </c>
      <c r="R74" s="239" t="inlineStr">
        <is>
          <t>AA/Stable/A-1+</t>
        </is>
      </c>
    </row>
    <row r="75" ht="19.95" customHeight="1" s="258">
      <c r="A75" s="46" t="inlineStr">
        <is>
          <t>Jersey (States of)</t>
        </is>
      </c>
      <c r="B75" s="174">
        <f>G75</f>
        <v/>
      </c>
      <c r="C75" s="175">
        <f>F75</f>
        <v/>
      </c>
      <c r="E75" s="141" t="inlineStr">
        <is>
          <t>Jersey (Channel Islands)</t>
        </is>
      </c>
      <c r="F75" s="166" t="inlineStr">
        <is>
          <t>NA</t>
        </is>
      </c>
      <c r="G75" s="166" t="inlineStr">
        <is>
          <t>AA-</t>
        </is>
      </c>
      <c r="K75" s="233" t="inlineStr">
        <is>
          <t>Kazakhstan</t>
        </is>
      </c>
      <c r="L75" s="234" t="inlineStr">
        <is>
          <t>Baa2</t>
        </is>
      </c>
      <c r="M75" s="234" t="inlineStr">
        <is>
          <t>Baa2</t>
        </is>
      </c>
      <c r="N75" s="234" t="n"/>
      <c r="O75" s="240" t="inlineStr">
        <is>
          <t>Kuwait</t>
        </is>
      </c>
      <c r="P75" s="240" t="inlineStr">
        <is>
          <t>A+</t>
        </is>
      </c>
      <c r="Q75" s="239" t="inlineStr">
        <is>
          <t>A+/Stable/A-1</t>
        </is>
      </c>
      <c r="R75" s="239" t="inlineStr">
        <is>
          <t>A+/Stable/A-1</t>
        </is>
      </c>
    </row>
    <row r="76" ht="19.95" customHeight="1" s="258">
      <c r="A76" s="46" t="inlineStr">
        <is>
          <t>Jordan</t>
        </is>
      </c>
      <c r="B76" s="174">
        <f>G76</f>
        <v/>
      </c>
      <c r="C76" s="175">
        <f>F76</f>
        <v/>
      </c>
      <c r="E76" s="141" t="inlineStr">
        <is>
          <t>Jordan</t>
        </is>
      </c>
      <c r="F76" s="166">
        <f>VLOOKUP(E76,$K$2:$M$153,3,FALSE)</f>
        <v/>
      </c>
      <c r="G76" s="166">
        <f>VLOOKUP(E76,$O$2:$P$157,2,FALSE)</f>
        <v/>
      </c>
      <c r="K76" s="102" t="inlineStr">
        <is>
          <t>Kenya</t>
        </is>
      </c>
      <c r="L76" s="232" t="inlineStr">
        <is>
          <t>B3</t>
        </is>
      </c>
      <c r="M76" s="232" t="inlineStr">
        <is>
          <t>B3</t>
        </is>
      </c>
      <c r="N76" s="232" t="n"/>
      <c r="O76" s="240" t="inlineStr">
        <is>
          <t>Latvia</t>
        </is>
      </c>
      <c r="P76" s="240" t="inlineStr">
        <is>
          <t>A+</t>
        </is>
      </c>
      <c r="Q76" s="239" t="inlineStr">
        <is>
          <t>A+/Negative/A-1</t>
        </is>
      </c>
      <c r="R76" s="239" t="inlineStr">
        <is>
          <t>A+/Negative/A-1</t>
        </is>
      </c>
    </row>
    <row r="77" ht="19.95" customHeight="1" s="258">
      <c r="A77" s="46" t="inlineStr">
        <is>
          <t>Kazakhstan</t>
        </is>
      </c>
      <c r="B77" s="174">
        <f>G77</f>
        <v/>
      </c>
      <c r="C77" s="175">
        <f>F77</f>
        <v/>
      </c>
      <c r="E77" s="167" t="inlineStr">
        <is>
          <t>Kazakhstan</t>
        </is>
      </c>
      <c r="F77" s="166">
        <f>VLOOKUP(E77,$K$2:$M$153,3,FALSE)</f>
        <v/>
      </c>
      <c r="G77" s="166">
        <f>VLOOKUP(E77,$O$2:$P$157,2,FALSE)</f>
        <v/>
      </c>
      <c r="K77" s="102" t="inlineStr">
        <is>
          <t>Korea</t>
        </is>
      </c>
      <c r="L77" s="232" t="inlineStr">
        <is>
          <t>Aa2</t>
        </is>
      </c>
      <c r="M77" s="232" t="inlineStr">
        <is>
          <t>Aa2</t>
        </is>
      </c>
      <c r="N77" s="232" t="n"/>
      <c r="O77" s="240" t="inlineStr">
        <is>
          <t>Lebanon</t>
        </is>
      </c>
      <c r="P77" s="240" t="inlineStr">
        <is>
          <t>NR</t>
        </is>
      </c>
      <c r="Q77" s="239" t="inlineStr">
        <is>
          <t>SD/--/SD</t>
        </is>
      </c>
      <c r="R77" s="239" t="inlineStr">
        <is>
          <t>CC/Negative/C</t>
        </is>
      </c>
    </row>
    <row r="78" ht="19.95" customHeight="1" s="258">
      <c r="A78" s="46" t="inlineStr">
        <is>
          <t>Kenya</t>
        </is>
      </c>
      <c r="B78" s="174">
        <f>G78</f>
        <v/>
      </c>
      <c r="C78" s="175">
        <f>F78</f>
        <v/>
      </c>
      <c r="E78" s="141" t="inlineStr">
        <is>
          <t>Kenya</t>
        </is>
      </c>
      <c r="F78" s="166">
        <f>VLOOKUP(E78,$K$2:$M$153,3,FALSE)</f>
        <v/>
      </c>
      <c r="G78" s="166">
        <f>VLOOKUP(E78,$O$2:$P$157,2,FALSE)</f>
        <v/>
      </c>
      <c r="K78" s="102" t="inlineStr">
        <is>
          <t>Kuwait</t>
        </is>
      </c>
      <c r="L78" s="232" t="inlineStr">
        <is>
          <t>A1</t>
        </is>
      </c>
      <c r="M78" s="232" t="inlineStr">
        <is>
          <t>A1</t>
        </is>
      </c>
      <c r="N78" s="232" t="n"/>
      <c r="O78" s="240" t="inlineStr">
        <is>
          <t>Liechtenstein</t>
        </is>
      </c>
      <c r="P78" s="240" t="inlineStr">
        <is>
          <t>AAA</t>
        </is>
      </c>
      <c r="Q78" s="239" t="inlineStr">
        <is>
          <t>AAA/Stable/A-1+</t>
        </is>
      </c>
      <c r="R78" s="239" t="inlineStr">
        <is>
          <t>AAA/Stable/A-1+</t>
        </is>
      </c>
    </row>
    <row r="79" ht="19.95" customHeight="1" s="258">
      <c r="A79" s="46" t="inlineStr">
        <is>
          <t>Korea</t>
        </is>
      </c>
      <c r="B79" s="174">
        <f>G79</f>
        <v/>
      </c>
      <c r="C79" s="175">
        <f>F79</f>
        <v/>
      </c>
      <c r="E79" s="141" t="inlineStr">
        <is>
          <t>Korea</t>
        </is>
      </c>
      <c r="F79" s="166">
        <f>VLOOKUP(E79,$K$2:$M$153,3,FALSE)</f>
        <v/>
      </c>
      <c r="G79" s="166">
        <f>VLOOKUP(E79,$O$2:$P$157,2,FALSE)</f>
        <v/>
      </c>
      <c r="K79" s="102" t="inlineStr">
        <is>
          <t>Kyrgyz Republic</t>
        </is>
      </c>
      <c r="L79" s="232" t="inlineStr">
        <is>
          <t>B3</t>
        </is>
      </c>
      <c r="M79" s="232" t="inlineStr">
        <is>
          <t>B3</t>
        </is>
      </c>
      <c r="N79" s="232" t="n"/>
      <c r="O79" s="240" t="inlineStr">
        <is>
          <t>Lithuania</t>
        </is>
      </c>
      <c r="P79" s="240" t="inlineStr">
        <is>
          <t>A+</t>
        </is>
      </c>
      <c r="Q79" s="239" t="inlineStr">
        <is>
          <t>A+/Negative/A-1</t>
        </is>
      </c>
      <c r="R79" s="239" t="inlineStr">
        <is>
          <t>A+/Negative/A-1</t>
        </is>
      </c>
    </row>
    <row r="80" ht="19.95" customHeight="1" s="258">
      <c r="A80" s="46" t="inlineStr">
        <is>
          <t>Kuwait</t>
        </is>
      </c>
      <c r="B80" s="174">
        <f>G80</f>
        <v/>
      </c>
      <c r="C80" s="175">
        <f>F80</f>
        <v/>
      </c>
      <c r="E80" s="141" t="inlineStr">
        <is>
          <t>Kuwait</t>
        </is>
      </c>
      <c r="F80" s="166">
        <f>VLOOKUP(E80,$K$2:$M$153,3,FALSE)</f>
        <v/>
      </c>
      <c r="G80" s="166">
        <f>VLOOKUP(E80,$O$2:$P$157,2,FALSE)</f>
        <v/>
      </c>
      <c r="K80" s="102" t="inlineStr">
        <is>
          <t>Laos</t>
        </is>
      </c>
      <c r="L80" s="232" t="inlineStr">
        <is>
          <t>Caa3</t>
        </is>
      </c>
      <c r="M80" s="232" t="inlineStr">
        <is>
          <t>Caa3</t>
        </is>
      </c>
      <c r="N80" s="232" t="n"/>
      <c r="O80" s="240" t="inlineStr">
        <is>
          <t>Luxembourg</t>
        </is>
      </c>
      <c r="P80" s="240" t="inlineStr">
        <is>
          <t>AAA</t>
        </is>
      </c>
      <c r="Q80" s="239" t="inlineStr">
        <is>
          <t>AAA/Stable/A-1+</t>
        </is>
      </c>
      <c r="R80" s="239" t="inlineStr">
        <is>
          <t>AAA/Stable/A-1+</t>
        </is>
      </c>
    </row>
    <row r="81" ht="19.95" customHeight="1" s="258">
      <c r="A81" t="inlineStr">
        <is>
          <t>Kyrgyzstan</t>
        </is>
      </c>
      <c r="B81" s="174">
        <f>G81</f>
        <v/>
      </c>
      <c r="C81" s="175">
        <f>F81</f>
        <v/>
      </c>
      <c r="E81" s="141" t="inlineStr">
        <is>
          <t>Kyrgyz Republic</t>
        </is>
      </c>
      <c r="F81" s="166">
        <f>VLOOKUP(E81,$K$2:$M$153,3,FALSE)</f>
        <v/>
      </c>
      <c r="G81" s="166" t="inlineStr">
        <is>
          <t>NA</t>
        </is>
      </c>
      <c r="K81" s="102" t="inlineStr">
        <is>
          <t>Latvia</t>
        </is>
      </c>
      <c r="L81" s="232" t="inlineStr">
        <is>
          <t>A3</t>
        </is>
      </c>
      <c r="M81" s="232" t="inlineStr">
        <is>
          <t>A3</t>
        </is>
      </c>
      <c r="N81" s="232" t="n"/>
      <c r="O81" s="240" t="inlineStr">
        <is>
          <t>Madagascar</t>
        </is>
      </c>
      <c r="P81" s="240" t="inlineStr">
        <is>
          <t>B-</t>
        </is>
      </c>
      <c r="Q81" s="239" t="inlineStr">
        <is>
          <t>B-/Stable/B</t>
        </is>
      </c>
      <c r="R81" s="239" t="inlineStr">
        <is>
          <t>B-/Stable/B</t>
        </is>
      </c>
    </row>
    <row r="82" ht="19.95" customHeight="1" s="258">
      <c r="A82">
        <f>E82</f>
        <v/>
      </c>
      <c r="B82" s="174">
        <f>G82</f>
        <v/>
      </c>
      <c r="C82" s="175">
        <f>F82</f>
        <v/>
      </c>
      <c r="E82" s="141" t="inlineStr">
        <is>
          <t>Laos</t>
        </is>
      </c>
      <c r="F82" s="166">
        <f>VLOOKUP(E82,$K$2:$M$153,3,FALSE)</f>
        <v/>
      </c>
      <c r="G82" s="166" t="inlineStr">
        <is>
          <t>NA</t>
        </is>
      </c>
      <c r="K82" s="102" t="inlineStr">
        <is>
          <t>Lebanon</t>
        </is>
      </c>
      <c r="L82" s="232" t="inlineStr">
        <is>
          <t>C</t>
        </is>
      </c>
      <c r="M82" s="232" t="inlineStr">
        <is>
          <t>C</t>
        </is>
      </c>
      <c r="N82" s="232" t="n"/>
      <c r="O82" s="240" t="inlineStr">
        <is>
          <t>Malaysia</t>
        </is>
      </c>
      <c r="P82" s="240" t="inlineStr">
        <is>
          <t>A-</t>
        </is>
      </c>
      <c r="Q82" s="239" t="inlineStr">
        <is>
          <t>A-/Stable/A-2</t>
        </is>
      </c>
      <c r="R82" s="239" t="inlineStr">
        <is>
          <t>A/Stable/A-1</t>
        </is>
      </c>
    </row>
    <row r="83" ht="19.95" customHeight="1" s="258">
      <c r="A83" s="46" t="inlineStr">
        <is>
          <t>Latvia</t>
        </is>
      </c>
      <c r="B83" s="174">
        <f>G83</f>
        <v/>
      </c>
      <c r="C83" s="175">
        <f>F83</f>
        <v/>
      </c>
      <c r="E83" s="141" t="inlineStr">
        <is>
          <t>Latvia</t>
        </is>
      </c>
      <c r="F83" s="166">
        <f>VLOOKUP(E83,$K$2:$M$153,3,FALSE)</f>
        <v/>
      </c>
      <c r="G83" s="166">
        <f>VLOOKUP(E83,$O$2:$P$157,2,FALSE)</f>
        <v/>
      </c>
      <c r="K83" s="102" t="inlineStr">
        <is>
          <t>Liechtenstein</t>
        </is>
      </c>
      <c r="L83" s="232" t="inlineStr">
        <is>
          <t>-</t>
        </is>
      </c>
      <c r="M83" s="232" t="inlineStr">
        <is>
          <t>-</t>
        </is>
      </c>
      <c r="N83" s="232" t="n"/>
      <c r="O83" s="240" t="inlineStr">
        <is>
          <t>Malta</t>
        </is>
      </c>
      <c r="P83" s="240" t="inlineStr">
        <is>
          <t>A-</t>
        </is>
      </c>
      <c r="Q83" s="239" t="inlineStr">
        <is>
          <t>A-/Stable/A-2</t>
        </is>
      </c>
      <c r="R83" s="239" t="inlineStr">
        <is>
          <t>A-/Stable/A-2</t>
        </is>
      </c>
    </row>
    <row r="84" ht="19.95" customHeight="1" s="258">
      <c r="A84" s="46" t="inlineStr">
        <is>
          <t>Lebanon</t>
        </is>
      </c>
      <c r="B84" s="174">
        <f>G84</f>
        <v/>
      </c>
      <c r="C84" s="175">
        <f>F84</f>
        <v/>
      </c>
      <c r="E84" s="141" t="inlineStr">
        <is>
          <t>Lebanon</t>
        </is>
      </c>
      <c r="F84" s="166">
        <f>VLOOKUP(E84,$K$2:$M$153,3,FALSE)</f>
        <v/>
      </c>
      <c r="G84" s="166">
        <f>VLOOKUP(E84,$O$2:$P$157,2,FALSE)</f>
        <v/>
      </c>
      <c r="K84" s="102" t="inlineStr">
        <is>
          <t>Lithuania</t>
        </is>
      </c>
      <c r="L84" s="232" t="inlineStr">
        <is>
          <t>A2</t>
        </is>
      </c>
      <c r="M84" s="232" t="inlineStr">
        <is>
          <t>A2</t>
        </is>
      </c>
      <c r="N84" s="232" t="n"/>
      <c r="O84" s="240" t="inlineStr">
        <is>
          <t>Mauritius</t>
        </is>
      </c>
      <c r="P84" s="240" t="inlineStr">
        <is>
          <t>BBB-</t>
        </is>
      </c>
      <c r="Q84" s="239" t="inlineStr">
        <is>
          <t>BBB-/Stable/A-3</t>
        </is>
      </c>
      <c r="R84" s="239" t="inlineStr">
        <is>
          <t>BBB-/Stable/A-3</t>
        </is>
      </c>
    </row>
    <row r="85" ht="19.95" customHeight="1" s="258">
      <c r="A85" s="46" t="inlineStr">
        <is>
          <t>Liechtenstein</t>
        </is>
      </c>
      <c r="B85" s="174">
        <f>G85</f>
        <v/>
      </c>
      <c r="C85" s="175">
        <f>F85</f>
        <v/>
      </c>
      <c r="E85" s="141" t="inlineStr">
        <is>
          <t>Liechtenstein</t>
        </is>
      </c>
      <c r="F85" s="166" t="inlineStr">
        <is>
          <t>NA</t>
        </is>
      </c>
      <c r="G85" s="166">
        <f>VLOOKUP(E85,$O$2:$P$157,2,FALSE)</f>
        <v/>
      </c>
      <c r="K85" s="102" t="inlineStr">
        <is>
          <t>Luxembourg</t>
        </is>
      </c>
      <c r="L85" s="232" t="inlineStr">
        <is>
          <t>Aaa</t>
        </is>
      </c>
      <c r="M85" s="232" t="inlineStr">
        <is>
          <t>Aaa</t>
        </is>
      </c>
      <c r="N85" s="232" t="n"/>
      <c r="O85" s="240" t="inlineStr">
        <is>
          <t>Mexico</t>
        </is>
      </c>
      <c r="P85" s="240" t="inlineStr">
        <is>
          <t>BBB+</t>
        </is>
      </c>
      <c r="Q85" s="239" t="inlineStr">
        <is>
          <t>BBB/Stable/A-2</t>
        </is>
      </c>
      <c r="R85" s="239" t="inlineStr">
        <is>
          <t>BBB+/Stable/A-2</t>
        </is>
      </c>
    </row>
    <row r="86" ht="19.95" customHeight="1" s="258">
      <c r="A86" s="46" t="inlineStr">
        <is>
          <t>Lithuania</t>
        </is>
      </c>
      <c r="B86" s="174">
        <f>G86</f>
        <v/>
      </c>
      <c r="C86" s="175">
        <f>F86</f>
        <v/>
      </c>
      <c r="E86" s="141" t="inlineStr">
        <is>
          <t>Lithuania</t>
        </is>
      </c>
      <c r="F86" s="166">
        <f>VLOOKUP(E86,$K$2:$M$153,3,FALSE)</f>
        <v/>
      </c>
      <c r="G86" s="166">
        <f>VLOOKUP(E86,$O$2:$P$157,2,FALSE)</f>
        <v/>
      </c>
      <c r="K86" s="102" t="inlineStr">
        <is>
          <t>Macao SAR, China</t>
        </is>
      </c>
      <c r="L86" s="232" t="inlineStr">
        <is>
          <t>Aa3</t>
        </is>
      </c>
      <c r="M86" s="232" t="inlineStr">
        <is>
          <t>Aa3</t>
        </is>
      </c>
      <c r="N86" s="232" t="n"/>
      <c r="O86" s="240" t="inlineStr">
        <is>
          <t>Mongolia</t>
        </is>
      </c>
      <c r="P86" s="240" t="inlineStr">
        <is>
          <t>B</t>
        </is>
      </c>
      <c r="Q86" s="239" t="inlineStr">
        <is>
          <t>B/Stable/B</t>
        </is>
      </c>
      <c r="R86" s="239" t="inlineStr">
        <is>
          <t>B/Stable/B</t>
        </is>
      </c>
    </row>
    <row r="87" ht="19.95" customHeight="1" s="258">
      <c r="A87" s="46" t="inlineStr">
        <is>
          <t>Luxembourg</t>
        </is>
      </c>
      <c r="B87" s="174">
        <f>G87</f>
        <v/>
      </c>
      <c r="C87" s="175">
        <f>F87</f>
        <v/>
      </c>
      <c r="E87" s="141" t="inlineStr">
        <is>
          <t>Luxembourg</t>
        </is>
      </c>
      <c r="F87" s="166">
        <f>VLOOKUP(E87,$K$2:$M$153,3,FALSE)</f>
        <v/>
      </c>
      <c r="G87" s="166">
        <f>VLOOKUP(E87,$O$2:$P$157,2,FALSE)</f>
        <v/>
      </c>
      <c r="K87" s="102" t="inlineStr">
        <is>
          <t>Malaysia</t>
        </is>
      </c>
      <c r="L87" s="232" t="inlineStr">
        <is>
          <t>A3</t>
        </is>
      </c>
      <c r="M87" s="232" t="inlineStr">
        <is>
          <t>A3</t>
        </is>
      </c>
      <c r="N87" s="232" t="n"/>
      <c r="O87" s="240" t="inlineStr">
        <is>
          <t>Montenegro</t>
        </is>
      </c>
      <c r="P87" s="240" t="inlineStr">
        <is>
          <t>B</t>
        </is>
      </c>
      <c r="Q87" s="239" t="inlineStr">
        <is>
          <t>B/Stable/B</t>
        </is>
      </c>
      <c r="R87" s="239" t="inlineStr">
        <is>
          <t>B/Stable/B</t>
        </is>
      </c>
    </row>
    <row r="88" ht="19.95" customHeight="1" s="258">
      <c r="A88" s="46" t="inlineStr">
        <is>
          <t>Macao</t>
        </is>
      </c>
      <c r="B88" s="174">
        <f>G88</f>
        <v/>
      </c>
      <c r="C88" s="175">
        <f>F88</f>
        <v/>
      </c>
      <c r="E88" s="141" t="inlineStr">
        <is>
          <t>Macao</t>
        </is>
      </c>
      <c r="F88" s="166" t="inlineStr">
        <is>
          <t>Aa3</t>
        </is>
      </c>
      <c r="G88" s="166" t="inlineStr">
        <is>
          <t>NA</t>
        </is>
      </c>
      <c r="K88" s="102" t="inlineStr">
        <is>
          <t>Maldives</t>
        </is>
      </c>
      <c r="L88" s="232" t="inlineStr">
        <is>
          <t>Caa1</t>
        </is>
      </c>
      <c r="M88" s="232" t="inlineStr">
        <is>
          <t>Caa1</t>
        </is>
      </c>
      <c r="N88" s="232" t="n"/>
      <c r="O88" s="240" t="inlineStr">
        <is>
          <t>Montserrat</t>
        </is>
      </c>
      <c r="P88" s="240" t="inlineStr">
        <is>
          <t>BBB-</t>
        </is>
      </c>
      <c r="Q88" s="239" t="inlineStr">
        <is>
          <t>BBB-/Stable/A-3</t>
        </is>
      </c>
      <c r="R88" s="239" t="inlineStr">
        <is>
          <t>BBB-/Stable/A-3</t>
        </is>
      </c>
    </row>
    <row r="89" ht="19.95" customHeight="1" s="258">
      <c r="A89" s="46" t="inlineStr">
        <is>
          <t>Macedonia</t>
        </is>
      </c>
      <c r="B89" s="174">
        <f>G89</f>
        <v/>
      </c>
      <c r="C89" s="175">
        <f>F89</f>
        <v/>
      </c>
      <c r="E89" s="172" t="inlineStr">
        <is>
          <t>Macedonia</t>
        </is>
      </c>
      <c r="F89" s="166" t="inlineStr">
        <is>
          <t>NA</t>
        </is>
      </c>
      <c r="G89" s="166" t="inlineStr">
        <is>
          <t>BB-</t>
        </is>
      </c>
      <c r="K89" s="102" t="inlineStr">
        <is>
          <t>Mali</t>
        </is>
      </c>
      <c r="L89" s="232" t="inlineStr">
        <is>
          <t>Caa2</t>
        </is>
      </c>
      <c r="M89" s="232" t="inlineStr">
        <is>
          <t>Caa2</t>
        </is>
      </c>
      <c r="N89" s="232" t="n"/>
      <c r="O89" s="240" t="inlineStr">
        <is>
          <t>Morocco</t>
        </is>
      </c>
      <c r="P89" s="240" t="inlineStr">
        <is>
          <t>BB+</t>
        </is>
      </c>
      <c r="Q89" s="239" t="inlineStr">
        <is>
          <t>BB+/Stable/B</t>
        </is>
      </c>
      <c r="R89" s="239" t="inlineStr">
        <is>
          <t>BB+/Stable/B</t>
        </is>
      </c>
    </row>
    <row r="90" ht="19.95" customHeight="1" s="258">
      <c r="A90" s="46" t="inlineStr">
        <is>
          <t>Malaysia</t>
        </is>
      </c>
      <c r="B90" s="174">
        <f>G90</f>
        <v/>
      </c>
      <c r="C90" s="175">
        <f>F90</f>
        <v/>
      </c>
      <c r="E90" s="141" t="inlineStr">
        <is>
          <t>Malaysia</t>
        </is>
      </c>
      <c r="F90" s="166">
        <f>VLOOKUP(E90,$K$2:$M$153,3,FALSE)</f>
        <v/>
      </c>
      <c r="G90" s="166">
        <f>VLOOKUP(E90,$O$2:$P$157,2,FALSE)</f>
        <v/>
      </c>
      <c r="K90" s="102" t="inlineStr">
        <is>
          <t>Malta</t>
        </is>
      </c>
      <c r="L90" s="232" t="inlineStr">
        <is>
          <t>A2</t>
        </is>
      </c>
      <c r="M90" s="232" t="inlineStr">
        <is>
          <t>A2</t>
        </is>
      </c>
      <c r="N90" s="232" t="n"/>
      <c r="O90" s="240" t="inlineStr">
        <is>
          <t>Mozambique</t>
        </is>
      </c>
      <c r="P90" s="240" t="inlineStr">
        <is>
          <t>CCC+</t>
        </is>
      </c>
      <c r="Q90" s="239" t="inlineStr">
        <is>
          <t>CCC+/Stable/C</t>
        </is>
      </c>
      <c r="R90" s="239" t="inlineStr">
        <is>
          <t>CCC+/Stable/C</t>
        </is>
      </c>
    </row>
    <row r="91" ht="19.95" customHeight="1" s="258">
      <c r="A91" s="46" t="inlineStr">
        <is>
          <t>Maldives</t>
        </is>
      </c>
      <c r="B91" s="174">
        <f>G91</f>
        <v/>
      </c>
      <c r="C91" s="175">
        <f>F91</f>
        <v/>
      </c>
      <c r="E91" s="141" t="inlineStr">
        <is>
          <t>Maldives</t>
        </is>
      </c>
      <c r="F91" s="166">
        <f>VLOOKUP(E91,$K$2:$M$153,3,FALSE)</f>
        <v/>
      </c>
      <c r="G91" s="166" t="inlineStr">
        <is>
          <t>NA</t>
        </is>
      </c>
      <c r="K91" s="102" t="inlineStr">
        <is>
          <t>Mauritius</t>
        </is>
      </c>
      <c r="L91" s="232" t="inlineStr">
        <is>
          <t>Baa3</t>
        </is>
      </c>
      <c r="M91" s="232" t="inlineStr">
        <is>
          <t>Baa3</t>
        </is>
      </c>
      <c r="N91" s="232" t="n"/>
      <c r="O91" s="240" t="inlineStr">
        <is>
          <t>Netherlands</t>
        </is>
      </c>
      <c r="P91" s="240" t="inlineStr">
        <is>
          <t>AAA</t>
        </is>
      </c>
      <c r="Q91" s="239" t="inlineStr">
        <is>
          <t>AAA/Stable/A-1+</t>
        </is>
      </c>
      <c r="R91" s="239" t="inlineStr">
        <is>
          <t>AAA/Stable/A-1+</t>
        </is>
      </c>
    </row>
    <row r="92" ht="19.95" customHeight="1" s="258">
      <c r="A92" s="138" t="inlineStr">
        <is>
          <t>Mali</t>
        </is>
      </c>
      <c r="B92" s="174">
        <f>G92</f>
        <v/>
      </c>
      <c r="C92" s="175">
        <f>F92</f>
        <v/>
      </c>
      <c r="E92" s="141" t="inlineStr">
        <is>
          <t>Mali</t>
        </is>
      </c>
      <c r="F92" s="166">
        <f>VLOOKUP(E92,$K$2:$M$153,3,FALSE)</f>
        <v/>
      </c>
      <c r="G92" s="166" t="inlineStr">
        <is>
          <t>NA</t>
        </is>
      </c>
      <c r="K92" s="102" t="inlineStr">
        <is>
          <t>Mexico</t>
        </is>
      </c>
      <c r="L92" s="232" t="inlineStr">
        <is>
          <t>Baa2</t>
        </is>
      </c>
      <c r="M92" s="232" t="inlineStr">
        <is>
          <t>Baa2</t>
        </is>
      </c>
      <c r="N92" s="232" t="n"/>
      <c r="O92" s="240" t="inlineStr">
        <is>
          <t>New Zealand</t>
        </is>
      </c>
      <c r="P92" s="240" t="inlineStr">
        <is>
          <t>AA+</t>
        </is>
      </c>
      <c r="Q92" s="239" t="inlineStr">
        <is>
          <t>AA+/Stable/A-1+</t>
        </is>
      </c>
      <c r="R92" s="239" t="inlineStr">
        <is>
          <t>AAA/Stable/A-1+</t>
        </is>
      </c>
    </row>
    <row r="93" ht="19.95" customHeight="1" s="258">
      <c r="A93" s="46" t="inlineStr">
        <is>
          <t>Malta</t>
        </is>
      </c>
      <c r="B93" s="174">
        <f>G93</f>
        <v/>
      </c>
      <c r="C93" s="175">
        <f>F93</f>
        <v/>
      </c>
      <c r="E93" s="141" t="inlineStr">
        <is>
          <t>Malta</t>
        </is>
      </c>
      <c r="F93" s="166">
        <f>VLOOKUP(E93,$K$2:$M$153,3,FALSE)</f>
        <v/>
      </c>
      <c r="G93" s="166">
        <f>VLOOKUP(E93,$O$2:$P$157,2,FALSE)</f>
        <v/>
      </c>
      <c r="K93" s="102" t="inlineStr">
        <is>
          <t>Moldova</t>
        </is>
      </c>
      <c r="L93" s="232" t="inlineStr">
        <is>
          <t>B3</t>
        </is>
      </c>
      <c r="M93" s="232" t="inlineStr">
        <is>
          <t>B3</t>
        </is>
      </c>
      <c r="N93" s="232" t="n"/>
      <c r="O93" s="240" t="inlineStr">
        <is>
          <t>Nicaragua</t>
        </is>
      </c>
      <c r="P93" s="240" t="inlineStr">
        <is>
          <t>B</t>
        </is>
      </c>
      <c r="Q93" s="239" t="inlineStr">
        <is>
          <t>B/Stable/B</t>
        </is>
      </c>
      <c r="R93" s="239" t="inlineStr">
        <is>
          <t>B/Stable/B</t>
        </is>
      </c>
    </row>
    <row r="94" ht="19.95" customHeight="1" s="258">
      <c r="A94" s="46" t="inlineStr">
        <is>
          <t>Mauritius</t>
        </is>
      </c>
      <c r="B94" s="174">
        <f>G94</f>
        <v/>
      </c>
      <c r="C94" s="175">
        <f>F94</f>
        <v/>
      </c>
      <c r="E94" s="141" t="inlineStr">
        <is>
          <t>Mauritius</t>
        </is>
      </c>
      <c r="F94" s="166">
        <f>VLOOKUP(E94,$K$2:$M$153,3,FALSE)</f>
        <v/>
      </c>
      <c r="G94" s="166">
        <f>VLOOKUP(E94,$O$2:$P$157,2,FALSE)</f>
        <v/>
      </c>
      <c r="K94" s="102" t="inlineStr">
        <is>
          <t>Mongolia</t>
        </is>
      </c>
      <c r="L94" s="232" t="inlineStr">
        <is>
          <t>B3</t>
        </is>
      </c>
      <c r="M94" s="232" t="inlineStr">
        <is>
          <t>B3</t>
        </is>
      </c>
      <c r="N94" s="232" t="n"/>
      <c r="O94" s="240" t="inlineStr">
        <is>
          <t>Nigeria</t>
        </is>
      </c>
      <c r="P94" s="240" t="inlineStr">
        <is>
          <t>B-</t>
        </is>
      </c>
      <c r="Q94" s="239" t="inlineStr">
        <is>
          <t>B-/Stable/B</t>
        </is>
      </c>
      <c r="R94" s="239" t="inlineStr">
        <is>
          <t>B-/Stable/B</t>
        </is>
      </c>
    </row>
    <row r="95" ht="19.95" customHeight="1" s="258">
      <c r="A95" s="46" t="inlineStr">
        <is>
          <t>Mexico</t>
        </is>
      </c>
      <c r="B95" s="174">
        <f>G95</f>
        <v/>
      </c>
      <c r="C95" s="175">
        <f>F95</f>
        <v/>
      </c>
      <c r="E95" s="141" t="inlineStr">
        <is>
          <t>Mexico</t>
        </is>
      </c>
      <c r="F95" s="166">
        <f>VLOOKUP(E95,$K$2:$M$153,3,FALSE)</f>
        <v/>
      </c>
      <c r="G95" s="166">
        <f>VLOOKUP(E95,$O$2:$P$157,2,FALSE)</f>
        <v/>
      </c>
      <c r="K95" s="102" t="inlineStr">
        <is>
          <t>Montenegro</t>
        </is>
      </c>
      <c r="L95" s="232" t="inlineStr">
        <is>
          <t>B1</t>
        </is>
      </c>
      <c r="M95" s="232" t="inlineStr">
        <is>
          <t>-</t>
        </is>
      </c>
      <c r="N95" s="232" t="n"/>
      <c r="O95" s="240" t="inlineStr">
        <is>
          <t>North Macedonia</t>
        </is>
      </c>
      <c r="P95" s="240" t="inlineStr">
        <is>
          <t>BB-</t>
        </is>
      </c>
      <c r="Q95" s="239" t="inlineStr">
        <is>
          <t>BB-/Stable/B</t>
        </is>
      </c>
      <c r="R95" s="239" t="inlineStr">
        <is>
          <t>BB-/Stable/B</t>
        </is>
      </c>
    </row>
    <row r="96" ht="19.95" customHeight="1" s="258">
      <c r="A96" s="46" t="inlineStr">
        <is>
          <t>Moldova</t>
        </is>
      </c>
      <c r="B96" s="174">
        <f>G96</f>
        <v/>
      </c>
      <c r="C96" s="175">
        <f>F96</f>
        <v/>
      </c>
      <c r="E96" s="141" t="inlineStr">
        <is>
          <t>Moldova</t>
        </is>
      </c>
      <c r="F96" s="166">
        <f>VLOOKUP(E96,$K$2:$M$153,3,FALSE)</f>
        <v/>
      </c>
      <c r="G96" s="166" t="inlineStr">
        <is>
          <t>NA</t>
        </is>
      </c>
      <c r="K96" s="102" t="inlineStr">
        <is>
          <t>Morocco</t>
        </is>
      </c>
      <c r="L96" s="232" t="inlineStr">
        <is>
          <t>Ba1</t>
        </is>
      </c>
      <c r="M96" s="232" t="inlineStr">
        <is>
          <t>Ba1</t>
        </is>
      </c>
      <c r="N96" s="232" t="n"/>
      <c r="O96" s="240" t="inlineStr">
        <is>
          <t>Norway</t>
        </is>
      </c>
      <c r="P96" s="240" t="inlineStr">
        <is>
          <t>AAA</t>
        </is>
      </c>
      <c r="Q96" s="239" t="inlineStr">
        <is>
          <t>AAA/Stable/A-1+</t>
        </is>
      </c>
      <c r="R96" s="239" t="inlineStr">
        <is>
          <t>AAA/Stable/A-1+</t>
        </is>
      </c>
    </row>
    <row r="97" ht="19.95" customHeight="1" s="258">
      <c r="A97" s="46" t="inlineStr">
        <is>
          <t>Mongolia</t>
        </is>
      </c>
      <c r="B97" s="174">
        <f>G97</f>
        <v/>
      </c>
      <c r="C97" s="175">
        <f>F97</f>
        <v/>
      </c>
      <c r="E97" s="141" t="inlineStr">
        <is>
          <t>Mongolia</t>
        </is>
      </c>
      <c r="F97" s="166">
        <f>VLOOKUP(E97,$K$2:$M$153,3,FALSE)</f>
        <v/>
      </c>
      <c r="G97" s="166">
        <f>VLOOKUP(E97,$O$2:$P$157,2,FALSE)</f>
        <v/>
      </c>
      <c r="K97" s="235" t="inlineStr">
        <is>
          <t>Mozambique</t>
        </is>
      </c>
      <c r="L97" s="232" t="inlineStr">
        <is>
          <t>Caa2</t>
        </is>
      </c>
      <c r="M97" s="232" t="inlineStr">
        <is>
          <t>Caa2</t>
        </is>
      </c>
      <c r="N97" s="232" t="n"/>
      <c r="O97" s="240" t="inlineStr">
        <is>
          <t>Oman</t>
        </is>
      </c>
      <c r="P97" s="240" t="inlineStr">
        <is>
          <t>BB+</t>
        </is>
      </c>
      <c r="Q97" s="239" t="inlineStr">
        <is>
          <t>BB+/Stable/B</t>
        </is>
      </c>
      <c r="R97" s="239" t="inlineStr">
        <is>
          <t>BB+/Stable/B</t>
        </is>
      </c>
    </row>
    <row r="98" ht="19.95" customHeight="1" s="258">
      <c r="A98" s="46" t="inlineStr">
        <is>
          <t>Montenegro</t>
        </is>
      </c>
      <c r="B98" s="174">
        <f>G98</f>
        <v/>
      </c>
      <c r="C98" s="175">
        <f>F98</f>
        <v/>
      </c>
      <c r="E98" s="141" t="inlineStr">
        <is>
          <t>Montenegro</t>
        </is>
      </c>
      <c r="F98" s="166" t="inlineStr">
        <is>
          <t>B1</t>
        </is>
      </c>
      <c r="G98" s="166">
        <f>VLOOKUP(E98,$O$2:$P$157,2,FALSE)</f>
        <v/>
      </c>
      <c r="K98" s="102" t="inlineStr">
        <is>
          <t>Namibia</t>
        </is>
      </c>
      <c r="L98" s="232" t="inlineStr">
        <is>
          <t>B1</t>
        </is>
      </c>
      <c r="M98" s="232" t="inlineStr">
        <is>
          <t>B1</t>
        </is>
      </c>
      <c r="N98" s="232" t="n"/>
      <c r="O98" s="240" t="inlineStr">
        <is>
          <t>Pakistan</t>
        </is>
      </c>
      <c r="P98" s="240" t="inlineStr">
        <is>
          <t>CCC+</t>
        </is>
      </c>
      <c r="Q98" s="239" t="inlineStr">
        <is>
          <t>CCC+/Stable/C</t>
        </is>
      </c>
      <c r="R98" s="239" t="inlineStr">
        <is>
          <t>CCC+/Stable/C</t>
        </is>
      </c>
    </row>
    <row r="99" ht="19.95" customHeight="1" s="258">
      <c r="A99" s="46" t="inlineStr">
        <is>
          <t>Montserrat</t>
        </is>
      </c>
      <c r="B99" s="174">
        <f>G99</f>
        <v/>
      </c>
      <c r="C99" s="175">
        <f>F99</f>
        <v/>
      </c>
      <c r="E99" s="172" t="inlineStr">
        <is>
          <t>Montserrat</t>
        </is>
      </c>
      <c r="F99" s="166" t="inlineStr">
        <is>
          <t>NA</t>
        </is>
      </c>
      <c r="G99" s="166">
        <f>VLOOKUP(E99,$O$2:$P$157,2,FALSE)</f>
        <v/>
      </c>
      <c r="K99" s="102" t="inlineStr">
        <is>
          <t>Netherlands</t>
        </is>
      </c>
      <c r="L99" s="232" t="inlineStr">
        <is>
          <t>Aaa</t>
        </is>
      </c>
      <c r="M99" s="232" t="inlineStr">
        <is>
          <t>Aaa</t>
        </is>
      </c>
      <c r="N99" s="232" t="n"/>
      <c r="O99" s="240" t="inlineStr">
        <is>
          <t>Panama</t>
        </is>
      </c>
      <c r="P99" s="240" t="inlineStr">
        <is>
          <t>BBB</t>
        </is>
      </c>
      <c r="Q99" s="239" t="inlineStr">
        <is>
          <t>BBB/Negative/A-2</t>
        </is>
      </c>
      <c r="R99" s="239" t="inlineStr">
        <is>
          <t>BBB/Negative/A-2</t>
        </is>
      </c>
    </row>
    <row r="100" ht="19.95" customHeight="1" s="258">
      <c r="A100" s="46" t="inlineStr">
        <is>
          <t>Morocco</t>
        </is>
      </c>
      <c r="B100" s="174">
        <f>G100</f>
        <v/>
      </c>
      <c r="C100" s="175">
        <f>F100</f>
        <v/>
      </c>
      <c r="E100" s="141" t="inlineStr">
        <is>
          <t>Morocco</t>
        </is>
      </c>
      <c r="F100" s="166">
        <f>VLOOKUP(E100,$K$2:$M$153,3,FALSE)</f>
        <v/>
      </c>
      <c r="G100" s="166">
        <f>VLOOKUP(E100,$O$2:$P$157,2,FALSE)</f>
        <v/>
      </c>
      <c r="K100" s="102" t="inlineStr">
        <is>
          <t>New Zealand</t>
        </is>
      </c>
      <c r="L100" s="232" t="inlineStr">
        <is>
          <t>Aaa</t>
        </is>
      </c>
      <c r="M100" s="232" t="inlineStr">
        <is>
          <t>Aaa</t>
        </is>
      </c>
      <c r="N100" s="232" t="n"/>
      <c r="O100" s="240" t="inlineStr">
        <is>
          <t>Papua New Guinea</t>
        </is>
      </c>
      <c r="P100" s="240" t="inlineStr">
        <is>
          <t>B-</t>
        </is>
      </c>
      <c r="Q100" s="239" t="inlineStr">
        <is>
          <t>B-/Stable/B</t>
        </is>
      </c>
      <c r="R100" s="239" t="inlineStr">
        <is>
          <t>B-/Stable/B</t>
        </is>
      </c>
    </row>
    <row r="101" ht="19.95" customHeight="1" s="258">
      <c r="A101" s="46" t="inlineStr">
        <is>
          <t>Mozambique</t>
        </is>
      </c>
      <c r="B101" s="174">
        <f>G101</f>
        <v/>
      </c>
      <c r="C101" s="175">
        <f>F101</f>
        <v/>
      </c>
      <c r="E101" s="168" t="inlineStr">
        <is>
          <t>Mozambique</t>
        </is>
      </c>
      <c r="F101" s="166">
        <f>VLOOKUP(E101,$K$2:$M$153,3,FALSE)</f>
        <v/>
      </c>
      <c r="G101" s="166">
        <f>VLOOKUP(E101,$O$2:$P$157,2,FALSE)</f>
        <v/>
      </c>
      <c r="K101" s="102" t="inlineStr">
        <is>
          <t>Nicaragua</t>
        </is>
      </c>
      <c r="L101" s="232" t="inlineStr">
        <is>
          <t>B3</t>
        </is>
      </c>
      <c r="M101" s="232" t="inlineStr">
        <is>
          <t>B3</t>
        </is>
      </c>
      <c r="N101" s="232" t="n"/>
      <c r="O101" s="240" t="inlineStr">
        <is>
          <t>Paraguay</t>
        </is>
      </c>
      <c r="P101" s="240" t="inlineStr">
        <is>
          <t>BB</t>
        </is>
      </c>
      <c r="Q101" s="239" t="inlineStr">
        <is>
          <t>BB/Stable/B</t>
        </is>
      </c>
      <c r="R101" s="239" t="inlineStr">
        <is>
          <t>BB/Stable/B</t>
        </is>
      </c>
    </row>
    <row r="102" ht="19.95" customHeight="1" s="258">
      <c r="A102" s="46" t="inlineStr">
        <is>
          <t>Namibia</t>
        </is>
      </c>
      <c r="B102" s="174">
        <f>G102</f>
        <v/>
      </c>
      <c r="C102" s="175">
        <f>F102</f>
        <v/>
      </c>
      <c r="E102" s="141" t="inlineStr">
        <is>
          <t>Namibia</t>
        </is>
      </c>
      <c r="F102" s="166">
        <f>VLOOKUP(E102,$K$2:$M$153,3,FALSE)</f>
        <v/>
      </c>
      <c r="G102" s="166" t="inlineStr">
        <is>
          <t>NA</t>
        </is>
      </c>
      <c r="K102" s="102" t="inlineStr">
        <is>
          <t>Niger</t>
        </is>
      </c>
      <c r="L102" s="232" t="inlineStr">
        <is>
          <t>Caa2</t>
        </is>
      </c>
      <c r="M102" s="232" t="inlineStr">
        <is>
          <t>Caa2</t>
        </is>
      </c>
      <c r="N102" s="232" t="n"/>
      <c r="O102" s="240" t="inlineStr">
        <is>
          <t>Peru</t>
        </is>
      </c>
      <c r="P102" s="240" t="inlineStr">
        <is>
          <t>BBB</t>
        </is>
      </c>
      <c r="Q102" s="239" t="inlineStr">
        <is>
          <t>BBB/Negative/A-2</t>
        </is>
      </c>
      <c r="R102" s="239" t="inlineStr">
        <is>
          <t>BBB+/Negative/A-2</t>
        </is>
      </c>
    </row>
    <row r="103" ht="19.95" customHeight="1" s="258">
      <c r="A103" s="46" t="inlineStr">
        <is>
          <t>Netherlands</t>
        </is>
      </c>
      <c r="B103" s="174">
        <f>G103</f>
        <v/>
      </c>
      <c r="C103" s="175">
        <f>F103</f>
        <v/>
      </c>
      <c r="E103" s="141" t="inlineStr">
        <is>
          <t>Netherlands</t>
        </is>
      </c>
      <c r="F103" s="166">
        <f>VLOOKUP(E103,$K$2:$M$153,3,FALSE)</f>
        <v/>
      </c>
      <c r="G103" s="166">
        <f>VLOOKUP(E103,$O$2:$P$157,2,FALSE)</f>
        <v/>
      </c>
      <c r="K103" s="102" t="inlineStr">
        <is>
          <t>Nigeria</t>
        </is>
      </c>
      <c r="L103" s="232" t="inlineStr">
        <is>
          <t>Caa1</t>
        </is>
      </c>
      <c r="M103" s="232" t="inlineStr">
        <is>
          <t>Caa1</t>
        </is>
      </c>
      <c r="N103" s="232" t="n"/>
      <c r="O103" s="240" t="inlineStr">
        <is>
          <t>Philippines</t>
        </is>
      </c>
      <c r="P103" s="240" t="inlineStr">
        <is>
          <t>BBB+</t>
        </is>
      </c>
      <c r="Q103" s="239" t="inlineStr">
        <is>
          <t>BBB+/Stable/A-2</t>
        </is>
      </c>
      <c r="R103" s="239" t="inlineStr">
        <is>
          <t>BBB+/Stable/A-2</t>
        </is>
      </c>
    </row>
    <row r="104" ht="19.95" customHeight="1" s="258">
      <c r="A104" s="46" t="inlineStr">
        <is>
          <t>New Zealand</t>
        </is>
      </c>
      <c r="B104" s="174">
        <f>G104</f>
        <v/>
      </c>
      <c r="C104" s="175">
        <f>F104</f>
        <v/>
      </c>
      <c r="E104" s="141" t="inlineStr">
        <is>
          <t>New Zealand</t>
        </is>
      </c>
      <c r="F104" s="166">
        <f>VLOOKUP(E104,$K$2:$M$153,3,FALSE)</f>
        <v/>
      </c>
      <c r="G104" s="166">
        <f>VLOOKUP(E104,$O$2:$P$157,2,FALSE)</f>
        <v/>
      </c>
      <c r="K104" s="102" t="inlineStr">
        <is>
          <t>Norway</t>
        </is>
      </c>
      <c r="L104" s="232" t="inlineStr">
        <is>
          <t>Aaa</t>
        </is>
      </c>
      <c r="M104" s="232" t="inlineStr">
        <is>
          <t>Aaa</t>
        </is>
      </c>
      <c r="N104" s="232" t="n"/>
      <c r="O104" s="240" t="inlineStr">
        <is>
          <t>Poland</t>
        </is>
      </c>
      <c r="P104" s="240" t="inlineStr">
        <is>
          <t>A-</t>
        </is>
      </c>
      <c r="Q104" s="239" t="inlineStr">
        <is>
          <t>A-/Stable/A-2</t>
        </is>
      </c>
      <c r="R104" s="239" t="inlineStr">
        <is>
          <t>A/Stable/A-1</t>
        </is>
      </c>
    </row>
    <row r="105" ht="19.95" customHeight="1" s="258">
      <c r="A105" s="46" t="inlineStr">
        <is>
          <t>Nicaragua</t>
        </is>
      </c>
      <c r="B105" s="174">
        <f>G105</f>
        <v/>
      </c>
      <c r="C105" s="175">
        <f>F105</f>
        <v/>
      </c>
      <c r="E105" s="141" t="inlineStr">
        <is>
          <t>Nicaragua</t>
        </is>
      </c>
      <c r="F105" s="166">
        <f>VLOOKUP(E105,$K$2:$M$153,3,FALSE)</f>
        <v/>
      </c>
      <c r="G105" s="166">
        <f>VLOOKUP(E105,$O$2:$P$157,2,FALSE)</f>
        <v/>
      </c>
      <c r="K105" s="102" t="inlineStr">
        <is>
          <t>Oman</t>
        </is>
      </c>
      <c r="L105" s="232" t="inlineStr">
        <is>
          <t>Ba1</t>
        </is>
      </c>
      <c r="M105" s="232" t="inlineStr">
        <is>
          <t>Ba1</t>
        </is>
      </c>
      <c r="N105" s="232" t="n"/>
      <c r="O105" s="240" t="inlineStr">
        <is>
          <t>Portugal</t>
        </is>
      </c>
      <c r="P105" s="240" t="inlineStr">
        <is>
          <t>BBB+</t>
        </is>
      </c>
      <c r="Q105" s="239" t="inlineStr">
        <is>
          <t>BBB+/Positive/A-2</t>
        </is>
      </c>
      <c r="R105" s="239" t="inlineStr">
        <is>
          <t>BBB+/Positive/A-2</t>
        </is>
      </c>
    </row>
    <row r="106" ht="19.95" customHeight="1" s="258">
      <c r="A106" s="102" t="inlineStr">
        <is>
          <t>Niger</t>
        </is>
      </c>
      <c r="B106" s="174">
        <f>G106</f>
        <v/>
      </c>
      <c r="C106" s="175">
        <f>F106</f>
        <v/>
      </c>
      <c r="E106" s="141" t="inlineStr">
        <is>
          <t>Niger</t>
        </is>
      </c>
      <c r="F106" s="166">
        <f>VLOOKUP(E106,$K$2:$M$153,3,FALSE)</f>
        <v/>
      </c>
      <c r="G106" s="166" t="inlineStr">
        <is>
          <t>NA</t>
        </is>
      </c>
      <c r="K106" s="102" t="inlineStr">
        <is>
          <t>Pakistan</t>
        </is>
      </c>
      <c r="L106" s="232" t="inlineStr">
        <is>
          <t>Caa3</t>
        </is>
      </c>
      <c r="M106" s="232" t="inlineStr">
        <is>
          <t>Caa3</t>
        </is>
      </c>
      <c r="N106" s="232" t="n"/>
      <c r="O106" s="240" t="inlineStr">
        <is>
          <t>Qatar</t>
        </is>
      </c>
      <c r="P106" s="240" t="inlineStr">
        <is>
          <t>AA</t>
        </is>
      </c>
      <c r="Q106" s="239" t="inlineStr">
        <is>
          <t>AA/Stable/A-1+</t>
        </is>
      </c>
      <c r="R106" s="239" t="inlineStr">
        <is>
          <t>AA/Stable/A-1+</t>
        </is>
      </c>
    </row>
    <row r="107" ht="19.95" customHeight="1" s="258">
      <c r="A107" s="46" t="inlineStr">
        <is>
          <t>Nigeria</t>
        </is>
      </c>
      <c r="B107" s="174">
        <f>G107</f>
        <v/>
      </c>
      <c r="C107" s="175">
        <f>F107</f>
        <v/>
      </c>
      <c r="E107" s="141" t="inlineStr">
        <is>
          <t>Nigeria</t>
        </is>
      </c>
      <c r="F107" s="166">
        <f>VLOOKUP(E107,$K$2:$M$153,3,FALSE)</f>
        <v/>
      </c>
      <c r="G107" s="166">
        <f>VLOOKUP(E107,$O$2:$P$157,2,FALSE)</f>
        <v/>
      </c>
      <c r="K107" s="102" t="inlineStr">
        <is>
          <t>Panama</t>
        </is>
      </c>
      <c r="L107" s="232" t="inlineStr">
        <is>
          <t>Baa3</t>
        </is>
      </c>
      <c r="M107" s="232" t="inlineStr">
        <is>
          <t>-</t>
        </is>
      </c>
      <c r="N107" s="232" t="n"/>
      <c r="O107" s="240" t="inlineStr">
        <is>
          <t>Ras Al Khaimah</t>
        </is>
      </c>
      <c r="P107" s="240" t="inlineStr">
        <is>
          <t>A-</t>
        </is>
      </c>
      <c r="Q107" s="239" t="inlineStr">
        <is>
          <t>A-/Positive/A-2</t>
        </is>
      </c>
      <c r="R107" s="239" t="inlineStr">
        <is>
          <t>A-/Positive/A-2</t>
        </is>
      </c>
    </row>
    <row r="108" ht="19.95" customHeight="1" s="258">
      <c r="A108" s="46" t="inlineStr">
        <is>
          <t>Norway</t>
        </is>
      </c>
      <c r="B108" s="174">
        <f>G108</f>
        <v/>
      </c>
      <c r="C108" s="175">
        <f>F108</f>
        <v/>
      </c>
      <c r="E108" s="141" t="inlineStr">
        <is>
          <t>Norway</t>
        </is>
      </c>
      <c r="F108" s="166">
        <f>VLOOKUP(E108,$K$2:$M$153,3,FALSE)</f>
        <v/>
      </c>
      <c r="G108" s="166">
        <f>VLOOKUP(E108,$O$2:$P$157,2,FALSE)</f>
        <v/>
      </c>
      <c r="K108" s="102" t="inlineStr">
        <is>
          <t>Panama-Offshore Banks</t>
        </is>
      </c>
      <c r="L108" s="232" t="inlineStr">
        <is>
          <t>-</t>
        </is>
      </c>
      <c r="M108" s="232" t="inlineStr">
        <is>
          <t>-</t>
        </is>
      </c>
      <c r="N108" s="232" t="n"/>
      <c r="O108" s="240" t="inlineStr">
        <is>
          <t>Romania</t>
        </is>
      </c>
      <c r="P108" s="240" t="inlineStr">
        <is>
          <t>BBB-</t>
        </is>
      </c>
      <c r="Q108" s="239" t="inlineStr">
        <is>
          <t>BBB-/Stable/A-3</t>
        </is>
      </c>
      <c r="R108" s="239" t="inlineStr">
        <is>
          <t>BBB-/Stable/A-3</t>
        </is>
      </c>
    </row>
    <row r="109" ht="19.95" customHeight="1" s="258">
      <c r="A109" s="46" t="inlineStr">
        <is>
          <t>Oman</t>
        </is>
      </c>
      <c r="B109" s="174">
        <f>G109</f>
        <v/>
      </c>
      <c r="C109" s="175">
        <f>F109</f>
        <v/>
      </c>
      <c r="E109" s="141" t="inlineStr">
        <is>
          <t>Oman</t>
        </is>
      </c>
      <c r="F109" s="166">
        <f>VLOOKUP(E109,$K$2:$M$153,3,FALSE)</f>
        <v/>
      </c>
      <c r="G109" s="166">
        <f>VLOOKUP(E109,$O$2:$P$157,2,FALSE)</f>
        <v/>
      </c>
      <c r="K109" s="233" t="inlineStr">
        <is>
          <t>Papua New Guinea</t>
        </is>
      </c>
      <c r="L109" s="234" t="inlineStr">
        <is>
          <t>B2</t>
        </is>
      </c>
      <c r="M109" s="234" t="inlineStr">
        <is>
          <t>B2</t>
        </is>
      </c>
      <c r="N109" s="234" t="n"/>
      <c r="O109" s="240" t="inlineStr">
        <is>
          <t>Rwanda</t>
        </is>
      </c>
      <c r="P109" s="240" t="inlineStr">
        <is>
          <t>B+</t>
        </is>
      </c>
      <c r="Q109" s="239" t="inlineStr">
        <is>
          <t>B+/Stable/B</t>
        </is>
      </c>
      <c r="R109" s="239" t="inlineStr">
        <is>
          <t>B+/Stable/B</t>
        </is>
      </c>
    </row>
    <row r="110" ht="19.95" customHeight="1" s="258">
      <c r="A110" s="46" t="inlineStr">
        <is>
          <t>Pakistan</t>
        </is>
      </c>
      <c r="B110" s="174">
        <f>G110</f>
        <v/>
      </c>
      <c r="C110" s="175">
        <f>F110</f>
        <v/>
      </c>
      <c r="E110" s="141" t="inlineStr">
        <is>
          <t>Pakistan</t>
        </is>
      </c>
      <c r="F110" s="166">
        <f>VLOOKUP(E110,$K$2:$M$153,3,FALSE)</f>
        <v/>
      </c>
      <c r="G110" s="166">
        <f>VLOOKUP(E110,$O$2:$P$157,2,FALSE)</f>
        <v/>
      </c>
      <c r="K110" s="102" t="inlineStr">
        <is>
          <t>Paraguay</t>
        </is>
      </c>
      <c r="L110" s="232" t="inlineStr">
        <is>
          <t>Ba1</t>
        </is>
      </c>
      <c r="M110" s="232" t="inlineStr">
        <is>
          <t>Ba1</t>
        </is>
      </c>
      <c r="N110" s="232" t="n"/>
      <c r="O110" s="240" t="inlineStr">
        <is>
          <t>Saudi Arabia</t>
        </is>
      </c>
      <c r="P110" s="240" t="inlineStr">
        <is>
          <t>A</t>
        </is>
      </c>
      <c r="Q110" s="239" t="inlineStr">
        <is>
          <t>A/Stable/A-1</t>
        </is>
      </c>
      <c r="R110" s="239" t="inlineStr">
        <is>
          <t>A/Stable/A-1</t>
        </is>
      </c>
    </row>
    <row r="111" ht="19.95" customHeight="1" s="258">
      <c r="A111" s="46" t="inlineStr">
        <is>
          <t>Panama</t>
        </is>
      </c>
      <c r="B111" s="174">
        <f>G111</f>
        <v/>
      </c>
      <c r="C111" s="175">
        <f>F111</f>
        <v/>
      </c>
      <c r="E111" s="141" t="inlineStr">
        <is>
          <t>Panama</t>
        </is>
      </c>
      <c r="F111" s="166" t="inlineStr">
        <is>
          <t>NA</t>
        </is>
      </c>
      <c r="G111" s="166">
        <f>VLOOKUP(E111,$O$2:$P$157,2,FALSE)</f>
        <v/>
      </c>
      <c r="K111" s="102" t="inlineStr">
        <is>
          <t>Peru</t>
        </is>
      </c>
      <c r="L111" s="232" t="inlineStr">
        <is>
          <t>Baa1</t>
        </is>
      </c>
      <c r="M111" s="232" t="inlineStr">
        <is>
          <t>Baa1</t>
        </is>
      </c>
      <c r="N111" s="232" t="n"/>
      <c r="O111" s="240" t="inlineStr">
        <is>
          <t>Senegal</t>
        </is>
      </c>
      <c r="P111" s="240" t="inlineStr">
        <is>
          <t>B+</t>
        </is>
      </c>
      <c r="Q111" s="239" t="inlineStr">
        <is>
          <t>B+/Stable/B</t>
        </is>
      </c>
      <c r="R111" s="239" t="inlineStr">
        <is>
          <t>B+/Stable/B</t>
        </is>
      </c>
    </row>
    <row r="112" ht="19.95" customHeight="1" s="258">
      <c r="A112" s="46" t="inlineStr">
        <is>
          <t>Papua New Guinea</t>
        </is>
      </c>
      <c r="B112" s="174">
        <f>G112</f>
        <v/>
      </c>
      <c r="C112" s="175">
        <f>F112</f>
        <v/>
      </c>
      <c r="E112" s="167" t="inlineStr">
        <is>
          <t>Papua New Guinea</t>
        </is>
      </c>
      <c r="F112" s="166">
        <f>VLOOKUP(E112,$K$2:$M$153,3,FALSE)</f>
        <v/>
      </c>
      <c r="G112" s="166">
        <f>VLOOKUP(E112,$O$2:$P$157,2,FALSE)</f>
        <v/>
      </c>
      <c r="K112" s="102" t="inlineStr">
        <is>
          <t>Philippines</t>
        </is>
      </c>
      <c r="L112" s="232" t="inlineStr">
        <is>
          <t>Baa2</t>
        </is>
      </c>
      <c r="M112" s="232" t="inlineStr">
        <is>
          <t>Baa2</t>
        </is>
      </c>
      <c r="N112" s="232" t="n"/>
      <c r="O112" s="240" t="inlineStr">
        <is>
          <t>Serbia</t>
        </is>
      </c>
      <c r="P112" s="240" t="inlineStr">
        <is>
          <t>BB+</t>
        </is>
      </c>
      <c r="Q112" s="239" t="inlineStr">
        <is>
          <t>BB+/Stable/B</t>
        </is>
      </c>
      <c r="R112" s="239" t="inlineStr">
        <is>
          <t>BB+/Stable/B</t>
        </is>
      </c>
    </row>
    <row r="113" ht="19.95" customHeight="1" s="258">
      <c r="A113" s="46" t="inlineStr">
        <is>
          <t>Paraguay</t>
        </is>
      </c>
      <c r="B113" s="174">
        <f>G113</f>
        <v/>
      </c>
      <c r="C113" s="175">
        <f>F113</f>
        <v/>
      </c>
      <c r="E113" s="141" t="inlineStr">
        <is>
          <t>Paraguay</t>
        </is>
      </c>
      <c r="F113" s="166">
        <f>VLOOKUP(E113,$K$2:$M$153,3,FALSE)</f>
        <v/>
      </c>
      <c r="G113" s="166">
        <f>VLOOKUP(E113,$O$2:$P$157,2,FALSE)</f>
        <v/>
      </c>
      <c r="K113" s="102" t="inlineStr">
        <is>
          <t>Poland</t>
        </is>
      </c>
      <c r="L113" s="232" t="inlineStr">
        <is>
          <t>A2</t>
        </is>
      </c>
      <c r="M113" s="232" t="inlineStr">
        <is>
          <t>A2</t>
        </is>
      </c>
      <c r="N113" s="232" t="n"/>
      <c r="O113" s="240" t="inlineStr">
        <is>
          <t>Sharjah</t>
        </is>
      </c>
      <c r="P113" s="240" t="inlineStr">
        <is>
          <t>BBB-</t>
        </is>
      </c>
      <c r="Q113" s="239" t="inlineStr">
        <is>
          <t>BBB-/Stable/A-3</t>
        </is>
      </c>
      <c r="R113" s="239" t="inlineStr">
        <is>
          <t>BBB-/Stable/A-3</t>
        </is>
      </c>
    </row>
    <row r="114" ht="19.95" customHeight="1" s="258">
      <c r="A114" s="46" t="inlineStr">
        <is>
          <t>Peru</t>
        </is>
      </c>
      <c r="B114" s="174">
        <f>G114</f>
        <v/>
      </c>
      <c r="C114" s="175">
        <f>F114</f>
        <v/>
      </c>
      <c r="E114" s="141" t="inlineStr">
        <is>
          <t>Peru</t>
        </is>
      </c>
      <c r="F114" s="166">
        <f>VLOOKUP(E114,$K$2:$M$153,3,FALSE)</f>
        <v/>
      </c>
      <c r="G114" s="166">
        <f>VLOOKUP(E114,$O$2:$P$157,2,FALSE)</f>
        <v/>
      </c>
      <c r="K114" s="102" t="inlineStr">
        <is>
          <t>Portugal</t>
        </is>
      </c>
      <c r="L114" s="232" t="inlineStr">
        <is>
          <t>A3</t>
        </is>
      </c>
      <c r="M114" s="232" t="inlineStr">
        <is>
          <t>A3</t>
        </is>
      </c>
      <c r="N114" s="232" t="n"/>
      <c r="O114" s="240" t="inlineStr">
        <is>
          <t>Singapore</t>
        </is>
      </c>
      <c r="P114" s="240" t="inlineStr">
        <is>
          <t>AAA</t>
        </is>
      </c>
      <c r="Q114" s="239" t="inlineStr">
        <is>
          <t>AAA/Stable/A-1+</t>
        </is>
      </c>
      <c r="R114" s="239" t="inlineStr">
        <is>
          <t>AAA/Stable/A-1+</t>
        </is>
      </c>
    </row>
    <row r="115" ht="19.95" customHeight="1" s="258">
      <c r="A115" s="46" t="inlineStr">
        <is>
          <t>Philippines</t>
        </is>
      </c>
      <c r="B115" s="174">
        <f>G115</f>
        <v/>
      </c>
      <c r="C115" s="175">
        <f>F115</f>
        <v/>
      </c>
      <c r="E115" s="141" t="inlineStr">
        <is>
          <t>Philippines</t>
        </is>
      </c>
      <c r="F115" s="166">
        <f>VLOOKUP(E115,$K$2:$M$153,3,FALSE)</f>
        <v/>
      </c>
      <c r="G115" s="166">
        <f>VLOOKUP(E115,$O$2:$P$157,2,FALSE)</f>
        <v/>
      </c>
      <c r="K115" s="102" t="inlineStr">
        <is>
          <t>Qatar</t>
        </is>
      </c>
      <c r="L115" s="232" t="inlineStr">
        <is>
          <t>Aa3</t>
        </is>
      </c>
      <c r="M115" s="232" t="inlineStr">
        <is>
          <t>Aa3</t>
        </is>
      </c>
      <c r="N115" s="232" t="n"/>
      <c r="O115" s="240" t="inlineStr">
        <is>
          <t>Slovakia</t>
        </is>
      </c>
      <c r="P115" s="240" t="inlineStr">
        <is>
          <t>A+</t>
        </is>
      </c>
      <c r="Q115" s="239" t="inlineStr">
        <is>
          <t>A+/Stable/A-1</t>
        </is>
      </c>
      <c r="R115" s="239" t="inlineStr">
        <is>
          <t>A+/Stable/A-1</t>
        </is>
      </c>
    </row>
    <row r="116" ht="19.95" customHeight="1" s="258">
      <c r="A116" s="46" t="inlineStr">
        <is>
          <t>Poland</t>
        </is>
      </c>
      <c r="B116" s="174">
        <f>G116</f>
        <v/>
      </c>
      <c r="C116" s="175">
        <f>F116</f>
        <v/>
      </c>
      <c r="E116" s="141" t="inlineStr">
        <is>
          <t>Poland</t>
        </is>
      </c>
      <c r="F116" s="166">
        <f>VLOOKUP(E116,$K$2:$M$153,3,FALSE)</f>
        <v/>
      </c>
      <c r="G116" s="166">
        <f>VLOOKUP(E116,$O$2:$P$157,2,FALSE)</f>
        <v/>
      </c>
      <c r="K116" s="102" t="inlineStr">
        <is>
          <t>Republic of the Congo</t>
        </is>
      </c>
      <c r="L116" s="232" t="inlineStr">
        <is>
          <t>Caa2</t>
        </is>
      </c>
      <c r="M116" s="232" t="inlineStr">
        <is>
          <t>Caa2</t>
        </is>
      </c>
      <c r="N116" s="232" t="n"/>
      <c r="O116" s="240" t="inlineStr">
        <is>
          <t>Slovenia</t>
        </is>
      </c>
      <c r="P116" s="240" t="inlineStr">
        <is>
          <t>AA-</t>
        </is>
      </c>
      <c r="Q116" s="239" t="inlineStr">
        <is>
          <t>AA-/Stable/A-1+</t>
        </is>
      </c>
      <c r="R116" s="239" t="inlineStr">
        <is>
          <t>AA-/Stable/A-1+</t>
        </is>
      </c>
    </row>
    <row r="117" ht="19.95" customHeight="1" s="258">
      <c r="A117" s="46" t="inlineStr">
        <is>
          <t>Portugal</t>
        </is>
      </c>
      <c r="B117" s="174">
        <f>G117</f>
        <v/>
      </c>
      <c r="C117" s="175">
        <f>F117</f>
        <v/>
      </c>
      <c r="E117" s="141" t="inlineStr">
        <is>
          <t>Portugal</t>
        </is>
      </c>
      <c r="F117" s="166">
        <f>VLOOKUP(E117,$K$2:$M$153,3,FALSE)</f>
        <v/>
      </c>
      <c r="G117" s="166">
        <f>VLOOKUP(E117,$O$2:$P$157,2,FALSE)</f>
        <v/>
      </c>
      <c r="K117" s="102" t="inlineStr">
        <is>
          <t>Romania</t>
        </is>
      </c>
      <c r="L117" s="232" t="inlineStr">
        <is>
          <t>Baa3</t>
        </is>
      </c>
      <c r="M117" s="232" t="inlineStr">
        <is>
          <t>Baa3</t>
        </is>
      </c>
      <c r="N117" s="232" t="n"/>
      <c r="O117" s="240" t="inlineStr">
        <is>
          <t>South Africa</t>
        </is>
      </c>
      <c r="P117" s="240" t="inlineStr">
        <is>
          <t>BB-</t>
        </is>
      </c>
      <c r="Q117" s="239" t="inlineStr">
        <is>
          <t>BB-/Stable/B</t>
        </is>
      </c>
      <c r="R117" s="239" t="inlineStr">
        <is>
          <t>BB/Stable/B</t>
        </is>
      </c>
    </row>
    <row r="118" ht="19.95" customHeight="1" s="258">
      <c r="A118" s="46" t="inlineStr">
        <is>
          <t>Qatar</t>
        </is>
      </c>
      <c r="B118" s="174">
        <f>G118</f>
        <v/>
      </c>
      <c r="C118" s="175">
        <f>F118</f>
        <v/>
      </c>
      <c r="E118" s="141" t="inlineStr">
        <is>
          <t>Qatar</t>
        </is>
      </c>
      <c r="F118" s="166">
        <f>VLOOKUP(E118,$K$2:$M$153,3,FALSE)</f>
        <v/>
      </c>
      <c r="G118" s="166">
        <f>VLOOKUP(E118,$O$2:$P$157,2,FALSE)</f>
        <v/>
      </c>
      <c r="K118" s="233" t="inlineStr">
        <is>
          <t>Russia</t>
        </is>
      </c>
      <c r="L118" s="234" t="inlineStr">
        <is>
          <t>NA</t>
        </is>
      </c>
      <c r="M118" s="234" t="inlineStr">
        <is>
          <t>NA</t>
        </is>
      </c>
      <c r="N118" s="234" t="n"/>
      <c r="O118" s="240" t="inlineStr">
        <is>
          <t>Spain</t>
        </is>
      </c>
      <c r="P118" s="240" t="inlineStr">
        <is>
          <t>A</t>
        </is>
      </c>
      <c r="Q118" s="239" t="inlineStr">
        <is>
          <t>A/Stable/A-1</t>
        </is>
      </c>
      <c r="R118" s="239" t="inlineStr">
        <is>
          <t>A/Stable/A-1</t>
        </is>
      </c>
    </row>
    <row r="119" ht="19.95" customHeight="1" s="258">
      <c r="A119" s="46" t="inlineStr">
        <is>
          <t>Ras Al Khaimah (Emirate of)</t>
        </is>
      </c>
      <c r="B119" s="174" t="inlineStr">
        <is>
          <t>A-</t>
        </is>
      </c>
      <c r="C119" s="175" t="inlineStr">
        <is>
          <t>A3</t>
        </is>
      </c>
      <c r="E119" s="173" t="inlineStr">
        <is>
          <t>Ras Al Khaimah (Emirate of)</t>
        </is>
      </c>
      <c r="F119" s="166" t="inlineStr">
        <is>
          <t>NA</t>
        </is>
      </c>
      <c r="G119" s="166" t="inlineStr">
        <is>
          <t>A-</t>
        </is>
      </c>
      <c r="K119" s="233" t="inlineStr">
        <is>
          <t>Rwanda</t>
        </is>
      </c>
      <c r="L119" s="234" t="inlineStr">
        <is>
          <t>B2</t>
        </is>
      </c>
      <c r="M119" s="234" t="inlineStr">
        <is>
          <t>B2</t>
        </is>
      </c>
      <c r="N119" s="234" t="n"/>
      <c r="O119" s="240" t="inlineStr">
        <is>
          <t>Sri Lanka</t>
        </is>
      </c>
      <c r="P119" s="240" t="inlineStr">
        <is>
          <t>NR</t>
        </is>
      </c>
      <c r="Q119" s="239" t="inlineStr">
        <is>
          <t>SD/--/SD</t>
        </is>
      </c>
      <c r="R119" s="239" t="inlineStr">
        <is>
          <t>CCC+/Stable/C</t>
        </is>
      </c>
    </row>
    <row r="120" ht="19.95" customHeight="1" s="258">
      <c r="A120" s="46" t="inlineStr">
        <is>
          <t>Romania</t>
        </is>
      </c>
      <c r="B120" s="174">
        <f>G120</f>
        <v/>
      </c>
      <c r="C120" s="175">
        <f>F120</f>
        <v/>
      </c>
      <c r="E120" s="141" t="inlineStr">
        <is>
          <t>Romania</t>
        </is>
      </c>
      <c r="F120" s="166">
        <f>VLOOKUP(E120,$K$2:$M$153,3,FALSE)</f>
        <v/>
      </c>
      <c r="G120" s="166">
        <f>VLOOKUP(E120,$O$2:$P$157,2,FALSE)</f>
        <v/>
      </c>
      <c r="K120" s="102" t="inlineStr">
        <is>
          <t>Saudi Arabia</t>
        </is>
      </c>
      <c r="L120" s="232" t="inlineStr">
        <is>
          <t>A1</t>
        </is>
      </c>
      <c r="M120" s="232" t="inlineStr">
        <is>
          <t>A1</t>
        </is>
      </c>
      <c r="N120" s="232" t="n"/>
      <c r="O120" s="240" t="inlineStr">
        <is>
          <t>St Helena</t>
        </is>
      </c>
      <c r="P120" s="240" t="inlineStr">
        <is>
          <t>BBB-</t>
        </is>
      </c>
      <c r="Q120" s="239" t="inlineStr">
        <is>
          <t>BBB-/Stable/A-3</t>
        </is>
      </c>
      <c r="R120" s="239" t="inlineStr">
        <is>
          <t>BBB-/Stable/A-3</t>
        </is>
      </c>
    </row>
    <row r="121" ht="19.95" customHeight="1" s="258">
      <c r="A121" s="46" t="inlineStr">
        <is>
          <t>Russia</t>
        </is>
      </c>
      <c r="B121" s="174">
        <f>G121</f>
        <v/>
      </c>
      <c r="C121" s="175">
        <f>F121</f>
        <v/>
      </c>
      <c r="E121" s="167" t="inlineStr">
        <is>
          <t>Russia</t>
        </is>
      </c>
      <c r="F121" s="166">
        <f>VLOOKUP(E121,$K$2:$M$153,3,FALSE)</f>
        <v/>
      </c>
      <c r="G121" s="166" t="inlineStr">
        <is>
          <t>NA</t>
        </is>
      </c>
      <c r="K121" s="102" t="inlineStr">
        <is>
          <t>Senegal</t>
        </is>
      </c>
      <c r="L121" s="232" t="inlineStr">
        <is>
          <t>Ba3</t>
        </is>
      </c>
      <c r="M121" s="232" t="inlineStr">
        <is>
          <t>Ba3</t>
        </is>
      </c>
      <c r="N121" s="232" t="n"/>
      <c r="O121" s="240" t="inlineStr">
        <is>
          <t>Suriname</t>
        </is>
      </c>
      <c r="P121" s="240" t="inlineStr">
        <is>
          <t>NR</t>
        </is>
      </c>
      <c r="Q121" s="239" t="inlineStr">
        <is>
          <t>SD/--/SD</t>
        </is>
      </c>
      <c r="R121" s="239" t="inlineStr">
        <is>
          <t>SD/--/SD</t>
        </is>
      </c>
    </row>
    <row r="122" ht="19.95" customHeight="1" s="258">
      <c r="A122" s="46" t="inlineStr">
        <is>
          <t>Rwanda</t>
        </is>
      </c>
      <c r="B122" s="174">
        <f>G122</f>
        <v/>
      </c>
      <c r="C122" s="175">
        <f>F122</f>
        <v/>
      </c>
      <c r="E122" s="167" t="inlineStr">
        <is>
          <t>Rwanda</t>
        </is>
      </c>
      <c r="F122" s="166">
        <f>VLOOKUP(E122,$K$2:$M$153,3,FALSE)</f>
        <v/>
      </c>
      <c r="G122" s="166">
        <f>VLOOKUP(E122,$O$2:$P$157,2,FALSE)</f>
        <v/>
      </c>
      <c r="K122" s="102" t="inlineStr">
        <is>
          <t>Serbia</t>
        </is>
      </c>
      <c r="L122" s="232" t="inlineStr">
        <is>
          <t>Ba2</t>
        </is>
      </c>
      <c r="M122" s="232" t="inlineStr">
        <is>
          <t>Ba2</t>
        </is>
      </c>
      <c r="N122" s="232" t="n"/>
      <c r="O122" s="240" t="inlineStr">
        <is>
          <t>Sweden</t>
        </is>
      </c>
      <c r="P122" s="240" t="inlineStr">
        <is>
          <t>AAA</t>
        </is>
      </c>
      <c r="Q122" s="239" t="inlineStr">
        <is>
          <t>AAA/Stable/A-1+</t>
        </is>
      </c>
      <c r="R122" s="239" t="inlineStr">
        <is>
          <t>AAA/Stable/A-1+</t>
        </is>
      </c>
    </row>
    <row r="123" ht="19.95" customHeight="1" s="258">
      <c r="A123" s="46" t="inlineStr">
        <is>
          <t>Saudi Arabia</t>
        </is>
      </c>
      <c r="B123" s="174">
        <f>G123</f>
        <v/>
      </c>
      <c r="C123" s="175">
        <f>F123</f>
        <v/>
      </c>
      <c r="E123" s="141" t="inlineStr">
        <is>
          <t>Saudi Arabia</t>
        </is>
      </c>
      <c r="F123" s="166">
        <f>VLOOKUP(E123,$K$2:$M$153,3,FALSE)</f>
        <v/>
      </c>
      <c r="G123" s="166">
        <f>VLOOKUP(E123,$O$2:$P$157,2,FALSE)</f>
        <v/>
      </c>
      <c r="K123" s="102" t="inlineStr">
        <is>
          <t>Sharjah</t>
        </is>
      </c>
      <c r="L123" s="232" t="inlineStr">
        <is>
          <t>Ba1</t>
        </is>
      </c>
      <c r="M123" s="232" t="inlineStr">
        <is>
          <t>Ba1</t>
        </is>
      </c>
      <c r="N123" s="232" t="n"/>
      <c r="O123" s="240" t="inlineStr">
        <is>
          <t>Switzerland</t>
        </is>
      </c>
      <c r="P123" s="240" t="inlineStr">
        <is>
          <t>AAA</t>
        </is>
      </c>
      <c r="Q123" s="239" t="inlineStr">
        <is>
          <t>AAA/Stable/A-1+</t>
        </is>
      </c>
      <c r="R123" s="239" t="inlineStr">
        <is>
          <t>AAA/Stable/A-1+</t>
        </is>
      </c>
    </row>
    <row r="124" ht="19.95" customHeight="1" s="258">
      <c r="A124" s="46" t="inlineStr">
        <is>
          <t>Senegal</t>
        </is>
      </c>
      <c r="B124" s="174">
        <f>G124</f>
        <v/>
      </c>
      <c r="C124" s="175">
        <f>F124</f>
        <v/>
      </c>
      <c r="E124" s="141" t="inlineStr">
        <is>
          <t>Senegal</t>
        </is>
      </c>
      <c r="F124" s="166">
        <f>VLOOKUP(E124,$K$2:$M$153,3,FALSE)</f>
        <v/>
      </c>
      <c r="G124" s="166">
        <f>VLOOKUP(E124,$O$2:$P$157,2,FALSE)</f>
        <v/>
      </c>
      <c r="K124" s="102" t="inlineStr">
        <is>
          <t>Singapore</t>
        </is>
      </c>
      <c r="L124" s="232" t="inlineStr">
        <is>
          <t>Aaa</t>
        </is>
      </c>
      <c r="M124" s="232" t="inlineStr">
        <is>
          <t>Aaa</t>
        </is>
      </c>
      <c r="N124" s="232" t="n"/>
      <c r="O124" s="240" t="inlineStr">
        <is>
          <t>Taiwan</t>
        </is>
      </c>
      <c r="P124" s="240" t="inlineStr">
        <is>
          <t>AA+</t>
        </is>
      </c>
      <c r="Q124" s="239" t="inlineStr">
        <is>
          <t>AA+/Stable/A-1+</t>
        </is>
      </c>
      <c r="R124" s="239" t="inlineStr">
        <is>
          <t>AA+/Stable/A-1+</t>
        </is>
      </c>
    </row>
    <row r="125" ht="19.95" customHeight="1" s="258">
      <c r="A125" s="46" t="inlineStr">
        <is>
          <t>Serbia</t>
        </is>
      </c>
      <c r="B125" s="174">
        <f>G125</f>
        <v/>
      </c>
      <c r="C125" s="175">
        <f>F125</f>
        <v/>
      </c>
      <c r="E125" s="141" t="inlineStr">
        <is>
          <t>Serbia</t>
        </is>
      </c>
      <c r="F125" s="166">
        <f>VLOOKUP(E125,$K$2:$M$153,3,FALSE)</f>
        <v/>
      </c>
      <c r="G125" s="166">
        <f>VLOOKUP(E125,$O$2:$P$157,2,FALSE)</f>
        <v/>
      </c>
      <c r="K125" s="102" t="inlineStr">
        <is>
          <t>Slovakia</t>
        </is>
      </c>
      <c r="L125" s="232" t="inlineStr">
        <is>
          <t>A2</t>
        </is>
      </c>
      <c r="M125" s="232" t="inlineStr">
        <is>
          <t>A2</t>
        </is>
      </c>
      <c r="N125" s="232" t="n"/>
      <c r="O125" s="240" t="inlineStr">
        <is>
          <t>Tajikistan</t>
        </is>
      </c>
      <c r="P125" s="240" t="inlineStr">
        <is>
          <t>B-</t>
        </is>
      </c>
      <c r="Q125" s="239" t="inlineStr">
        <is>
          <t>B-/Stable/B</t>
        </is>
      </c>
      <c r="R125" s="239" t="inlineStr">
        <is>
          <t>B-/Stable/B</t>
        </is>
      </c>
    </row>
    <row r="126" ht="19.95" customHeight="1" s="258">
      <c r="A126" s="46" t="inlineStr">
        <is>
          <t>Sharjah</t>
        </is>
      </c>
      <c r="B126" s="174">
        <f>G126</f>
        <v/>
      </c>
      <c r="C126" s="175">
        <f>F126</f>
        <v/>
      </c>
      <c r="E126" s="141" t="inlineStr">
        <is>
          <t>Sharjah</t>
        </is>
      </c>
      <c r="F126" s="166">
        <f>VLOOKUP(E126,$K$2:$M$153,3,FALSE)</f>
        <v/>
      </c>
      <c r="G126" s="166">
        <f>VLOOKUP(E126,$O$2:$P$157,2,FALSE)</f>
        <v/>
      </c>
      <c r="K126" s="102" t="inlineStr">
        <is>
          <t>Slovenia</t>
        </is>
      </c>
      <c r="L126" s="232" t="inlineStr">
        <is>
          <t>A3</t>
        </is>
      </c>
      <c r="M126" s="232" t="inlineStr">
        <is>
          <t>A3</t>
        </is>
      </c>
      <c r="N126" s="232" t="n"/>
      <c r="O126" s="240" t="inlineStr">
        <is>
          <t>Thailand</t>
        </is>
      </c>
      <c r="P126" s="240" t="inlineStr">
        <is>
          <t>BBB+</t>
        </is>
      </c>
      <c r="Q126" s="239" t="inlineStr">
        <is>
          <t>BBB+/Stable/A-2</t>
        </is>
      </c>
      <c r="R126" s="239" t="inlineStr">
        <is>
          <t>A-/Stable/A-2</t>
        </is>
      </c>
    </row>
    <row r="127" ht="19.95" customHeight="1" s="258">
      <c r="A127" s="46" t="inlineStr">
        <is>
          <t>Singapore</t>
        </is>
      </c>
      <c r="B127" s="174">
        <f>G127</f>
        <v/>
      </c>
      <c r="C127" s="175">
        <f>F127</f>
        <v/>
      </c>
      <c r="E127" s="141" t="inlineStr">
        <is>
          <t>Singapore</t>
        </is>
      </c>
      <c r="F127" s="166">
        <f>VLOOKUP(E127,$K$2:$M$153,3,FALSE)</f>
        <v/>
      </c>
      <c r="G127" s="166">
        <f>VLOOKUP(E127,$O$2:$P$157,2,FALSE)</f>
        <v/>
      </c>
      <c r="K127" s="102" t="inlineStr">
        <is>
          <t>Solomon Islands</t>
        </is>
      </c>
      <c r="L127" s="232" t="inlineStr">
        <is>
          <t>Caa1</t>
        </is>
      </c>
      <c r="M127" s="232" t="inlineStr">
        <is>
          <t>Caa1</t>
        </is>
      </c>
      <c r="N127" s="232" t="n"/>
      <c r="O127" s="240" t="inlineStr">
        <is>
          <t>Togo</t>
        </is>
      </c>
      <c r="P127" s="240" t="inlineStr">
        <is>
          <t>B</t>
        </is>
      </c>
      <c r="Q127" s="239" t="inlineStr">
        <is>
          <t>B/Stable/B</t>
        </is>
      </c>
      <c r="R127" s="239" t="inlineStr">
        <is>
          <t>B/Stable/B</t>
        </is>
      </c>
    </row>
    <row r="128" ht="19.95" customHeight="1" s="258">
      <c r="A128" s="46" t="inlineStr">
        <is>
          <t>Slovakia</t>
        </is>
      </c>
      <c r="B128" s="174">
        <f>G128</f>
        <v/>
      </c>
      <c r="C128" s="175">
        <f>F128</f>
        <v/>
      </c>
      <c r="E128" s="141" t="inlineStr">
        <is>
          <t>Slovakia</t>
        </is>
      </c>
      <c r="F128" s="166">
        <f>VLOOKUP(E128,$K$2:$M$153,3,FALSE)</f>
        <v/>
      </c>
      <c r="G128" s="166">
        <f>VLOOKUP(E128,$O$2:$P$157,2,FALSE)</f>
        <v/>
      </c>
      <c r="K128" s="102" t="inlineStr">
        <is>
          <t>South Africa</t>
        </is>
      </c>
      <c r="L128" s="232" t="inlineStr">
        <is>
          <t>Ba2</t>
        </is>
      </c>
      <c r="M128" s="232" t="inlineStr">
        <is>
          <t>Ba2</t>
        </is>
      </c>
      <c r="N128" s="232" t="n"/>
      <c r="O128" s="240" t="inlineStr">
        <is>
          <t>Trinidad and Tobago</t>
        </is>
      </c>
      <c r="P128" s="240" t="inlineStr">
        <is>
          <t>BBB-</t>
        </is>
      </c>
      <c r="Q128" s="239" t="inlineStr">
        <is>
          <t>BBB-/Stable/A-3</t>
        </is>
      </c>
      <c r="R128" s="239" t="inlineStr">
        <is>
          <t>BBB-/Stable/A-3</t>
        </is>
      </c>
    </row>
    <row r="129" ht="19.95" customHeight="1" s="258">
      <c r="A129" s="46" t="inlineStr">
        <is>
          <t>Slovenia</t>
        </is>
      </c>
      <c r="B129" s="174">
        <f>G129</f>
        <v/>
      </c>
      <c r="C129" s="175">
        <f>F129</f>
        <v/>
      </c>
      <c r="E129" s="141" t="inlineStr">
        <is>
          <t>Slovenia</t>
        </is>
      </c>
      <c r="F129" s="166">
        <f>VLOOKUP(E129,$K$2:$M$153,3,FALSE)</f>
        <v/>
      </c>
      <c r="G129" s="166">
        <f>VLOOKUP(E129,$O$2:$P$157,2,FALSE)</f>
        <v/>
      </c>
      <c r="K129" s="102" t="inlineStr">
        <is>
          <t>Spain</t>
        </is>
      </c>
      <c r="L129" s="232" t="inlineStr">
        <is>
          <t>Baa1</t>
        </is>
      </c>
      <c r="M129" s="232" t="inlineStr">
        <is>
          <t>Baa1</t>
        </is>
      </c>
      <c r="N129" s="232" t="n"/>
      <c r="O129" s="240" t="inlineStr">
        <is>
          <t>Turkiye</t>
        </is>
      </c>
      <c r="P129" s="240" t="inlineStr">
        <is>
          <t>B</t>
        </is>
      </c>
      <c r="Q129" s="239" t="inlineStr">
        <is>
          <t>B/Positive/B</t>
        </is>
      </c>
      <c r="R129" s="239" t="inlineStr">
        <is>
          <t>B/Positive/B</t>
        </is>
      </c>
    </row>
    <row r="130" ht="19.95" customHeight="1" s="258">
      <c r="A130" s="46" t="inlineStr">
        <is>
          <t>Solomon Islands</t>
        </is>
      </c>
      <c r="B130" s="174">
        <f>G130</f>
        <v/>
      </c>
      <c r="C130" s="175">
        <f>F130</f>
        <v/>
      </c>
      <c r="E130" s="141" t="inlineStr">
        <is>
          <t>Solomon Islands</t>
        </is>
      </c>
      <c r="F130" s="166">
        <f>VLOOKUP(E130,$K$2:$M$153,3,FALSE)</f>
        <v/>
      </c>
      <c r="G130" s="166" t="inlineStr">
        <is>
          <t>NA</t>
        </is>
      </c>
      <c r="K130" s="102" t="inlineStr">
        <is>
          <t>Sri Lanka</t>
        </is>
      </c>
      <c r="L130" s="232" t="inlineStr">
        <is>
          <t>Ca</t>
        </is>
      </c>
      <c r="M130" s="232" t="inlineStr">
        <is>
          <t>-</t>
        </is>
      </c>
      <c r="N130" s="232" t="n"/>
      <c r="O130" s="240" t="inlineStr">
        <is>
          <t>Turks and Caicos</t>
        </is>
      </c>
      <c r="P130" s="240" t="inlineStr">
        <is>
          <t>BBB+</t>
        </is>
      </c>
      <c r="Q130" s="239" t="inlineStr">
        <is>
          <t>BBB+/Stable/A-2</t>
        </is>
      </c>
      <c r="R130" s="239" t="inlineStr">
        <is>
          <t>BBB+/Stable/A-2</t>
        </is>
      </c>
    </row>
    <row r="131" ht="19.95" customHeight="1" s="258">
      <c r="A131" s="46" t="inlineStr">
        <is>
          <t>South Africa</t>
        </is>
      </c>
      <c r="B131" s="174">
        <f>G131</f>
        <v/>
      </c>
      <c r="C131" s="175">
        <f>F131</f>
        <v/>
      </c>
      <c r="E131" s="141" t="inlineStr">
        <is>
          <t>South Africa</t>
        </is>
      </c>
      <c r="F131" s="166">
        <f>VLOOKUP(E131,$K$2:$M$153,3,FALSE)</f>
        <v/>
      </c>
      <c r="G131" s="166">
        <f>VLOOKUP(E131,$O$2:$P$157,2,FALSE)</f>
        <v/>
      </c>
      <c r="K131" s="102" t="inlineStr">
        <is>
          <t>Sint Maarten</t>
        </is>
      </c>
      <c r="L131" s="232" t="inlineStr">
        <is>
          <t>NA</t>
        </is>
      </c>
      <c r="M131" s="232" t="inlineStr">
        <is>
          <t>NA</t>
        </is>
      </c>
      <c r="N131" s="232" t="n"/>
      <c r="O131" s="240" t="inlineStr">
        <is>
          <t>Uganda</t>
        </is>
      </c>
      <c r="P131" s="240" t="inlineStr">
        <is>
          <t>B-</t>
        </is>
      </c>
      <c r="Q131" s="239" t="inlineStr">
        <is>
          <t>B-/Stable/B</t>
        </is>
      </c>
      <c r="R131" s="239" t="inlineStr">
        <is>
          <t>B-/Stable/B</t>
        </is>
      </c>
    </row>
    <row r="132" ht="19.95" customHeight="1" s="258">
      <c r="A132" s="46" t="inlineStr">
        <is>
          <t>Spain</t>
        </is>
      </c>
      <c r="B132" s="174">
        <f>G132</f>
        <v/>
      </c>
      <c r="C132" s="175">
        <f>F132</f>
        <v/>
      </c>
      <c r="E132" s="141" t="inlineStr">
        <is>
          <t>Spain</t>
        </is>
      </c>
      <c r="F132" s="166">
        <f>VLOOKUP(E132,$K$2:$M$153,3,FALSE)</f>
        <v/>
      </c>
      <c r="G132" s="166">
        <f>VLOOKUP(E132,$O$2:$P$157,2,FALSE)</f>
        <v/>
      </c>
      <c r="K132" s="102" t="inlineStr">
        <is>
          <t>St. Vincent &amp; the Grenadines</t>
        </is>
      </c>
      <c r="L132" s="232" t="inlineStr">
        <is>
          <t>B3</t>
        </is>
      </c>
      <c r="M132" s="232" t="inlineStr">
        <is>
          <t>B3</t>
        </is>
      </c>
      <c r="N132" s="232" t="n"/>
      <c r="O132" s="240" t="inlineStr">
        <is>
          <t>Ukraine</t>
        </is>
      </c>
      <c r="P132" s="240" t="inlineStr">
        <is>
          <t>CCC</t>
        </is>
      </c>
      <c r="Q132" s="239" t="inlineStr">
        <is>
          <t>CCC/Negative/C</t>
        </is>
      </c>
      <c r="R132" s="239" t="inlineStr">
        <is>
          <t>CCC+/Stable/C</t>
        </is>
      </c>
    </row>
    <row r="133" ht="19.95" customHeight="1" s="258">
      <c r="A133" s="46" t="inlineStr">
        <is>
          <t>Sri Lanka</t>
        </is>
      </c>
      <c r="B133" s="174">
        <f>G133</f>
        <v/>
      </c>
      <c r="C133" s="175">
        <f>F133</f>
        <v/>
      </c>
      <c r="E133" s="141" t="inlineStr">
        <is>
          <t>Sri Lanka</t>
        </is>
      </c>
      <c r="F133" s="166" t="inlineStr">
        <is>
          <t>Ca</t>
        </is>
      </c>
      <c r="G133" s="166" t="inlineStr">
        <is>
          <t>NA</t>
        </is>
      </c>
      <c r="K133" s="102" t="inlineStr">
        <is>
          <t>Suriname</t>
        </is>
      </c>
      <c r="L133" s="232" t="inlineStr">
        <is>
          <t>Caa3</t>
        </is>
      </c>
      <c r="M133" s="232" t="inlineStr">
        <is>
          <t>Caa3</t>
        </is>
      </c>
      <c r="N133" s="232" t="n"/>
      <c r="O133" s="240" t="inlineStr">
        <is>
          <t>United Kingdom</t>
        </is>
      </c>
      <c r="P133" s="240" t="inlineStr">
        <is>
          <t>AA</t>
        </is>
      </c>
      <c r="Q133" s="239" t="inlineStr">
        <is>
          <t>AA/Stable/A-1+</t>
        </is>
      </c>
      <c r="R133" s="239" t="inlineStr">
        <is>
          <t>AA/Stable/A-1+</t>
        </is>
      </c>
    </row>
    <row r="134" ht="19.95" customHeight="1" s="258">
      <c r="A134" s="46" t="inlineStr">
        <is>
          <t>St. Maarten</t>
        </is>
      </c>
      <c r="B134" s="174" t="inlineStr">
        <is>
          <t>NA</t>
        </is>
      </c>
      <c r="C134" s="175" t="inlineStr">
        <is>
          <t>Ba2</t>
        </is>
      </c>
      <c r="E134" s="141" t="inlineStr">
        <is>
          <t>Sint Maarten</t>
        </is>
      </c>
      <c r="F134" s="166">
        <f>VLOOKUP(E134,$K$2:$M$153,3,FALSE)</f>
        <v/>
      </c>
      <c r="G134" s="166" t="inlineStr">
        <is>
          <t>NA</t>
        </is>
      </c>
      <c r="K134" s="102" t="inlineStr">
        <is>
          <t>Sweden</t>
        </is>
      </c>
      <c r="L134" s="232" t="inlineStr">
        <is>
          <t>Aaa</t>
        </is>
      </c>
      <c r="M134" s="232" t="inlineStr">
        <is>
          <t>Aaa</t>
        </is>
      </c>
      <c r="N134" s="232" t="n"/>
      <c r="O134" s="240" t="inlineStr">
        <is>
          <t>United States</t>
        </is>
      </c>
      <c r="P134" s="240" t="inlineStr">
        <is>
          <t>AA+</t>
        </is>
      </c>
      <c r="Q134" s="239" t="inlineStr">
        <is>
          <t>AA+/Stable/A-1+</t>
        </is>
      </c>
      <c r="R134" s="239" t="inlineStr">
        <is>
          <t>AA+/Stable/A-1+</t>
        </is>
      </c>
    </row>
    <row r="135" ht="19.95" customHeight="1" s="258">
      <c r="A135" s="46" t="inlineStr">
        <is>
          <t>St. Vincent &amp; the Grenadines</t>
        </is>
      </c>
      <c r="B135" s="174">
        <f>G135</f>
        <v/>
      </c>
      <c r="C135" s="175">
        <f>F135</f>
        <v/>
      </c>
      <c r="E135" s="141" t="inlineStr">
        <is>
          <t>St. Vincent &amp; the Grenadines</t>
        </is>
      </c>
      <c r="F135" s="166">
        <f>VLOOKUP(E135,$K$2:$M$153,3,FALSE)</f>
        <v/>
      </c>
      <c r="G135" s="166" t="inlineStr">
        <is>
          <t>NA</t>
        </is>
      </c>
      <c r="K135" s="102" t="inlineStr">
        <is>
          <t>Switzerland</t>
        </is>
      </c>
      <c r="L135" s="232" t="inlineStr">
        <is>
          <t>Aaa</t>
        </is>
      </c>
      <c r="M135" s="232" t="inlineStr">
        <is>
          <t>Aaa</t>
        </is>
      </c>
      <c r="N135" s="232" t="n"/>
      <c r="O135" s="240" t="inlineStr">
        <is>
          <t>Uruguay</t>
        </is>
      </c>
      <c r="P135" s="240" t="inlineStr">
        <is>
          <t>BBB+</t>
        </is>
      </c>
      <c r="Q135" s="239" t="inlineStr">
        <is>
          <t>BBB+/Stable/A-2</t>
        </is>
      </c>
      <c r="R135" s="239" t="inlineStr">
        <is>
          <t>BBB+/Stable/A-2</t>
        </is>
      </c>
    </row>
    <row r="136" ht="19.95" customHeight="1" s="258">
      <c r="A136" s="46" t="inlineStr">
        <is>
          <t>Suriname</t>
        </is>
      </c>
      <c r="B136" s="174">
        <f>G136</f>
        <v/>
      </c>
      <c r="C136" s="175">
        <f>F136</f>
        <v/>
      </c>
      <c r="E136" s="141" t="inlineStr">
        <is>
          <t>Suriname</t>
        </is>
      </c>
      <c r="F136" s="166">
        <f>VLOOKUP(E136,$K$2:$M$153,3,FALSE)</f>
        <v/>
      </c>
      <c r="G136" s="166">
        <f>VLOOKUP(E136,$O$2:$P$157,2,FALSE)</f>
        <v/>
      </c>
      <c r="K136" s="102" t="inlineStr">
        <is>
          <t>Taiwan, China</t>
        </is>
      </c>
      <c r="L136" s="232" t="inlineStr">
        <is>
          <t>Aa3</t>
        </is>
      </c>
      <c r="M136" s="232" t="inlineStr">
        <is>
          <t>Aa3</t>
        </is>
      </c>
      <c r="N136" s="232" t="n"/>
      <c r="O136" s="240" t="inlineStr">
        <is>
          <t>Uzbekistan</t>
        </is>
      </c>
      <c r="P136" s="240" t="inlineStr">
        <is>
          <t>BB-</t>
        </is>
      </c>
      <c r="Q136" s="239" t="inlineStr">
        <is>
          <t>BB-/Stable/B</t>
        </is>
      </c>
      <c r="R136" s="239" t="inlineStr">
        <is>
          <t>BB-/Stable/B</t>
        </is>
      </c>
    </row>
    <row r="137" ht="19.95" customHeight="1" s="258">
      <c r="A137" s="46" t="inlineStr">
        <is>
          <t>Swaziland</t>
        </is>
      </c>
      <c r="B137" s="174">
        <f>G137</f>
        <v/>
      </c>
      <c r="C137" s="175">
        <f>F137</f>
        <v/>
      </c>
      <c r="E137" s="141" t="inlineStr">
        <is>
          <t>eSwatini</t>
        </is>
      </c>
      <c r="F137" s="166">
        <f>VLOOKUP(E137,$K$2:$M$153,3,FALSE)</f>
        <v/>
      </c>
      <c r="G137" s="166" t="inlineStr">
        <is>
          <t>NA</t>
        </is>
      </c>
      <c r="K137" s="102" t="inlineStr">
        <is>
          <t>Tajikistan</t>
        </is>
      </c>
      <c r="L137" s="232" t="inlineStr">
        <is>
          <t>B3</t>
        </is>
      </c>
      <c r="M137" s="232" t="inlineStr">
        <is>
          <t>B3</t>
        </is>
      </c>
      <c r="N137" s="232" t="n"/>
      <c r="O137" s="240" t="inlineStr">
        <is>
          <t>Vietnam</t>
        </is>
      </c>
      <c r="P137" s="240" t="inlineStr">
        <is>
          <t>BB+</t>
        </is>
      </c>
      <c r="Q137" s="239" t="inlineStr">
        <is>
          <t>BB+/Stable/B</t>
        </is>
      </c>
      <c r="R137" s="239" t="inlineStr">
        <is>
          <t>BB+/Stable/B</t>
        </is>
      </c>
    </row>
    <row r="138" ht="19.95" customHeight="1" s="258">
      <c r="A138" s="46" t="inlineStr">
        <is>
          <t>Sweden</t>
        </is>
      </c>
      <c r="B138" s="174">
        <f>G138</f>
        <v/>
      </c>
      <c r="C138" s="175">
        <f>F138</f>
        <v/>
      </c>
      <c r="E138" s="141" t="inlineStr">
        <is>
          <t>Sweden</t>
        </is>
      </c>
      <c r="F138" s="166">
        <f>VLOOKUP(E138,$K$2:$M$153,3,FALSE)</f>
        <v/>
      </c>
      <c r="G138" s="166">
        <f>VLOOKUP(E138,$O$2:$P$157,2,FALSE)</f>
        <v/>
      </c>
      <c r="K138" s="102" t="inlineStr">
        <is>
          <t>Tanzania</t>
        </is>
      </c>
      <c r="L138" s="232" t="inlineStr">
        <is>
          <t>B2</t>
        </is>
      </c>
      <c r="M138" s="232" t="inlineStr">
        <is>
          <t>B2</t>
        </is>
      </c>
      <c r="N138" s="232" t="n"/>
      <c r="O138" s="240" t="inlineStr">
        <is>
          <t>Zambia</t>
        </is>
      </c>
      <c r="P138" s="240" t="inlineStr">
        <is>
          <t>CCC+</t>
        </is>
      </c>
      <c r="Q138" s="239" t="inlineStr">
        <is>
          <t>SD/--/SD</t>
        </is>
      </c>
      <c r="R138" s="239" t="inlineStr">
        <is>
          <t>CCC+/Stable/C</t>
        </is>
      </c>
    </row>
    <row r="139" ht="19.05" customHeight="1" s="258">
      <c r="A139" s="46" t="inlineStr">
        <is>
          <t>Switzerland</t>
        </is>
      </c>
      <c r="B139" s="174">
        <f>G139</f>
        <v/>
      </c>
      <c r="C139" s="175">
        <f>F139</f>
        <v/>
      </c>
      <c r="E139" s="141" t="inlineStr">
        <is>
          <t>Switzerland</t>
        </is>
      </c>
      <c r="F139" s="166">
        <f>VLOOKUP(E139,$K$2:$M$153,3,FALSE)</f>
        <v/>
      </c>
      <c r="G139" s="166">
        <f>VLOOKUP(E139,$O$2:$P$157,2,FALSE)</f>
        <v/>
      </c>
      <c r="K139" s="102" t="inlineStr">
        <is>
          <t>Thailand</t>
        </is>
      </c>
      <c r="L139" s="232" t="inlineStr">
        <is>
          <t>Baa1</t>
        </is>
      </c>
      <c r="M139" s="232" t="inlineStr">
        <is>
          <t>Baa1</t>
        </is>
      </c>
      <c r="N139" s="232" t="n"/>
      <c r="O139" s="101" t="n"/>
      <c r="P139" s="205" t="n"/>
    </row>
    <row r="140" ht="19.05" customHeight="1" s="258">
      <c r="A140" s="46" t="inlineStr">
        <is>
          <t>Taiwan</t>
        </is>
      </c>
      <c r="B140" s="174">
        <f>G140</f>
        <v/>
      </c>
      <c r="C140" s="175">
        <f>F140</f>
        <v/>
      </c>
      <c r="E140" s="141" t="inlineStr">
        <is>
          <t>Taiwan</t>
        </is>
      </c>
      <c r="F140" s="166" t="inlineStr">
        <is>
          <t>Aa3</t>
        </is>
      </c>
      <c r="G140" s="166">
        <f>VLOOKUP(E140,$O$2:$P$157,2,FALSE)</f>
        <v/>
      </c>
      <c r="K140" s="102" t="inlineStr">
        <is>
          <t>Togo</t>
        </is>
      </c>
      <c r="L140" s="232" t="inlineStr">
        <is>
          <t>B3</t>
        </is>
      </c>
      <c r="M140" s="232" t="inlineStr">
        <is>
          <t>B3</t>
        </is>
      </c>
      <c r="N140" s="232" t="n"/>
      <c r="O140" s="101" t="n"/>
      <c r="P140" s="203" t="n"/>
    </row>
    <row r="141" ht="19.05" customHeight="1" s="258">
      <c r="A141" s="102" t="inlineStr">
        <is>
          <t>Tajikistan</t>
        </is>
      </c>
      <c r="B141" s="174">
        <f>G141</f>
        <v/>
      </c>
      <c r="C141" s="175">
        <f>F141</f>
        <v/>
      </c>
      <c r="E141" s="141" t="inlineStr">
        <is>
          <t>Tajikistan</t>
        </is>
      </c>
      <c r="F141" s="166">
        <f>VLOOKUP(E141,$K$2:$M$153,3,FALSE)</f>
        <v/>
      </c>
      <c r="G141" s="166">
        <f>VLOOKUP(E141,$O$2:$P$157,2,FALSE)</f>
        <v/>
      </c>
      <c r="K141" s="233" t="inlineStr">
        <is>
          <t>Trinidad and Tobago</t>
        </is>
      </c>
      <c r="L141" s="232" t="inlineStr">
        <is>
          <t>Ba2</t>
        </is>
      </c>
      <c r="M141" s="232" t="inlineStr">
        <is>
          <t>Ba2</t>
        </is>
      </c>
      <c r="N141" s="232" t="n"/>
      <c r="O141" s="101" t="n"/>
      <c r="P141" s="204" t="n"/>
    </row>
    <row r="142" ht="19.05" customHeight="1" s="258">
      <c r="A142" s="102" t="inlineStr">
        <is>
          <t>Tanzania</t>
        </is>
      </c>
      <c r="B142" s="174">
        <f>G142</f>
        <v/>
      </c>
      <c r="C142" s="175">
        <f>F142</f>
        <v/>
      </c>
      <c r="E142" s="141" t="inlineStr">
        <is>
          <t>Tanzania</t>
        </is>
      </c>
      <c r="F142" s="166">
        <f>VLOOKUP(E142,$K$2:$M$153,3,FALSE)</f>
        <v/>
      </c>
      <c r="G142" s="166" t="inlineStr">
        <is>
          <t>NA</t>
        </is>
      </c>
      <c r="K142" s="102" t="inlineStr">
        <is>
          <t>Tunisia</t>
        </is>
      </c>
      <c r="L142" s="232" t="inlineStr">
        <is>
          <t>Caa2</t>
        </is>
      </c>
      <c r="M142" s="232" t="inlineStr">
        <is>
          <t>Caa2</t>
        </is>
      </c>
      <c r="N142" s="232" t="n"/>
      <c r="O142" s="101" t="n"/>
      <c r="P142" s="203" t="n"/>
    </row>
    <row r="143" ht="19.05" customHeight="1" s="258">
      <c r="A143" s="46" t="inlineStr">
        <is>
          <t>Thailand</t>
        </is>
      </c>
      <c r="B143" s="174">
        <f>G143</f>
        <v/>
      </c>
      <c r="C143" s="175">
        <f>F143</f>
        <v/>
      </c>
      <c r="E143" s="141" t="inlineStr">
        <is>
          <t>Thailand</t>
        </is>
      </c>
      <c r="F143" s="166">
        <f>VLOOKUP(E143,$K$2:$M$153,3,FALSE)</f>
        <v/>
      </c>
      <c r="G143" s="166">
        <f>VLOOKUP(E143,$O$2:$P$157,2,FALSE)</f>
        <v/>
      </c>
      <c r="K143" s="102" t="inlineStr">
        <is>
          <t>Turkiye</t>
        </is>
      </c>
      <c r="L143" s="232" t="inlineStr">
        <is>
          <t>B3</t>
        </is>
      </c>
      <c r="M143" s="232" t="inlineStr">
        <is>
          <t>B3</t>
        </is>
      </c>
      <c r="N143" s="232" t="n"/>
      <c r="O143" s="101" t="n"/>
      <c r="P143" s="203" t="n"/>
    </row>
    <row r="144" ht="19.05" customHeight="1" s="258">
      <c r="A144" s="138" t="inlineStr">
        <is>
          <t>Togo</t>
        </is>
      </c>
      <c r="B144" s="174">
        <f>G144</f>
        <v/>
      </c>
      <c r="C144" s="175">
        <f>F144</f>
        <v/>
      </c>
      <c r="E144" s="141" t="inlineStr">
        <is>
          <t>Togo</t>
        </is>
      </c>
      <c r="F144" s="166">
        <f>VLOOKUP(E144,$K$2:$M$153,3,FALSE)</f>
        <v/>
      </c>
      <c r="G144" s="166">
        <f>VLOOKUP(E144,$O$2:$P$157,2,FALSE)</f>
        <v/>
      </c>
      <c r="K144" s="102" t="inlineStr">
        <is>
          <t>Uganda</t>
        </is>
      </c>
      <c r="L144" s="232" t="inlineStr">
        <is>
          <t>B2</t>
        </is>
      </c>
      <c r="M144" s="232" t="inlineStr">
        <is>
          <t>B2</t>
        </is>
      </c>
      <c r="N144" s="232" t="n"/>
      <c r="O144" s="101" t="n"/>
      <c r="P144" s="203" t="n"/>
    </row>
    <row r="145" ht="19.05" customHeight="1" s="258">
      <c r="A145" s="46" t="inlineStr">
        <is>
          <t>Trinidad and Tobago</t>
        </is>
      </c>
      <c r="B145" s="174">
        <f>G145</f>
        <v/>
      </c>
      <c r="C145" s="175">
        <f>F145</f>
        <v/>
      </c>
      <c r="E145" s="167" t="inlineStr">
        <is>
          <t>Trinidad and Tobago</t>
        </is>
      </c>
      <c r="F145" s="166">
        <f>VLOOKUP(E145,$K$2:$M$153,3,FALSE)</f>
        <v/>
      </c>
      <c r="G145" s="166">
        <f>VLOOKUP(E145,$O$2:$P$157,2,FALSE)</f>
        <v/>
      </c>
      <c r="K145" s="102" t="inlineStr">
        <is>
          <t>Ukraine</t>
        </is>
      </c>
      <c r="L145" s="232" t="inlineStr">
        <is>
          <t>Ca</t>
        </is>
      </c>
      <c r="M145" s="232" t="inlineStr">
        <is>
          <t>Ca</t>
        </is>
      </c>
      <c r="N145" s="232" t="n"/>
      <c r="O145" s="101" t="n"/>
      <c r="P145" s="205" t="n"/>
    </row>
    <row r="146" ht="19.05" customHeight="1" s="258">
      <c r="A146" s="46" t="inlineStr">
        <is>
          <t>Tunisia</t>
        </is>
      </c>
      <c r="B146" s="174">
        <f>G146</f>
        <v/>
      </c>
      <c r="C146" s="175">
        <f>F146</f>
        <v/>
      </c>
      <c r="E146" s="141" t="inlineStr">
        <is>
          <t>Tunisia</t>
        </is>
      </c>
      <c r="F146" s="166">
        <f>VLOOKUP(E146,$K$2:$M$153,3,FALSE)</f>
        <v/>
      </c>
      <c r="G146" s="166" t="inlineStr">
        <is>
          <t>NA</t>
        </is>
      </c>
      <c r="K146" s="102" t="inlineStr">
        <is>
          <t>United Arab Emirates</t>
        </is>
      </c>
      <c r="L146" s="232" t="inlineStr">
        <is>
          <t>Aa2</t>
        </is>
      </c>
      <c r="M146" s="232" t="inlineStr">
        <is>
          <t>Aa2</t>
        </is>
      </c>
      <c r="N146" s="232" t="n"/>
      <c r="O146" s="101" t="n"/>
      <c r="P146" s="203" t="n"/>
    </row>
    <row r="147" ht="19.05" customHeight="1" s="258">
      <c r="A147" s="46" t="inlineStr">
        <is>
          <t>Turkey</t>
        </is>
      </c>
      <c r="B147" s="174">
        <f>G147</f>
        <v/>
      </c>
      <c r="C147" s="175">
        <f>F147</f>
        <v/>
      </c>
      <c r="E147" s="141" t="inlineStr">
        <is>
          <t>Turkey</t>
        </is>
      </c>
      <c r="F147" s="166" t="inlineStr">
        <is>
          <t>B3</t>
        </is>
      </c>
      <c r="G147" s="166" t="inlineStr">
        <is>
          <t>B</t>
        </is>
      </c>
      <c r="K147" s="102" t="inlineStr">
        <is>
          <t>United Kingdom</t>
        </is>
      </c>
      <c r="L147" s="232" t="inlineStr">
        <is>
          <t>Aa3</t>
        </is>
      </c>
      <c r="M147" s="232" t="inlineStr">
        <is>
          <t>Aa3</t>
        </is>
      </c>
      <c r="N147" s="232" t="n"/>
      <c r="O147" s="101" t="n"/>
      <c r="P147" s="204" t="n"/>
    </row>
    <row r="148" ht="19.05" customHeight="1" s="258">
      <c r="A148" s="46" t="inlineStr">
        <is>
          <t>Turks and Caicos Islands</t>
        </is>
      </c>
      <c r="B148" s="174" t="inlineStr">
        <is>
          <t>BBB+</t>
        </is>
      </c>
      <c r="C148" s="175" t="inlineStr">
        <is>
          <t>Baa1</t>
        </is>
      </c>
      <c r="E148" s="173" t="inlineStr">
        <is>
          <t>Turks and Caicos Islands</t>
        </is>
      </c>
      <c r="F148" s="166" t="inlineStr">
        <is>
          <t>NA</t>
        </is>
      </c>
      <c r="G148" s="166" t="inlineStr">
        <is>
          <t>BBB+</t>
        </is>
      </c>
      <c r="K148" s="102" t="inlineStr">
        <is>
          <t>United States of America</t>
        </is>
      </c>
      <c r="L148" s="232" t="inlineStr">
        <is>
          <t>Aaa</t>
        </is>
      </c>
      <c r="M148" s="232" t="inlineStr">
        <is>
          <t>Aaa</t>
        </is>
      </c>
      <c r="N148" s="232" t="n"/>
      <c r="O148" s="101" t="n"/>
      <c r="P148" s="203" t="n"/>
    </row>
    <row r="149" ht="19.05" customHeight="1" s="258">
      <c r="A149" s="46" t="inlineStr">
        <is>
          <t>Uganda</t>
        </is>
      </c>
      <c r="B149" s="174">
        <f>G149</f>
        <v/>
      </c>
      <c r="C149" s="175">
        <f>F149</f>
        <v/>
      </c>
      <c r="E149" s="141" t="inlineStr">
        <is>
          <t>Uganda</t>
        </is>
      </c>
      <c r="F149" s="166">
        <f>VLOOKUP(E149,$K$2:$M$153,3,FALSE)</f>
        <v/>
      </c>
      <c r="G149" s="166">
        <f>VLOOKUP(E149,$O$2:$P$157,2,FALSE)</f>
        <v/>
      </c>
      <c r="K149" s="102" t="inlineStr">
        <is>
          <t>Uzbekistan</t>
        </is>
      </c>
      <c r="L149" s="232" t="inlineStr">
        <is>
          <t>Ba3</t>
        </is>
      </c>
      <c r="M149" s="232" t="inlineStr">
        <is>
          <t>Ba3</t>
        </is>
      </c>
      <c r="N149" s="232" t="n"/>
      <c r="O149" s="101" t="n"/>
      <c r="P149" s="204" t="n"/>
    </row>
    <row r="150" ht="19.05" customHeight="1" s="258">
      <c r="A150" s="46" t="inlineStr">
        <is>
          <t>Ukraine</t>
        </is>
      </c>
      <c r="B150" s="174">
        <f>G150</f>
        <v/>
      </c>
      <c r="C150" s="175">
        <f>F150</f>
        <v/>
      </c>
      <c r="E150" s="141" t="inlineStr">
        <is>
          <t>Ukraine</t>
        </is>
      </c>
      <c r="F150" s="166">
        <f>VLOOKUP(E150,$K$2:$M$153,3,FALSE)</f>
        <v/>
      </c>
      <c r="G150" s="166">
        <f>VLOOKUP(E150,$O$2:$P$157,2,FALSE)</f>
        <v/>
      </c>
      <c r="K150" s="102" t="inlineStr">
        <is>
          <t>Uruguay</t>
        </is>
      </c>
      <c r="L150" s="232" t="inlineStr">
        <is>
          <t>Baa2</t>
        </is>
      </c>
      <c r="M150" s="232" t="inlineStr">
        <is>
          <t>Baa2</t>
        </is>
      </c>
      <c r="N150" s="232" t="n"/>
      <c r="O150" s="101" t="n"/>
      <c r="P150" s="205" t="n"/>
    </row>
    <row r="151" ht="19.05" customHeight="1" s="258">
      <c r="A151" s="46" t="inlineStr">
        <is>
          <t>United Arab Emirates</t>
        </is>
      </c>
      <c r="B151" s="174">
        <f>G151</f>
        <v/>
      </c>
      <c r="C151" s="175">
        <f>F151</f>
        <v/>
      </c>
      <c r="E151" s="141" t="inlineStr">
        <is>
          <t>United Arab Emirates</t>
        </is>
      </c>
      <c r="F151" s="166">
        <f>VLOOKUP(E151,$K$2:$M$153,3,FALSE)</f>
        <v/>
      </c>
      <c r="G151" s="166" t="inlineStr">
        <is>
          <t>NA</t>
        </is>
      </c>
      <c r="K151" s="102" t="inlineStr">
        <is>
          <t>Venezuela</t>
        </is>
      </c>
      <c r="L151" s="232" t="inlineStr">
        <is>
          <t>C</t>
        </is>
      </c>
      <c r="M151" s="232" t="inlineStr">
        <is>
          <t>NA</t>
        </is>
      </c>
      <c r="N151" s="232" t="n"/>
      <c r="O151" s="101" t="n"/>
      <c r="P151" s="205" t="n"/>
    </row>
    <row r="152" ht="19.05" customHeight="1" s="258">
      <c r="A152" s="46" t="inlineStr">
        <is>
          <t>United Kingdom</t>
        </is>
      </c>
      <c r="B152" s="174">
        <f>G152</f>
        <v/>
      </c>
      <c r="C152" s="175">
        <f>F152</f>
        <v/>
      </c>
      <c r="E152" s="141" t="inlineStr">
        <is>
          <t>United Kingdom</t>
        </is>
      </c>
      <c r="F152" s="166">
        <f>VLOOKUP(E152,$K$2:$M$153,3,FALSE)</f>
        <v/>
      </c>
      <c r="G152" s="166">
        <f>VLOOKUP(E152,$O$2:$P$157,2,FALSE)</f>
        <v/>
      </c>
      <c r="K152" s="102" t="inlineStr">
        <is>
          <t>Vietnam</t>
        </is>
      </c>
      <c r="L152" s="232" t="inlineStr">
        <is>
          <t>Ba2</t>
        </is>
      </c>
      <c r="M152" s="232" t="inlineStr">
        <is>
          <t>Ba2</t>
        </is>
      </c>
      <c r="N152" s="232" t="n"/>
      <c r="O152" s="101" t="n"/>
      <c r="P152" s="205" t="n"/>
    </row>
    <row r="153" ht="19.05" customHeight="1" s="258">
      <c r="A153" s="46" t="inlineStr">
        <is>
          <t>United States</t>
        </is>
      </c>
      <c r="B153" s="174">
        <f>G153</f>
        <v/>
      </c>
      <c r="C153" s="175">
        <f>F153</f>
        <v/>
      </c>
      <c r="E153" s="141" t="inlineStr">
        <is>
          <t>United States of America</t>
        </is>
      </c>
      <c r="F153" s="166">
        <f>VLOOKUP(E153,$K$2:$M$153,3,FALSE)</f>
        <v/>
      </c>
      <c r="G153" s="166" t="inlineStr">
        <is>
          <t>AA+</t>
        </is>
      </c>
      <c r="K153" s="236" t="inlineStr">
        <is>
          <t>Zambia</t>
        </is>
      </c>
      <c r="L153" s="237" t="inlineStr">
        <is>
          <t>Ca</t>
        </is>
      </c>
      <c r="M153" s="237" t="inlineStr">
        <is>
          <t>Caa3</t>
        </is>
      </c>
      <c r="N153" s="237" t="n"/>
      <c r="O153" s="101" t="n"/>
      <c r="P153" s="203" t="n"/>
    </row>
    <row r="154" ht="19.05" customHeight="1" s="258">
      <c r="A154" s="46" t="inlineStr">
        <is>
          <t>Uruguay</t>
        </is>
      </c>
      <c r="B154" s="174">
        <f>G154</f>
        <v/>
      </c>
      <c r="C154" s="175">
        <f>F154</f>
        <v/>
      </c>
      <c r="E154" s="141" t="inlineStr">
        <is>
          <t>Uruguay</t>
        </is>
      </c>
      <c r="F154" s="166">
        <f>VLOOKUP(E154,$K$2:$M$153,3,FALSE)</f>
        <v/>
      </c>
      <c r="G154" s="166">
        <f>VLOOKUP(E154,$O$2:$P$157,2,FALSE)</f>
        <v/>
      </c>
      <c r="O154" s="101" t="n"/>
      <c r="P154" s="203" t="n"/>
    </row>
    <row r="155" ht="19.05" customHeight="1" s="258">
      <c r="A155" s="138" t="inlineStr">
        <is>
          <t>Uzbekistan</t>
        </is>
      </c>
      <c r="B155" s="174">
        <f>G155</f>
        <v/>
      </c>
      <c r="C155" s="175">
        <f>F155</f>
        <v/>
      </c>
      <c r="E155" s="141" t="inlineStr">
        <is>
          <t>Uzbekistan</t>
        </is>
      </c>
      <c r="F155" s="166">
        <f>VLOOKUP(E155,$K$2:$M$153,3,FALSE)</f>
        <v/>
      </c>
      <c r="G155" s="166">
        <f>VLOOKUP(E155,$O$2:$P$157,2,FALSE)</f>
        <v/>
      </c>
      <c r="O155" s="101" t="n"/>
      <c r="P155" s="205" t="n"/>
    </row>
    <row r="156" ht="19.05" customHeight="1" s="258">
      <c r="A156" s="46" t="inlineStr">
        <is>
          <t>Venezuela</t>
        </is>
      </c>
      <c r="B156" s="174">
        <f>G156</f>
        <v/>
      </c>
      <c r="C156" s="175">
        <f>F156</f>
        <v/>
      </c>
      <c r="E156" s="141" t="inlineStr">
        <is>
          <t>Venezuela</t>
        </is>
      </c>
      <c r="F156" s="166" t="inlineStr">
        <is>
          <t>C</t>
        </is>
      </c>
      <c r="G156" s="166" t="inlineStr">
        <is>
          <t>NA</t>
        </is>
      </c>
      <c r="O156" s="101" t="n"/>
      <c r="P156" s="203" t="n"/>
    </row>
    <row r="157" ht="19.05" customHeight="1" s="258">
      <c r="A157" s="46" t="inlineStr">
        <is>
          <t>Vietnam</t>
        </is>
      </c>
      <c r="B157" s="174">
        <f>G157</f>
        <v/>
      </c>
      <c r="C157" s="175">
        <f>F157</f>
        <v/>
      </c>
      <c r="E157" s="141" t="inlineStr">
        <is>
          <t>Vietnam</t>
        </is>
      </c>
      <c r="F157" s="166">
        <f>VLOOKUP(E157,$K$2:$M$153,3,FALSE)</f>
        <v/>
      </c>
      <c r="G157" s="166">
        <f>VLOOKUP(E157,$O$2:$P$157,2,FALSE)</f>
        <v/>
      </c>
      <c r="O157" s="101" t="n"/>
      <c r="P157" s="204" t="n"/>
    </row>
    <row r="158" ht="16.05" customHeight="1" s="258">
      <c r="A158" s="46" t="inlineStr">
        <is>
          <t>Zambia</t>
        </is>
      </c>
      <c r="B158" s="174">
        <f>G158</f>
        <v/>
      </c>
      <c r="C158" s="175">
        <f>F158</f>
        <v/>
      </c>
      <c r="E158" s="141" t="inlineStr">
        <is>
          <t>Zambia</t>
        </is>
      </c>
      <c r="F158" s="166">
        <f>VLOOKUP(E158,$K$2:$M$153,3,FALSE)</f>
        <v/>
      </c>
      <c r="G158" s="166">
        <f>VLOOKUP(E158,$O$2:$P$157,2,FALSE)</f>
        <v/>
      </c>
    </row>
  </sheetData>
  <pageMargins left="0.75" right="0.75" top="1" bottom="1" header="0.5" footer="0.5"/>
  <pageSetup orientation="portrait" horizontalDpi="4294967292" verticalDpi="4294967292"/>
</worksheet>
</file>

<file path=xl/worksheets/sheet16.xml><?xml version="1.0" encoding="utf-8"?>
<worksheet xmlns="http://schemas.openxmlformats.org/spreadsheetml/2006/main">
  <sheetPr>
    <outlinePr summaryBelow="1" summaryRight="1"/>
    <pageSetUpPr/>
  </sheetPr>
  <dimension ref="A1:I175"/>
  <sheetViews>
    <sheetView workbookViewId="0">
      <selection activeCell="L17" sqref="L17"/>
    </sheetView>
  </sheetViews>
  <sheetFormatPr baseColWidth="8" defaultColWidth="11" defaultRowHeight="11.4"/>
  <cols>
    <col width="32.625" customWidth="1" style="258" min="1" max="1"/>
    <col width="20.875" customWidth="1" style="258" min="5" max="5"/>
    <col width="26.125" customWidth="1" style="258" min="8" max="8"/>
  </cols>
  <sheetData>
    <row r="1" ht="16.95" customHeight="1" s="258">
      <c r="A1" s="66" t="inlineStr">
        <is>
          <t>Country</t>
        </is>
      </c>
      <c r="B1" s="94" t="inlineStr">
        <is>
          <t>Tax Rate</t>
        </is>
      </c>
      <c r="C1" t="inlineStr">
        <is>
          <t>Looked up for 2022</t>
        </is>
      </c>
      <c r="E1" s="196" t="inlineStr">
        <is>
          <t>Country</t>
        </is>
      </c>
      <c r="F1" s="196" t="n">
        <v>2023</v>
      </c>
      <c r="H1" t="inlineStr">
        <is>
          <t>Region</t>
        </is>
      </c>
      <c r="I1" t="inlineStr">
        <is>
          <t>Average Tax Rate</t>
        </is>
      </c>
    </row>
    <row r="2" ht="16.05" customHeight="1" s="258">
      <c r="A2" s="46">
        <f>'Ratings worksheet'!A2</f>
        <v/>
      </c>
      <c r="B2" s="94">
        <f>C2</f>
        <v/>
      </c>
      <c r="C2">
        <f>VLOOKUP(A3,$E$2:$F$176,2,FALSE)</f>
        <v/>
      </c>
      <c r="E2" t="inlineStr">
        <is>
          <t>Afghanistan</t>
        </is>
      </c>
      <c r="F2" s="47" t="n">
        <v>0.2</v>
      </c>
      <c r="H2" t="inlineStr">
        <is>
          <t>Europe average</t>
        </is>
      </c>
      <c r="I2" s="47" t="n">
        <v>0.1952</v>
      </c>
    </row>
    <row r="3" ht="16.05" customHeight="1" s="258">
      <c r="A3" s="46">
        <f>'Ratings worksheet'!A3</f>
        <v/>
      </c>
      <c r="B3" s="94">
        <f>C3</f>
        <v/>
      </c>
      <c r="C3">
        <f>VLOOKUP(A3,$E$2:$F$176,2,FALSE)</f>
        <v/>
      </c>
      <c r="E3" t="inlineStr">
        <is>
          <t>Albania</t>
        </is>
      </c>
      <c r="F3" s="47" t="n">
        <v>0.15</v>
      </c>
      <c r="H3" t="inlineStr">
        <is>
          <t>Africa average</t>
        </is>
      </c>
      <c r="I3" s="47" t="n">
        <v>0.2686</v>
      </c>
    </row>
    <row r="4" ht="16.05" customHeight="1" s="258">
      <c r="A4" s="46">
        <f>'Ratings worksheet'!A4</f>
        <v/>
      </c>
      <c r="B4" s="94">
        <f>C4</f>
        <v/>
      </c>
      <c r="C4" t="n">
        <v>0.1898</v>
      </c>
      <c r="E4" t="inlineStr">
        <is>
          <t>Algeria</t>
        </is>
      </c>
      <c r="F4" s="47" t="n">
        <v>0.26</v>
      </c>
      <c r="H4" t="inlineStr">
        <is>
          <t>Latin America average</t>
        </is>
      </c>
      <c r="I4" s="47" t="n">
        <v>0.2853</v>
      </c>
    </row>
    <row r="5" ht="16.05" customHeight="1" s="258">
      <c r="A5" s="46">
        <f>'Ratings worksheet'!A5</f>
        <v/>
      </c>
      <c r="B5" s="94">
        <f>C5</f>
        <v/>
      </c>
      <c r="C5">
        <f>VLOOKUP(A5,$E$2:$F$174,2,FALSE)</f>
        <v/>
      </c>
      <c r="E5" t="inlineStr">
        <is>
          <t>Andorra</t>
        </is>
      </c>
      <c r="F5" s="47" t="n">
        <v>0.1</v>
      </c>
      <c r="H5" t="inlineStr">
        <is>
          <t>North America average</t>
        </is>
      </c>
      <c r="I5" s="47" t="n">
        <v>0.2575</v>
      </c>
    </row>
    <row r="6" ht="16.05" customHeight="1" s="258">
      <c r="A6" s="46">
        <f>'Ratings worksheet'!A6</f>
        <v/>
      </c>
      <c r="B6" s="94">
        <f>C6</f>
        <v/>
      </c>
      <c r="C6">
        <f>VLOOKUP(A6,$E$2:$F$174,2,FALSE)</f>
        <v/>
      </c>
      <c r="E6" t="inlineStr">
        <is>
          <t>Angola</t>
        </is>
      </c>
      <c r="F6" s="47" t="n">
        <v>0.25</v>
      </c>
      <c r="H6" t="inlineStr">
        <is>
          <t>Oceania average</t>
        </is>
      </c>
      <c r="I6" s="47" t="n">
        <v>0.2974</v>
      </c>
    </row>
    <row r="7" ht="16.05" customHeight="1" s="258">
      <c r="A7" s="46">
        <f>'Ratings worksheet'!A7</f>
        <v/>
      </c>
      <c r="B7" s="94">
        <f>C7</f>
        <v/>
      </c>
      <c r="C7">
        <f>VLOOKUP(A7,$E$2:$F$174,2,FALSE)</f>
        <v/>
      </c>
      <c r="E7" t="inlineStr">
        <is>
          <t>Anguilla</t>
        </is>
      </c>
      <c r="F7" s="47" t="n">
        <v>0</v>
      </c>
      <c r="H7" t="inlineStr">
        <is>
          <t>OECD average</t>
        </is>
      </c>
      <c r="I7" s="47" t="n">
        <v>0.2281</v>
      </c>
    </row>
    <row r="8" ht="16.05" customHeight="1" s="258">
      <c r="A8" s="46">
        <f>'Ratings worksheet'!A8</f>
        <v/>
      </c>
      <c r="B8" s="94">
        <f>C8</f>
        <v/>
      </c>
      <c r="C8">
        <f>VLOOKUP(A8,$E$2:$F$174,2,FALSE)</f>
        <v/>
      </c>
      <c r="E8" t="inlineStr">
        <is>
          <t>Antigua and Barbuda</t>
        </is>
      </c>
      <c r="F8" s="47" t="n">
        <v>0.25</v>
      </c>
    </row>
    <row r="9" ht="16.05" customHeight="1" s="258">
      <c r="A9" s="46">
        <f>'Ratings worksheet'!A9</f>
        <v/>
      </c>
      <c r="B9" s="94">
        <f>C9</f>
        <v/>
      </c>
      <c r="C9">
        <f>VLOOKUP(A9,$E$2:$F$174,2,FALSE)</f>
        <v/>
      </c>
      <c r="E9" t="inlineStr">
        <is>
          <t>Argentina</t>
        </is>
      </c>
      <c r="F9" s="47" t="n">
        <v>0.35</v>
      </c>
    </row>
    <row r="10" ht="16.05" customHeight="1" s="258">
      <c r="A10" s="46">
        <f>'Ratings worksheet'!A10</f>
        <v/>
      </c>
      <c r="B10" s="94">
        <f>C10</f>
        <v/>
      </c>
      <c r="C10">
        <f>VLOOKUP(A10,$E$2:$F$174,2,FALSE)</f>
        <v/>
      </c>
      <c r="E10" t="inlineStr">
        <is>
          <t>Armenia</t>
        </is>
      </c>
      <c r="F10" s="47" t="n">
        <v>0.18</v>
      </c>
    </row>
    <row r="11" ht="16.05" customHeight="1" s="258">
      <c r="A11" s="46">
        <f>'Ratings worksheet'!A11</f>
        <v/>
      </c>
      <c r="B11" s="94">
        <f>C11</f>
        <v/>
      </c>
      <c r="C11">
        <f>VLOOKUP(A11,$E$2:$F$174,2,FALSE)</f>
        <v/>
      </c>
      <c r="E11" t="inlineStr">
        <is>
          <t>Aruba</t>
        </is>
      </c>
      <c r="F11" s="47" t="n">
        <v>0.25</v>
      </c>
    </row>
    <row r="12" ht="16.05" customHeight="1" s="258">
      <c r="A12" s="46">
        <f>'Ratings worksheet'!A12</f>
        <v/>
      </c>
      <c r="B12" s="94">
        <f>C12</f>
        <v/>
      </c>
      <c r="C12">
        <f>VLOOKUP(A12,$E$2:$F$174,2,FALSE)</f>
        <v/>
      </c>
      <c r="E12" t="inlineStr">
        <is>
          <t>Australia</t>
        </is>
      </c>
      <c r="F12" s="47" t="n">
        <v>0.3</v>
      </c>
    </row>
    <row r="13" ht="16.05" customHeight="1" s="258">
      <c r="A13" s="46">
        <f>'Ratings worksheet'!A13</f>
        <v/>
      </c>
      <c r="B13" s="94">
        <f>C13</f>
        <v/>
      </c>
      <c r="C13">
        <f>VLOOKUP(A13,$E$2:$F$174,2,FALSE)</f>
        <v/>
      </c>
      <c r="E13" t="inlineStr">
        <is>
          <t>Austria</t>
        </is>
      </c>
      <c r="F13" s="47" t="n">
        <v>0.24</v>
      </c>
    </row>
    <row r="14" ht="16.05" customHeight="1" s="258">
      <c r="A14" s="46">
        <f>'Ratings worksheet'!A14</f>
        <v/>
      </c>
      <c r="B14" s="94">
        <f>C14</f>
        <v/>
      </c>
      <c r="C14">
        <f>VLOOKUP(A14,$E$2:$F$174,2,FALSE)</f>
        <v/>
      </c>
      <c r="E14" t="inlineStr">
        <is>
          <t>Azerbaijan</t>
        </is>
      </c>
      <c r="F14" s="47" t="n">
        <v>0.2</v>
      </c>
    </row>
    <row r="15" ht="16.05" customHeight="1" s="258">
      <c r="A15" s="46">
        <f>'Ratings worksheet'!A15</f>
        <v/>
      </c>
      <c r="B15" s="94">
        <f>C15</f>
        <v/>
      </c>
      <c r="C15">
        <f>VLOOKUP(A15,$E$2:$F$174,2,FALSE)</f>
        <v/>
      </c>
      <c r="E15" t="inlineStr">
        <is>
          <t>Bahamas</t>
        </is>
      </c>
      <c r="F15" s="47" t="n">
        <v>0</v>
      </c>
    </row>
    <row r="16" ht="16.05" customHeight="1" s="258">
      <c r="A16" s="46">
        <f>'Ratings worksheet'!A16</f>
        <v/>
      </c>
      <c r="B16" s="94">
        <f>C16</f>
        <v/>
      </c>
      <c r="C16">
        <f>VLOOKUP(A16,$E$2:$F$174,2,FALSE)</f>
        <v/>
      </c>
      <c r="E16" t="inlineStr">
        <is>
          <t>Bahrain</t>
        </is>
      </c>
      <c r="F16" s="47" t="n">
        <v>0</v>
      </c>
    </row>
    <row r="17" ht="16.05" customHeight="1" s="258">
      <c r="A17" s="46">
        <f>'Ratings worksheet'!A17</f>
        <v/>
      </c>
      <c r="B17" s="94">
        <f>C17</f>
        <v/>
      </c>
      <c r="C17">
        <f>VLOOKUP(A17,$E$2:$F$174,2,FALSE)</f>
        <v/>
      </c>
      <c r="E17" t="inlineStr">
        <is>
          <t>Bangladesh</t>
        </is>
      </c>
      <c r="F17" s="47" t="n">
        <v>0.3</v>
      </c>
    </row>
    <row r="18" ht="16.05" customHeight="1" s="258">
      <c r="A18" s="46">
        <f>'Ratings worksheet'!A18</f>
        <v/>
      </c>
      <c r="B18" s="94">
        <f>C18</f>
        <v/>
      </c>
      <c r="C18" s="35" t="n">
        <v>0.2853</v>
      </c>
      <c r="E18" t="inlineStr">
        <is>
          <t>Barbados</t>
        </is>
      </c>
      <c r="F18" s="47" t="n">
        <v>0.055</v>
      </c>
    </row>
    <row r="19" ht="16.05" customHeight="1" s="258">
      <c r="A19" s="46">
        <f>'Ratings worksheet'!A19</f>
        <v/>
      </c>
      <c r="B19" s="94">
        <f>C19</f>
        <v/>
      </c>
      <c r="C19">
        <f>VLOOKUP(A19,$E$2:$F$174,2,FALSE)</f>
        <v/>
      </c>
      <c r="E19" t="inlineStr">
        <is>
          <t>Belarus</t>
        </is>
      </c>
      <c r="F19" s="47" t="n">
        <v>0.18</v>
      </c>
    </row>
    <row r="20" ht="16.05" customHeight="1" s="258">
      <c r="A20" s="46">
        <f>'Ratings worksheet'!A20</f>
        <v/>
      </c>
      <c r="B20" s="94">
        <f>C20</f>
        <v/>
      </c>
      <c r="C20">
        <f>VLOOKUP(A20,$E$2:$F$174,2,FALSE)</f>
        <v/>
      </c>
      <c r="E20" t="inlineStr">
        <is>
          <t>Belgium</t>
        </is>
      </c>
      <c r="F20" s="47" t="n">
        <v>0.25</v>
      </c>
    </row>
    <row r="21" ht="16.05" customHeight="1" s="258">
      <c r="A21" s="46">
        <f>'Ratings worksheet'!A21</f>
        <v/>
      </c>
      <c r="B21" s="94">
        <f>C21</f>
        <v/>
      </c>
      <c r="C21">
        <f>VLOOKUP(A21,$E$2:$F$174,2,FALSE)</f>
        <v/>
      </c>
      <c r="E21" t="inlineStr">
        <is>
          <t>Benin</t>
        </is>
      </c>
      <c r="F21" s="47" t="n">
        <v>0.3</v>
      </c>
    </row>
    <row r="22" ht="16.05" customHeight="1" s="258">
      <c r="A22" s="46">
        <f>'Ratings worksheet'!A22</f>
        <v/>
      </c>
      <c r="B22" s="94">
        <f>C22</f>
        <v/>
      </c>
      <c r="C22">
        <f>VLOOKUP(A22,$E$2:$F$174,2,FALSE)</f>
        <v/>
      </c>
      <c r="E22" t="inlineStr">
        <is>
          <t>Bermuda</t>
        </is>
      </c>
      <c r="F22" s="47" t="n">
        <v>0</v>
      </c>
    </row>
    <row r="23" ht="16.05" customHeight="1" s="258">
      <c r="A23" s="46">
        <f>'Ratings worksheet'!A23</f>
        <v/>
      </c>
      <c r="B23" s="94">
        <f>C23</f>
        <v/>
      </c>
      <c r="C23">
        <f>VLOOKUP(A23,$E$2:$F$174,2,FALSE)</f>
        <v/>
      </c>
      <c r="E23" t="inlineStr">
        <is>
          <t>Bolivia</t>
        </is>
      </c>
      <c r="F23" s="47" t="n">
        <v>0.25</v>
      </c>
    </row>
    <row r="24" ht="16.05" customHeight="1" s="258">
      <c r="A24" s="46">
        <f>'Ratings worksheet'!A24</f>
        <v/>
      </c>
      <c r="B24" s="94">
        <f>C24</f>
        <v/>
      </c>
      <c r="C24">
        <f>VLOOKUP(A24,$E$2:$F$174,2,FALSE)</f>
        <v/>
      </c>
      <c r="E24" t="inlineStr">
        <is>
          <t>Bonaire, Saint Eustatius and Saba</t>
        </is>
      </c>
      <c r="F24" s="47" t="n">
        <v>0.25</v>
      </c>
    </row>
    <row r="25" ht="16.05" customHeight="1" s="258">
      <c r="A25" s="46">
        <f>'Ratings worksheet'!A25</f>
        <v/>
      </c>
      <c r="B25" s="94">
        <f>C25</f>
        <v/>
      </c>
      <c r="C25">
        <f>VLOOKUP(A25,$E$2:$F$174,2,FALSE)</f>
        <v/>
      </c>
      <c r="E25" t="inlineStr">
        <is>
          <t>Bosnia and Herzegovina</t>
        </is>
      </c>
      <c r="F25" s="47" t="n">
        <v>0.1</v>
      </c>
    </row>
    <row r="26" ht="16.05" customHeight="1" s="258">
      <c r="A26" s="46">
        <f>'Ratings worksheet'!A26</f>
        <v/>
      </c>
      <c r="B26" s="94">
        <f>C26</f>
        <v/>
      </c>
      <c r="C26">
        <f>VLOOKUP(A26,$E$2:$F$174,2,FALSE)</f>
        <v/>
      </c>
      <c r="E26" t="inlineStr">
        <is>
          <t>Botswana</t>
        </is>
      </c>
      <c r="F26" s="47" t="n">
        <v>0.22</v>
      </c>
    </row>
    <row r="27" ht="16.05" customHeight="1" s="258">
      <c r="A27" s="46">
        <f>'Ratings worksheet'!A27</f>
        <v/>
      </c>
      <c r="B27" s="94">
        <f>C27</f>
        <v/>
      </c>
      <c r="C27">
        <f>VLOOKUP(A27,$E$2:$F$174,2,FALSE)</f>
        <v/>
      </c>
      <c r="E27" t="inlineStr">
        <is>
          <t>Brazil</t>
        </is>
      </c>
      <c r="F27" s="47" t="n">
        <v>0.34</v>
      </c>
    </row>
    <row r="28" ht="16.05" customHeight="1" s="258">
      <c r="A28" s="46">
        <f>'Ratings worksheet'!A28</f>
        <v/>
      </c>
      <c r="B28" s="94">
        <f>C28</f>
        <v/>
      </c>
      <c r="C28">
        <f>VLOOKUP(A28,$E$2:$F$174,2,FALSE)</f>
        <v/>
      </c>
      <c r="E28" t="inlineStr">
        <is>
          <t>Brunei Darussalam</t>
        </is>
      </c>
      <c r="F28" s="47" t="n">
        <v>0.185</v>
      </c>
    </row>
    <row r="29" ht="16.05" customHeight="1" s="258">
      <c r="A29" s="46">
        <f>'Ratings worksheet'!A29</f>
        <v/>
      </c>
      <c r="B29" s="94">
        <f>C29</f>
        <v/>
      </c>
      <c r="C29">
        <f>VLOOKUP(A29,$E$2:$F$174,2,FALSE)</f>
        <v/>
      </c>
      <c r="E29" t="inlineStr">
        <is>
          <t>Bulgaria</t>
        </is>
      </c>
      <c r="F29" s="47" t="n">
        <v>0.1</v>
      </c>
    </row>
    <row r="30" ht="16.05" customHeight="1" s="258">
      <c r="A30" s="46">
        <f>'Ratings worksheet'!A30</f>
        <v/>
      </c>
      <c r="B30" s="94">
        <f>C30</f>
        <v/>
      </c>
      <c r="C30" t="n">
        <v>0</v>
      </c>
      <c r="E30" t="inlineStr">
        <is>
          <t>Burkina Faso</t>
        </is>
      </c>
      <c r="F30" s="47" t="n">
        <v>0.28</v>
      </c>
    </row>
    <row r="31" ht="16.05" customHeight="1" s="258">
      <c r="A31" s="46">
        <f>'Ratings worksheet'!A31</f>
        <v/>
      </c>
      <c r="B31" s="94">
        <f>C31</f>
        <v/>
      </c>
      <c r="C31">
        <f>VLOOKUP(A31,$E$2:$F$174,2,FALSE)</f>
        <v/>
      </c>
      <c r="E31" t="inlineStr">
        <is>
          <t>Burundi</t>
        </is>
      </c>
      <c r="F31" s="47" t="n">
        <v>0.3</v>
      </c>
    </row>
    <row r="32" ht="16.05" customHeight="1" s="258">
      <c r="A32" s="46">
        <f>'Ratings worksheet'!A32</f>
        <v/>
      </c>
      <c r="B32" s="94">
        <f>C32</f>
        <v/>
      </c>
      <c r="C32">
        <f>VLOOKUP(A32,$E$2:$F$174,2,FALSE)</f>
        <v/>
      </c>
      <c r="E32" t="inlineStr">
        <is>
          <t>Cambodia</t>
        </is>
      </c>
      <c r="F32" s="47" t="n">
        <v>0.2</v>
      </c>
    </row>
    <row r="33" ht="16.05" customHeight="1" s="258">
      <c r="A33" s="46">
        <f>'Ratings worksheet'!A33</f>
        <v/>
      </c>
      <c r="B33" s="94">
        <f>C33</f>
        <v/>
      </c>
      <c r="C33">
        <f>VLOOKUP(A33,$E$2:$F$174,2,FALSE)</f>
        <v/>
      </c>
      <c r="E33" t="inlineStr">
        <is>
          <t>Cameroon</t>
        </is>
      </c>
      <c r="F33" s="47" t="n">
        <v>0.33</v>
      </c>
    </row>
    <row r="34" ht="16.05" customHeight="1" s="258">
      <c r="A34" s="46">
        <f>'Ratings worksheet'!A34</f>
        <v/>
      </c>
      <c r="B34" s="94">
        <f>C34</f>
        <v/>
      </c>
      <c r="C34">
        <f>VLOOKUP(A34,$E$2:$F$174,2,FALSE)</f>
        <v/>
      </c>
      <c r="E34" t="inlineStr">
        <is>
          <t>Canada</t>
        </is>
      </c>
      <c r="F34" s="47" t="n">
        <v>0.265</v>
      </c>
    </row>
    <row r="35" ht="16.05" customHeight="1" s="258">
      <c r="A35" s="46">
        <f>'Ratings worksheet'!A35</f>
        <v/>
      </c>
      <c r="B35" s="94">
        <f>C35</f>
        <v/>
      </c>
      <c r="C35" s="79" t="n">
        <v>0.3</v>
      </c>
      <c r="E35" t="inlineStr">
        <is>
          <t>Cayman Islands</t>
        </is>
      </c>
      <c r="F35" s="47" t="n">
        <v>0</v>
      </c>
    </row>
    <row r="36" ht="16.05" customHeight="1" s="258">
      <c r="A36" s="46">
        <f>'Ratings worksheet'!A36</f>
        <v/>
      </c>
      <c r="B36" s="94">
        <f>C36</f>
        <v/>
      </c>
      <c r="C36" t="n">
        <v>0.28</v>
      </c>
      <c r="E36" t="inlineStr">
        <is>
          <t>Chile</t>
        </is>
      </c>
      <c r="F36" s="47" t="n">
        <v>0.27</v>
      </c>
    </row>
    <row r="37" ht="16.05" customHeight="1" s="258">
      <c r="A37" s="46">
        <f>'Ratings worksheet'!A37</f>
        <v/>
      </c>
      <c r="B37" s="94">
        <f>C37</f>
        <v/>
      </c>
      <c r="C37" s="35" t="n">
        <v>0.2974</v>
      </c>
      <c r="E37" t="inlineStr">
        <is>
          <t>China</t>
        </is>
      </c>
      <c r="F37" s="47" t="n">
        <v>0.25</v>
      </c>
    </row>
    <row r="38" ht="16.05" customHeight="1" s="258">
      <c r="A38" s="46">
        <f>'Ratings worksheet'!A38</f>
        <v/>
      </c>
      <c r="B38" s="94">
        <f>C38</f>
        <v/>
      </c>
      <c r="C38">
        <f>VLOOKUP(A38,$E$2:$F$174,2,FALSE)</f>
        <v/>
      </c>
      <c r="E38" t="inlineStr">
        <is>
          <t>Colombia</t>
        </is>
      </c>
      <c r="F38" s="47" t="n">
        <v>0.35</v>
      </c>
    </row>
    <row r="39" ht="16.05" customHeight="1" s="258">
      <c r="A39" s="46">
        <f>'Ratings worksheet'!A39</f>
        <v/>
      </c>
      <c r="B39" s="94">
        <f>C39</f>
        <v/>
      </c>
      <c r="C39" t="n">
        <v>0.25</v>
      </c>
      <c r="E39" t="inlineStr">
        <is>
          <t>Congo</t>
        </is>
      </c>
      <c r="F39" s="47" t="n">
        <v>0.28</v>
      </c>
    </row>
    <row r="40" ht="16.05" customHeight="1" s="258">
      <c r="A40" s="46">
        <f>'Ratings worksheet'!A40</f>
        <v/>
      </c>
      <c r="B40" s="94">
        <f>C40</f>
        <v/>
      </c>
      <c r="C40">
        <f>VLOOKUP(A40,$E$2:$F$174,2,FALSE)</f>
        <v/>
      </c>
      <c r="E40" t="inlineStr">
        <is>
          <t>Congo (Democratic Republic of the)</t>
        </is>
      </c>
      <c r="F40" s="47" t="n">
        <v>0.3</v>
      </c>
    </row>
    <row r="41" ht="16.05" customHeight="1" s="258">
      <c r="A41" s="46">
        <f>'Ratings worksheet'!A41</f>
        <v/>
      </c>
      <c r="B41" s="94">
        <f>C41</f>
        <v/>
      </c>
      <c r="C41" s="35" t="n">
        <v>0.2853</v>
      </c>
      <c r="E41" t="inlineStr">
        <is>
          <t>Costa Rica</t>
        </is>
      </c>
      <c r="F41" s="47" t="n">
        <v>0.3</v>
      </c>
    </row>
    <row r="42" ht="16.05" customHeight="1" s="258">
      <c r="A42" s="46">
        <f>'Ratings worksheet'!A42</f>
        <v/>
      </c>
      <c r="B42" s="94">
        <f>C42</f>
        <v/>
      </c>
      <c r="C42">
        <f>VLOOKUP(A42,$E$2:$F$174,2,FALSE)</f>
        <v/>
      </c>
      <c r="E42" t="inlineStr">
        <is>
          <t>Croatia</t>
        </is>
      </c>
      <c r="F42" s="47" t="n">
        <v>0.18</v>
      </c>
    </row>
    <row r="43" ht="16.05" customHeight="1" s="258">
      <c r="A43" s="46">
        <f>'Ratings worksheet'!A43</f>
        <v/>
      </c>
      <c r="B43" s="94">
        <f>C43</f>
        <v/>
      </c>
      <c r="C43">
        <f>VLOOKUP(A43,$E$2:$F$174,2,FALSE)</f>
        <v/>
      </c>
      <c r="E43" t="inlineStr">
        <is>
          <t>Curacao</t>
        </is>
      </c>
      <c r="F43" s="47" t="n">
        <v>0.22</v>
      </c>
    </row>
    <row r="44" ht="16.05" customHeight="1" s="258">
      <c r="A44" s="46">
        <f>'Ratings worksheet'!A44</f>
        <v/>
      </c>
      <c r="B44" s="94">
        <f>C44</f>
        <v/>
      </c>
      <c r="C44">
        <f>VLOOKUP(A44,$E$2:$F$174,2,FALSE)</f>
        <v/>
      </c>
      <c r="E44" t="inlineStr">
        <is>
          <t>Cyprus</t>
        </is>
      </c>
      <c r="F44" s="47" t="n">
        <v>0.125</v>
      </c>
    </row>
    <row r="45" ht="16.05" customHeight="1" s="258">
      <c r="A45" s="46">
        <f>'Ratings worksheet'!A45</f>
        <v/>
      </c>
      <c r="B45" s="94">
        <f>C45</f>
        <v/>
      </c>
      <c r="C45">
        <f>VLOOKUP(A45,$E$2:$F$174,2,FALSE)</f>
        <v/>
      </c>
      <c r="E45" t="inlineStr">
        <is>
          <t>Czech Republic</t>
        </is>
      </c>
      <c r="F45" s="47" t="n">
        <v>0.19</v>
      </c>
    </row>
    <row r="46" ht="16.05" customHeight="1" s="258">
      <c r="A46" s="46">
        <f>'Ratings worksheet'!A46</f>
        <v/>
      </c>
      <c r="B46" s="94">
        <f>C46</f>
        <v/>
      </c>
      <c r="C46">
        <f>VLOOKUP(A46,$E$2:$F$174,2,FALSE)</f>
        <v/>
      </c>
      <c r="E46" t="inlineStr">
        <is>
          <t>Denmark</t>
        </is>
      </c>
      <c r="F46" s="47" t="n">
        <v>0.22</v>
      </c>
    </row>
    <row r="47" ht="16.05" customHeight="1" s="258">
      <c r="A47" s="46">
        <f>'Ratings worksheet'!A47</f>
        <v/>
      </c>
      <c r="B47" s="94">
        <f>C47</f>
        <v/>
      </c>
      <c r="C47">
        <f>VLOOKUP(A47,$E$2:$F$174,2,FALSE)</f>
        <v/>
      </c>
      <c r="E47" t="inlineStr">
        <is>
          <t>Djibouti</t>
        </is>
      </c>
      <c r="F47" s="47" t="n">
        <v>0.25</v>
      </c>
    </row>
    <row r="48" ht="16.05" customHeight="1" s="258">
      <c r="A48" s="46">
        <f>'Ratings worksheet'!A48</f>
        <v/>
      </c>
      <c r="B48" s="94">
        <f>C48</f>
        <v/>
      </c>
      <c r="C48">
        <f>VLOOKUP(A48,$E$2:$F$174,2,FALSE)</f>
        <v/>
      </c>
      <c r="E48" t="inlineStr">
        <is>
          <t>Dominica</t>
        </is>
      </c>
      <c r="F48" s="47" t="n">
        <v>0.25</v>
      </c>
    </row>
    <row r="49" ht="16.05" customHeight="1" s="258">
      <c r="A49" s="46">
        <f>'Ratings worksheet'!A49</f>
        <v/>
      </c>
      <c r="B49" s="94">
        <f>C49</f>
        <v/>
      </c>
      <c r="C49">
        <f>VLOOKUP(A49,$E$2:$F$174,2,FALSE)</f>
        <v/>
      </c>
      <c r="E49" t="inlineStr">
        <is>
          <t>Dominican Republic</t>
        </is>
      </c>
      <c r="F49" s="47" t="n">
        <v>0.27</v>
      </c>
    </row>
    <row r="50" ht="16.05" customHeight="1" s="258">
      <c r="A50" s="46">
        <f>'Ratings worksheet'!A50</f>
        <v/>
      </c>
      <c r="B50" s="94">
        <f>C50</f>
        <v/>
      </c>
      <c r="C50">
        <f>VLOOKUP(A50,$E$2:$F$174,2,FALSE)</f>
        <v/>
      </c>
      <c r="E50" t="inlineStr">
        <is>
          <t>Ecuador</t>
        </is>
      </c>
      <c r="F50" s="47" t="n">
        <v>0.25</v>
      </c>
    </row>
    <row r="51" ht="16.05" customHeight="1" s="258">
      <c r="A51" s="46">
        <f>'Ratings worksheet'!A51</f>
        <v/>
      </c>
      <c r="B51" s="94">
        <f>C51</f>
        <v/>
      </c>
      <c r="C51">
        <f>VLOOKUP(A51,$E$2:$F$174,2,FALSE)</f>
        <v/>
      </c>
      <c r="E51" t="inlineStr">
        <is>
          <t>Egypt</t>
        </is>
      </c>
      <c r="F51" s="47" t="n">
        <v>0.225</v>
      </c>
    </row>
    <row r="52" ht="16.05" customHeight="1" s="258">
      <c r="A52" s="46">
        <f>'Ratings worksheet'!A52</f>
        <v/>
      </c>
      <c r="B52" s="94">
        <f>C52</f>
        <v/>
      </c>
      <c r="C52">
        <f>VLOOKUP(A52,$E$2:$F$174,2,FALSE)</f>
        <v/>
      </c>
      <c r="E52" t="inlineStr">
        <is>
          <t>El Salvador</t>
        </is>
      </c>
      <c r="F52" s="47" t="n">
        <v>0.3</v>
      </c>
    </row>
    <row r="53" ht="16.05" customHeight="1" s="258">
      <c r="A53" s="46">
        <f>'Ratings worksheet'!A53</f>
        <v/>
      </c>
      <c r="B53" s="94">
        <f>C53</f>
        <v/>
      </c>
      <c r="C53">
        <f>VLOOKUP(A53,$E$2:$F$174,2,FALSE)</f>
        <v/>
      </c>
      <c r="E53" t="inlineStr">
        <is>
          <t>Estonia</t>
        </is>
      </c>
      <c r="F53" s="47" t="n">
        <v>0.2</v>
      </c>
    </row>
    <row r="54" ht="16.05" customHeight="1" s="258">
      <c r="A54" s="46">
        <f>'Ratings worksheet'!A54</f>
        <v/>
      </c>
      <c r="B54" s="94">
        <f>C54</f>
        <v/>
      </c>
      <c r="C54">
        <f>VLOOKUP(A54,$E$2:$F$174,2,FALSE)</f>
        <v/>
      </c>
      <c r="E54" t="inlineStr">
        <is>
          <t>Ethiopia</t>
        </is>
      </c>
      <c r="F54" s="47" t="n">
        <v>0.3</v>
      </c>
    </row>
    <row r="55" ht="16.05" customHeight="1" s="258">
      <c r="A55" s="46">
        <f>'Ratings worksheet'!A55</f>
        <v/>
      </c>
      <c r="B55" s="94">
        <f>C55</f>
        <v/>
      </c>
      <c r="C55">
        <f>VLOOKUP(A55,$E$2:$F$174,2,FALSE)</f>
        <v/>
      </c>
      <c r="E55" t="inlineStr">
        <is>
          <t>Fiji</t>
        </is>
      </c>
      <c r="F55" s="47" t="n">
        <v>0.2</v>
      </c>
    </row>
    <row r="56" ht="16.05" customHeight="1" s="258">
      <c r="A56" s="46">
        <f>'Ratings worksheet'!A56</f>
        <v/>
      </c>
      <c r="B56" s="94">
        <f>C56</f>
        <v/>
      </c>
      <c r="C56">
        <f>VLOOKUP(A56,$E$2:$F$174,2,FALSE)</f>
        <v/>
      </c>
      <c r="E56" t="inlineStr">
        <is>
          <t>Finland</t>
        </is>
      </c>
      <c r="F56" s="47" t="n">
        <v>0.2</v>
      </c>
    </row>
    <row r="57" ht="16.05" customHeight="1" s="258">
      <c r="A57" s="46">
        <f>'Ratings worksheet'!A57</f>
        <v/>
      </c>
      <c r="B57" s="94">
        <f>C57</f>
        <v/>
      </c>
      <c r="C57">
        <f>VLOOKUP(A57,$E$2:$F$174,2,FALSE)</f>
        <v/>
      </c>
      <c r="E57" t="inlineStr">
        <is>
          <t>France</t>
        </is>
      </c>
      <c r="F57" s="47" t="n">
        <v>0.25</v>
      </c>
    </row>
    <row r="58" ht="16.05" customHeight="1" s="258">
      <c r="A58" s="46">
        <f>'Ratings worksheet'!A58</f>
        <v/>
      </c>
      <c r="B58" s="94">
        <f>C58</f>
        <v/>
      </c>
      <c r="C58">
        <f>VLOOKUP(A58,$E$2:$F$174,2,FALSE)</f>
        <v/>
      </c>
      <c r="E58" t="inlineStr">
        <is>
          <t>Gabon</t>
        </is>
      </c>
      <c r="F58" s="47" t="n">
        <v>0.3</v>
      </c>
    </row>
    <row r="59" ht="16.05" customHeight="1" s="258">
      <c r="A59" s="46">
        <f>'Ratings worksheet'!A59</f>
        <v/>
      </c>
      <c r="B59" s="94">
        <f>C59</f>
        <v/>
      </c>
      <c r="C59">
        <f>VLOOKUP(A59,$E$2:$F$174,2,FALSE)</f>
        <v/>
      </c>
      <c r="E59" t="inlineStr">
        <is>
          <t>Gambia</t>
        </is>
      </c>
      <c r="F59" s="47" t="n">
        <v>0.27</v>
      </c>
    </row>
    <row r="60" ht="16.05" customHeight="1" s="258">
      <c r="A60" s="46">
        <f>'Ratings worksheet'!A60</f>
        <v/>
      </c>
      <c r="B60" s="94">
        <f>C60</f>
        <v/>
      </c>
      <c r="C60">
        <f>VLOOKUP(A60,$E$2:$F$174,2,FALSE)</f>
        <v/>
      </c>
      <c r="E60" t="inlineStr">
        <is>
          <t>Georgia</t>
        </is>
      </c>
      <c r="F60" s="47" t="n">
        <v>0.15</v>
      </c>
    </row>
    <row r="61" ht="16.05" customHeight="1" s="258">
      <c r="A61" s="46">
        <f>'Ratings worksheet'!A61</f>
        <v/>
      </c>
      <c r="B61" s="94">
        <f>C61</f>
        <v/>
      </c>
      <c r="C61" t="n">
        <v>0</v>
      </c>
      <c r="E61" t="inlineStr">
        <is>
          <t>Germany</t>
        </is>
      </c>
      <c r="F61" s="47" t="n">
        <v>0.3</v>
      </c>
    </row>
    <row r="62" ht="16.05" customHeight="1" s="258">
      <c r="A62" s="46">
        <f>'Ratings worksheet'!A62</f>
        <v/>
      </c>
      <c r="B62" s="94">
        <f>C62</f>
        <v/>
      </c>
      <c r="C62">
        <f>VLOOKUP(A62,$E$2:$F$174,2,FALSE)</f>
        <v/>
      </c>
      <c r="E62" t="inlineStr">
        <is>
          <t>Ghana</t>
        </is>
      </c>
      <c r="F62" s="47" t="n">
        <v>0.25</v>
      </c>
    </row>
    <row r="63" ht="16.05" customHeight="1" s="258">
      <c r="A63" s="46">
        <f>'Ratings worksheet'!A63</f>
        <v/>
      </c>
      <c r="B63" s="94">
        <f>C63</f>
        <v/>
      </c>
      <c r="C63" t="n">
        <v>0.165</v>
      </c>
      <c r="E63" t="inlineStr">
        <is>
          <t>Gibraltar</t>
        </is>
      </c>
      <c r="F63" s="47" t="n">
        <v>0.1</v>
      </c>
    </row>
    <row r="64" ht="16.05" customHeight="1" s="258">
      <c r="A64" s="46">
        <f>'Ratings worksheet'!A64</f>
        <v/>
      </c>
      <c r="B64" s="94">
        <f>C64</f>
        <v/>
      </c>
      <c r="C64">
        <f>VLOOKUP(A64,$E$2:$F$174,2,FALSE)</f>
        <v/>
      </c>
      <c r="E64" t="inlineStr">
        <is>
          <t>Greece</t>
        </is>
      </c>
      <c r="F64" s="47" t="n">
        <v>0.22</v>
      </c>
    </row>
    <row r="65" ht="16.05" customHeight="1" s="258">
      <c r="A65" s="46">
        <f>'Ratings worksheet'!A65</f>
        <v/>
      </c>
      <c r="B65" s="94">
        <f>C65</f>
        <v/>
      </c>
      <c r="C65">
        <f>VLOOKUP(A65,$E$2:$F$174,2,FALSE)</f>
        <v/>
      </c>
      <c r="E65" t="inlineStr">
        <is>
          <t>Grenada</t>
        </is>
      </c>
      <c r="F65" s="47" t="n">
        <v>0.28</v>
      </c>
    </row>
    <row r="66" ht="16.05" customHeight="1" s="258">
      <c r="A66" s="46">
        <f>'Ratings worksheet'!A66</f>
        <v/>
      </c>
      <c r="B66" s="94">
        <f>C66</f>
        <v/>
      </c>
      <c r="C66">
        <f>VLOOKUP(A66,$E$2:$F$174,2,FALSE)</f>
        <v/>
      </c>
      <c r="E66" t="inlineStr">
        <is>
          <t>Guatemala</t>
        </is>
      </c>
      <c r="F66" s="47" t="n">
        <v>0.25</v>
      </c>
    </row>
    <row r="67" ht="16.05" customHeight="1" s="258">
      <c r="A67" s="46" t="inlineStr">
        <is>
          <t>Indonesia</t>
        </is>
      </c>
      <c r="B67" s="94">
        <f>C67</f>
        <v/>
      </c>
      <c r="C67">
        <f>VLOOKUP(A67,$E$2:$F$174,2,FALSE)</f>
        <v/>
      </c>
      <c r="E67" t="inlineStr">
        <is>
          <t>Guernsey</t>
        </is>
      </c>
      <c r="F67" s="47" t="n">
        <v>0</v>
      </c>
    </row>
    <row r="68" ht="16.05" customHeight="1" s="258">
      <c r="A68" s="46">
        <f>'Ratings worksheet'!A68</f>
        <v/>
      </c>
      <c r="B68" s="94">
        <f>C68</f>
        <v/>
      </c>
      <c r="C68">
        <f>VLOOKUP(A68,$E$2:$F$174,2,FALSE)</f>
        <v/>
      </c>
      <c r="E68" t="inlineStr">
        <is>
          <t>Honduras</t>
        </is>
      </c>
      <c r="F68" s="47" t="n">
        <v>0.25</v>
      </c>
    </row>
    <row r="69" ht="16.05" customHeight="1" s="258">
      <c r="A69" s="46">
        <f>'Ratings worksheet'!A69</f>
        <v/>
      </c>
      <c r="B69" s="94">
        <f>C69</f>
        <v/>
      </c>
      <c r="C69">
        <f>VLOOKUP(A69,$E$2:$F$174,2,FALSE)</f>
        <v/>
      </c>
      <c r="E69" t="inlineStr">
        <is>
          <t>Hong Kong SAR</t>
        </is>
      </c>
      <c r="F69" s="47" t="n">
        <v>0.165</v>
      </c>
    </row>
    <row r="70" ht="16.05" customHeight="1" s="258">
      <c r="A70" s="46">
        <f>'Ratings worksheet'!A70</f>
        <v/>
      </c>
      <c r="B70" s="94">
        <f>C70</f>
        <v/>
      </c>
      <c r="C70">
        <f>VLOOKUP(A70,$E$2:$F$174,2,FALSE)</f>
        <v/>
      </c>
      <c r="E70" t="inlineStr">
        <is>
          <t>Hungary</t>
        </is>
      </c>
      <c r="F70" s="47" t="n">
        <v>0.09</v>
      </c>
    </row>
    <row r="71" ht="16.05" customHeight="1" s="258">
      <c r="A71" s="46">
        <f>'Ratings worksheet'!A71</f>
        <v/>
      </c>
      <c r="B71" s="94">
        <f>C71</f>
        <v/>
      </c>
      <c r="C71">
        <f>VLOOKUP(A71,$E$2:$F$174,2,FALSE)</f>
        <v/>
      </c>
      <c r="E71" t="inlineStr">
        <is>
          <t>Iceland</t>
        </is>
      </c>
      <c r="F71" s="47" t="n">
        <v>0.2</v>
      </c>
    </row>
    <row r="72" ht="16.05" customHeight="1" s="258">
      <c r="A72" s="46">
        <f>'Ratings worksheet'!A72</f>
        <v/>
      </c>
      <c r="B72" s="94">
        <f>C72</f>
        <v/>
      </c>
      <c r="C72">
        <f>VLOOKUP(A72,$E$2:$F$174,2,FALSE)</f>
        <v/>
      </c>
      <c r="E72" t="inlineStr">
        <is>
          <t>India</t>
        </is>
      </c>
      <c r="F72" s="47" t="n">
        <v>0.3</v>
      </c>
    </row>
    <row r="73" ht="16.05" customHeight="1" s="258">
      <c r="A73" s="46">
        <f>'Ratings worksheet'!A73</f>
        <v/>
      </c>
      <c r="B73" s="94">
        <f>C73</f>
        <v/>
      </c>
      <c r="C73">
        <f>VLOOKUP(A73,$E$2:$F$174,2,FALSE)</f>
        <v/>
      </c>
      <c r="E73" t="inlineStr">
        <is>
          <t>Indonesia</t>
        </is>
      </c>
      <c r="F73" s="47" t="n">
        <v>0.22</v>
      </c>
    </row>
    <row r="74" ht="16.05" customHeight="1" s="258">
      <c r="A74" s="46">
        <f>'Ratings worksheet'!A74</f>
        <v/>
      </c>
      <c r="B74" s="94">
        <f>C74</f>
        <v/>
      </c>
      <c r="C74" s="171">
        <f>VLOOKUP(A74,$E$2:$F$174,2,FALSE)</f>
        <v/>
      </c>
      <c r="E74" t="inlineStr">
        <is>
          <t>Iraq</t>
        </is>
      </c>
      <c r="F74" s="47" t="n">
        <v>0.15</v>
      </c>
    </row>
    <row r="75" ht="16.05" customHeight="1" s="258">
      <c r="A75" s="46">
        <f>'Ratings worksheet'!A75</f>
        <v/>
      </c>
      <c r="B75" s="94">
        <f>C75</f>
        <v/>
      </c>
      <c r="C75" t="n">
        <v>0</v>
      </c>
      <c r="E75" t="inlineStr">
        <is>
          <t>Ireland</t>
        </is>
      </c>
      <c r="F75" s="47" t="n">
        <v>0.125</v>
      </c>
    </row>
    <row r="76" ht="16.05" customHeight="1" s="258">
      <c r="A76" s="46">
        <f>'Ratings worksheet'!A76</f>
        <v/>
      </c>
      <c r="B76" s="94">
        <f>C76</f>
        <v/>
      </c>
      <c r="C76">
        <f>VLOOKUP(A76,$E$2:$F$174,2,FALSE)</f>
        <v/>
      </c>
      <c r="E76" t="inlineStr">
        <is>
          <t>Isle of Man</t>
        </is>
      </c>
      <c r="F76" s="47" t="n">
        <v>0</v>
      </c>
    </row>
    <row r="77" ht="16.05" customHeight="1" s="258">
      <c r="A77" s="46">
        <f>'Ratings worksheet'!A77</f>
        <v/>
      </c>
      <c r="B77" s="94">
        <f>C77</f>
        <v/>
      </c>
      <c r="C77">
        <f>VLOOKUP(A77,$E$2:$F$174,2,FALSE)</f>
        <v/>
      </c>
      <c r="E77" t="inlineStr">
        <is>
          <t>Israel</t>
        </is>
      </c>
      <c r="F77" s="47" t="n">
        <v>0.23</v>
      </c>
    </row>
    <row r="78" ht="16.05" customHeight="1" s="258">
      <c r="A78" s="46">
        <f>'Ratings worksheet'!A78</f>
        <v/>
      </c>
      <c r="B78" s="94">
        <f>C78</f>
        <v/>
      </c>
      <c r="C78">
        <f>VLOOKUP(A78,$E$2:$F$174,2,FALSE)</f>
        <v/>
      </c>
      <c r="E78" t="inlineStr">
        <is>
          <t>Italy</t>
        </is>
      </c>
      <c r="F78" s="47" t="n">
        <v>0.24</v>
      </c>
    </row>
    <row r="79" ht="16.05" customHeight="1" s="258">
      <c r="A79" s="46">
        <f>'Ratings worksheet'!A79</f>
        <v/>
      </c>
      <c r="B79" s="94">
        <f>C79</f>
        <v/>
      </c>
      <c r="C79" t="n">
        <v>0.25</v>
      </c>
      <c r="E79" t="inlineStr">
        <is>
          <t>Ivory Coast</t>
        </is>
      </c>
      <c r="F79" s="47" t="n">
        <v>0.25</v>
      </c>
    </row>
    <row r="80" ht="16.05" customHeight="1" s="258">
      <c r="A80" s="46">
        <f>'Ratings worksheet'!A80</f>
        <v/>
      </c>
      <c r="B80" s="94">
        <f>C80</f>
        <v/>
      </c>
      <c r="C80">
        <f>VLOOKUP(A80,$E$2:$F$174,2,FALSE)</f>
        <v/>
      </c>
      <c r="E80" t="inlineStr">
        <is>
          <t>Jamaica</t>
        </is>
      </c>
      <c r="F80" s="47" t="n">
        <v>0.25</v>
      </c>
    </row>
    <row r="81" ht="16.05" customHeight="1" s="258">
      <c r="A81" s="46">
        <f>'Ratings worksheet'!A81</f>
        <v/>
      </c>
      <c r="B81" s="94">
        <f>C81</f>
        <v/>
      </c>
      <c r="C81">
        <f>VLOOKUP(A81,$E$2:$F$174,2,FALSE)</f>
        <v/>
      </c>
      <c r="E81" t="inlineStr">
        <is>
          <t>Japan</t>
        </is>
      </c>
      <c r="F81" s="47" t="n">
        <v>0.3062</v>
      </c>
    </row>
    <row r="82" ht="16.05" customHeight="1" s="258">
      <c r="A82" s="46" t="inlineStr">
        <is>
          <t>Laos</t>
        </is>
      </c>
      <c r="B82" s="94">
        <f>C82</f>
        <v/>
      </c>
      <c r="C82" s="35" t="n">
        <v>0.2686</v>
      </c>
      <c r="E82" t="inlineStr">
        <is>
          <t>Jersey</t>
        </is>
      </c>
      <c r="F82" s="47" t="n">
        <v>0</v>
      </c>
    </row>
    <row r="83" ht="16.05" customHeight="1" s="258">
      <c r="A83" s="46">
        <f>'Ratings worksheet'!A83</f>
        <v/>
      </c>
      <c r="B83" s="94">
        <f>C83</f>
        <v/>
      </c>
      <c r="C83">
        <f>VLOOKUP(A83,$E$2:$F$174,2,FALSE)</f>
        <v/>
      </c>
      <c r="E83" t="inlineStr">
        <is>
          <t>Jordan</t>
        </is>
      </c>
      <c r="F83" s="47" t="n">
        <v>0.2</v>
      </c>
    </row>
    <row r="84" ht="16.05" customHeight="1" s="258">
      <c r="A84" s="46">
        <f>'Ratings worksheet'!A84</f>
        <v/>
      </c>
      <c r="B84" s="94">
        <f>C84</f>
        <v/>
      </c>
      <c r="C84">
        <f>VLOOKUP(A84,$E$2:$F$174,2,FALSE)</f>
        <v/>
      </c>
      <c r="E84" t="inlineStr">
        <is>
          <t>Kazakhstan</t>
        </is>
      </c>
      <c r="F84" s="47" t="n">
        <v>0.2</v>
      </c>
    </row>
    <row r="85" ht="16.05" customHeight="1" s="258">
      <c r="A85" s="46">
        <f>'Ratings worksheet'!A85</f>
        <v/>
      </c>
      <c r="B85" s="94">
        <f>C85</f>
        <v/>
      </c>
      <c r="C85">
        <f>VLOOKUP(A85,$E$2:$F$174,2,FALSE)</f>
        <v/>
      </c>
      <c r="E85" t="inlineStr">
        <is>
          <t>Kenya</t>
        </is>
      </c>
      <c r="F85" s="47" t="n">
        <v>0.3</v>
      </c>
    </row>
    <row r="86" ht="16.05" customHeight="1" s="258">
      <c r="A86" s="46">
        <f>'Ratings worksheet'!A86</f>
        <v/>
      </c>
      <c r="B86" s="94">
        <f>C86</f>
        <v/>
      </c>
      <c r="C86">
        <f>VLOOKUP(A86,$E$2:$F$174,2,FALSE)</f>
        <v/>
      </c>
      <c r="E86" t="inlineStr">
        <is>
          <t>Korea, Republic of</t>
        </is>
      </c>
      <c r="F86" s="47" t="n">
        <v>0.24</v>
      </c>
    </row>
    <row r="87" ht="16.05" customHeight="1" s="258">
      <c r="A87" s="46">
        <f>'Ratings worksheet'!A87</f>
        <v/>
      </c>
      <c r="B87" s="94">
        <f>C87</f>
        <v/>
      </c>
      <c r="C87">
        <f>VLOOKUP(A87,$E$2:$F$174,2,FALSE)</f>
        <v/>
      </c>
      <c r="E87" t="inlineStr">
        <is>
          <t>Kuwait</t>
        </is>
      </c>
      <c r="F87" s="47" t="n">
        <v>0.15</v>
      </c>
    </row>
    <row r="88" ht="16.05" customHeight="1" s="258">
      <c r="A88" s="46">
        <f>'Ratings worksheet'!A88</f>
        <v/>
      </c>
      <c r="B88" s="94">
        <f>C88</f>
        <v/>
      </c>
      <c r="C88" t="n">
        <v>0.2686</v>
      </c>
      <c r="E88" t="inlineStr">
        <is>
          <t>Kyrgyzstan</t>
        </is>
      </c>
      <c r="F88" s="47" t="n">
        <v>0.1</v>
      </c>
    </row>
    <row r="89" ht="16.05" customHeight="1" s="258">
      <c r="A89" s="46">
        <f>'Ratings worksheet'!A89</f>
        <v/>
      </c>
      <c r="B89" s="94">
        <f>C89</f>
        <v/>
      </c>
      <c r="C89">
        <f>VLOOKUP(A89,$E$2:$F$174,2,FALSE)</f>
        <v/>
      </c>
      <c r="E89" t="inlineStr">
        <is>
          <t>Latvia</t>
        </is>
      </c>
      <c r="F89" s="47" t="n">
        <v>0.2</v>
      </c>
    </row>
    <row r="90" ht="16.05" customHeight="1" s="258">
      <c r="A90" s="46" t="inlineStr">
        <is>
          <t>Malaysia</t>
        </is>
      </c>
      <c r="B90" s="94">
        <f>C90</f>
        <v/>
      </c>
      <c r="C90">
        <f>VLOOKUP(A90,$E$2:$F$174,2,FALSE)</f>
        <v/>
      </c>
      <c r="E90" t="inlineStr">
        <is>
          <t>Lebanon</t>
        </is>
      </c>
      <c r="F90" s="47" t="n">
        <v>0.17</v>
      </c>
    </row>
    <row r="91" ht="16.05" customHeight="1" s="258">
      <c r="A91" s="46">
        <f>'Ratings worksheet'!A91</f>
        <v/>
      </c>
      <c r="B91" s="94">
        <f>C91</f>
        <v/>
      </c>
      <c r="C91" t="n">
        <v>0.2686</v>
      </c>
      <c r="E91" t="inlineStr">
        <is>
          <t>Libya</t>
        </is>
      </c>
      <c r="F91" s="47" t="n">
        <v>0.24</v>
      </c>
    </row>
    <row r="92" ht="16.05" customHeight="1" s="258">
      <c r="A92" s="46" t="inlineStr">
        <is>
          <t>Mali</t>
        </is>
      </c>
      <c r="B92" s="94">
        <f>C92</f>
        <v/>
      </c>
      <c r="C92" s="35" t="n">
        <v>0.2686</v>
      </c>
      <c r="E92" t="inlineStr">
        <is>
          <t>Liechtenstein</t>
        </is>
      </c>
      <c r="F92" s="47" t="n">
        <v>0.125</v>
      </c>
    </row>
    <row r="93" ht="16.05" customHeight="1" s="258">
      <c r="A93" s="46" t="inlineStr">
        <is>
          <t>Malta</t>
        </is>
      </c>
      <c r="B93" s="94">
        <f>C93</f>
        <v/>
      </c>
      <c r="C93">
        <f>VLOOKUP(A93,$E$2:$F$174,2,FALSE)</f>
        <v/>
      </c>
      <c r="E93" t="inlineStr">
        <is>
          <t>Lithuania</t>
        </is>
      </c>
      <c r="F93" s="47" t="n">
        <v>0.15</v>
      </c>
    </row>
    <row r="94" ht="16.05" customHeight="1" s="258">
      <c r="A94" s="46">
        <f>'Ratings worksheet'!A94</f>
        <v/>
      </c>
      <c r="B94" s="94">
        <f>C94</f>
        <v/>
      </c>
      <c r="C94">
        <f>VLOOKUP(A94,$E$2:$F$174,2,FALSE)</f>
        <v/>
      </c>
      <c r="E94" t="inlineStr">
        <is>
          <t>Luxembourg</t>
        </is>
      </c>
      <c r="F94" s="47" t="n">
        <v>0.2494</v>
      </c>
    </row>
    <row r="95" ht="16.05" customHeight="1" s="258">
      <c r="A95" s="46">
        <f>'Ratings worksheet'!A95</f>
        <v/>
      </c>
      <c r="B95" s="94">
        <f>C95</f>
        <v/>
      </c>
      <c r="C95">
        <f>VLOOKUP(A95,$E$2:$F$174,2,FALSE)</f>
        <v/>
      </c>
      <c r="E95" t="inlineStr">
        <is>
          <t>Macau</t>
        </is>
      </c>
      <c r="F95" s="47" t="n">
        <v>0.12</v>
      </c>
    </row>
    <row r="96" ht="16.05" customHeight="1" s="258">
      <c r="A96" s="46">
        <f>'Ratings worksheet'!A96</f>
        <v/>
      </c>
      <c r="B96" s="94">
        <f>C96</f>
        <v/>
      </c>
      <c r="C96">
        <f>VLOOKUP(A96,$E$2:$F$174,2,FALSE)</f>
        <v/>
      </c>
      <c r="E96" t="inlineStr">
        <is>
          <t>Macedonia</t>
        </is>
      </c>
      <c r="F96" s="47" t="n">
        <v>0.1</v>
      </c>
    </row>
    <row r="97" ht="16.05" customHeight="1" s="258">
      <c r="A97" s="46">
        <f>'Ratings worksheet'!A97</f>
        <v/>
      </c>
      <c r="B97" s="94">
        <f>C97</f>
        <v/>
      </c>
      <c r="C97">
        <f>VLOOKUP(A97,$E$2:$F$174,2,FALSE)</f>
        <v/>
      </c>
      <c r="E97" t="inlineStr">
        <is>
          <t>Madagascar</t>
        </is>
      </c>
      <c r="F97" s="47" t="n">
        <v>0.2</v>
      </c>
    </row>
    <row r="98" ht="16.05" customHeight="1" s="258">
      <c r="A98" s="46">
        <f>'Ratings worksheet'!A98</f>
        <v/>
      </c>
      <c r="B98" s="94">
        <f>C98</f>
        <v/>
      </c>
      <c r="C98">
        <f>VLOOKUP(A98,$E$2:$F$174,2,FALSE)</f>
        <v/>
      </c>
      <c r="E98" t="inlineStr">
        <is>
          <t>Malawi</t>
        </is>
      </c>
      <c r="F98" s="47" t="n">
        <v>0.3</v>
      </c>
    </row>
    <row r="99" ht="16.05" customHeight="1" s="258">
      <c r="A99" s="46">
        <f>'Ratings worksheet'!A99</f>
        <v/>
      </c>
      <c r="B99" s="94">
        <f>C99</f>
        <v/>
      </c>
      <c r="C99" s="35" t="n">
        <v>0.2853</v>
      </c>
      <c r="E99" t="inlineStr">
        <is>
          <t>Malaysia</t>
        </is>
      </c>
      <c r="F99" s="47" t="n">
        <v>0.24</v>
      </c>
    </row>
    <row r="100" ht="16.05" customHeight="1" s="258">
      <c r="A100" s="46">
        <f>'Ratings worksheet'!A100</f>
        <v/>
      </c>
      <c r="B100" s="94">
        <f>C100</f>
        <v/>
      </c>
      <c r="C100">
        <f>VLOOKUP(A100,$E$2:$F$174,2,FALSE)</f>
        <v/>
      </c>
      <c r="E100" t="inlineStr">
        <is>
          <t>Malta</t>
        </is>
      </c>
      <c r="F100" s="47" t="n">
        <v>0.35</v>
      </c>
    </row>
    <row r="101" ht="16.05" customHeight="1" s="258">
      <c r="A101" s="46">
        <f>'Ratings worksheet'!A101</f>
        <v/>
      </c>
      <c r="B101" s="94">
        <f>C101</f>
        <v/>
      </c>
      <c r="C101">
        <f>VLOOKUP(A101,$E$2:$F$174,2,FALSE)</f>
        <v/>
      </c>
      <c r="E101" t="inlineStr">
        <is>
          <t>Mauritania</t>
        </is>
      </c>
      <c r="F101" s="47" t="n">
        <v>0.25</v>
      </c>
    </row>
    <row r="102" ht="16.05" customHeight="1" s="258">
      <c r="A102" s="46">
        <f>'Ratings worksheet'!A102</f>
        <v/>
      </c>
      <c r="B102" s="94">
        <f>C102</f>
        <v/>
      </c>
      <c r="C102">
        <f>VLOOKUP(A102,$E$2:$F$174,2,FALSE)</f>
        <v/>
      </c>
      <c r="E102" t="inlineStr">
        <is>
          <t>Mauritius</t>
        </is>
      </c>
      <c r="F102" s="47" t="n">
        <v>0.15</v>
      </c>
    </row>
    <row r="103" ht="16.05" customHeight="1" s="258">
      <c r="A103" s="46">
        <f>'Ratings worksheet'!A103</f>
        <v/>
      </c>
      <c r="B103" s="94">
        <f>C103</f>
        <v/>
      </c>
      <c r="C103">
        <f>VLOOKUP(A103,$E$2:$F$174,2,FALSE)</f>
        <v/>
      </c>
      <c r="E103" t="inlineStr">
        <is>
          <t>Mexico</t>
        </is>
      </c>
      <c r="F103" s="47" t="n">
        <v>0.3</v>
      </c>
    </row>
    <row r="104" ht="16.05" customHeight="1" s="258">
      <c r="A104" s="46">
        <f>'Ratings worksheet'!A104</f>
        <v/>
      </c>
      <c r="B104" s="94">
        <f>C104</f>
        <v/>
      </c>
      <c r="C104">
        <f>VLOOKUP(A104,$E$2:$F$174,2,FALSE)</f>
        <v/>
      </c>
      <c r="E104" t="inlineStr">
        <is>
          <t>Moldova</t>
        </is>
      </c>
      <c r="F104" s="47" t="n">
        <v>0.12</v>
      </c>
    </row>
    <row r="105" ht="16.05" customHeight="1" s="258">
      <c r="A105" s="46">
        <f>'Ratings worksheet'!A105</f>
        <v/>
      </c>
      <c r="B105" s="94">
        <f>C105</f>
        <v/>
      </c>
      <c r="C105">
        <f>VLOOKUP(A105,$E$2:$F$174,2,FALSE)</f>
        <v/>
      </c>
      <c r="E105" t="inlineStr">
        <is>
          <t>Monaco</t>
        </is>
      </c>
      <c r="F105" s="47" t="n">
        <v>0.33</v>
      </c>
    </row>
    <row r="106" ht="16.05" customHeight="1" s="258">
      <c r="A106" s="46" t="inlineStr">
        <is>
          <t>Niger</t>
        </is>
      </c>
      <c r="B106" s="94">
        <f>C106</f>
        <v/>
      </c>
      <c r="C106" s="35" t="n">
        <v>0.2686</v>
      </c>
      <c r="E106" t="inlineStr">
        <is>
          <t>Mongolia</t>
        </is>
      </c>
      <c r="F106" s="47" t="n">
        <v>0.25</v>
      </c>
    </row>
    <row r="107" ht="16.05" customHeight="1" s="258">
      <c r="A107" s="46">
        <f>'Ratings worksheet'!A107</f>
        <v/>
      </c>
      <c r="B107" s="94">
        <f>C107</f>
        <v/>
      </c>
      <c r="C107">
        <f>VLOOKUP(A107,$E$2:$F$174,2,FALSE)</f>
        <v/>
      </c>
      <c r="E107" t="inlineStr">
        <is>
          <t>Montenegro</t>
        </is>
      </c>
      <c r="F107" s="47" t="n">
        <v>0.15</v>
      </c>
    </row>
    <row r="108" ht="16.05" customHeight="1" s="258">
      <c r="A108" s="46">
        <f>'Ratings worksheet'!A108</f>
        <v/>
      </c>
      <c r="B108" s="94">
        <f>C108</f>
        <v/>
      </c>
      <c r="C108">
        <f>VLOOKUP(A108,$E$2:$F$174,2,FALSE)</f>
        <v/>
      </c>
      <c r="E108" t="inlineStr">
        <is>
          <t>Morocco</t>
        </is>
      </c>
      <c r="F108" s="47" t="n">
        <v>0.32</v>
      </c>
    </row>
    <row r="109" ht="16.05" customHeight="1" s="258">
      <c r="A109" s="46">
        <f>'Ratings worksheet'!A109</f>
        <v/>
      </c>
      <c r="B109" s="94">
        <f>C109</f>
        <v/>
      </c>
      <c r="C109">
        <f>VLOOKUP(A109,$E$2:$F$174,2,FALSE)</f>
        <v/>
      </c>
      <c r="E109" t="inlineStr">
        <is>
          <t>Mozambique</t>
        </is>
      </c>
      <c r="F109" s="47" t="n">
        <v>0.32</v>
      </c>
    </row>
    <row r="110" ht="16.05" customHeight="1" s="258">
      <c r="A110" s="46">
        <f>'Ratings worksheet'!A110</f>
        <v/>
      </c>
      <c r="B110" s="94">
        <f>C110</f>
        <v/>
      </c>
      <c r="C110">
        <f>VLOOKUP(A110,$E$2:$F$174,2,FALSE)</f>
        <v/>
      </c>
      <c r="E110" t="inlineStr">
        <is>
          <t>Myanmar</t>
        </is>
      </c>
      <c r="F110" s="47" t="n">
        <v>0.22</v>
      </c>
    </row>
    <row r="111" ht="16.05" customHeight="1" s="258">
      <c r="A111" s="46">
        <f>'Ratings worksheet'!A111</f>
        <v/>
      </c>
      <c r="B111" s="94">
        <f>C111</f>
        <v/>
      </c>
      <c r="C111">
        <f>VLOOKUP(A111,$E$2:$F$174,2,FALSE)</f>
        <v/>
      </c>
      <c r="E111" t="inlineStr">
        <is>
          <t>Namibia</t>
        </is>
      </c>
      <c r="F111" s="47" t="n">
        <v>0.32</v>
      </c>
    </row>
    <row r="112" ht="16.05" customHeight="1" s="258">
      <c r="A112" s="46">
        <f>'Ratings worksheet'!A112</f>
        <v/>
      </c>
      <c r="B112" s="94">
        <f>C112</f>
        <v/>
      </c>
      <c r="C112">
        <f>VLOOKUP(A112,$E$2:$F$174,2,FALSE)</f>
        <v/>
      </c>
      <c r="E112" t="inlineStr">
        <is>
          <t>Netherlands</t>
        </is>
      </c>
      <c r="F112" s="47" t="n">
        <v>0.258</v>
      </c>
    </row>
    <row r="113" ht="16.05" customHeight="1" s="258">
      <c r="A113" s="46">
        <f>'Ratings worksheet'!A113</f>
        <v/>
      </c>
      <c r="B113" s="94">
        <f>C113</f>
        <v/>
      </c>
      <c r="C113">
        <f>VLOOKUP(A113,$E$2:$F$174,2,FALSE)</f>
        <v/>
      </c>
      <c r="E113" t="inlineStr">
        <is>
          <t>New Zealand</t>
        </is>
      </c>
      <c r="F113" s="47" t="n">
        <v>0.28</v>
      </c>
    </row>
    <row r="114" ht="16.05" customHeight="1" s="258">
      <c r="A114" s="46">
        <f>'Ratings worksheet'!A114</f>
        <v/>
      </c>
      <c r="B114" s="94">
        <f>C114</f>
        <v/>
      </c>
      <c r="C114">
        <f>VLOOKUP(A114,$E$2:$F$174,2,FALSE)</f>
        <v/>
      </c>
      <c r="E114" t="inlineStr">
        <is>
          <t>Nicaragua</t>
        </is>
      </c>
      <c r="F114" s="47" t="n">
        <v>0.3</v>
      </c>
    </row>
    <row r="115" ht="16.05" customHeight="1" s="258">
      <c r="A115" s="46">
        <f>'Ratings worksheet'!A115</f>
        <v/>
      </c>
      <c r="B115" s="94">
        <f>C115</f>
        <v/>
      </c>
      <c r="C115">
        <f>VLOOKUP(A115,$E$2:$F$174,2,FALSE)</f>
        <v/>
      </c>
      <c r="E115" t="inlineStr">
        <is>
          <t>Nigeria</t>
        </is>
      </c>
      <c r="F115" s="47" t="n">
        <v>0.3</v>
      </c>
    </row>
    <row r="116" ht="16.05" customHeight="1" s="258">
      <c r="A116" s="46">
        <f>'Ratings worksheet'!A116</f>
        <v/>
      </c>
      <c r="B116" s="94">
        <f>C116</f>
        <v/>
      </c>
      <c r="C116">
        <f>VLOOKUP(A116,$E$2:$F$174,2,FALSE)</f>
        <v/>
      </c>
      <c r="E116" t="inlineStr">
        <is>
          <t>Norway</t>
        </is>
      </c>
      <c r="F116" s="47" t="n">
        <v>0.22</v>
      </c>
    </row>
    <row r="117" ht="16.05" customHeight="1" s="258">
      <c r="A117" s="46">
        <f>'Ratings worksheet'!A117</f>
        <v/>
      </c>
      <c r="B117" s="94">
        <f>C117</f>
        <v/>
      </c>
      <c r="C117">
        <f>VLOOKUP(A117,$E$2:$F$174,2,FALSE)</f>
        <v/>
      </c>
      <c r="E117" t="inlineStr">
        <is>
          <t>Oman</t>
        </is>
      </c>
      <c r="F117" s="47" t="n">
        <v>0.15</v>
      </c>
    </row>
    <row r="118" ht="16.05" customHeight="1" s="258">
      <c r="A118" s="46">
        <f>'Ratings worksheet'!A118</f>
        <v/>
      </c>
      <c r="B118" s="94">
        <f>C118</f>
        <v/>
      </c>
      <c r="C118">
        <f>VLOOKUP(A118,$E$2:$F$174,2,FALSE)</f>
        <v/>
      </c>
      <c r="E118" t="inlineStr">
        <is>
          <t>Pakistan</t>
        </is>
      </c>
      <c r="F118" s="47" t="n">
        <v>0.29</v>
      </c>
    </row>
    <row r="119" ht="16.05" customHeight="1" s="258">
      <c r="A119" s="46">
        <f>'Ratings worksheet'!A119</f>
        <v/>
      </c>
      <c r="B119" s="94">
        <f>C119</f>
        <v/>
      </c>
      <c r="C119" t="n">
        <v>0</v>
      </c>
      <c r="E119" t="inlineStr">
        <is>
          <t>Palestinian Territory</t>
        </is>
      </c>
      <c r="F119" s="47" t="n">
        <v>0.15</v>
      </c>
    </row>
    <row r="120" ht="16.05" customHeight="1" s="258">
      <c r="A120" s="46">
        <f>'Ratings worksheet'!A120</f>
        <v/>
      </c>
      <c r="B120" s="94">
        <f>C120</f>
        <v/>
      </c>
      <c r="C120">
        <f>VLOOKUP(A120,$E$2:$F$174,2,FALSE)</f>
        <v/>
      </c>
      <c r="E120" t="inlineStr">
        <is>
          <t>Panama</t>
        </is>
      </c>
      <c r="F120" s="47" t="n">
        <v>0.25</v>
      </c>
    </row>
    <row r="121" ht="16.05" customHeight="1" s="258">
      <c r="A121" s="46">
        <f>'Ratings worksheet'!A121</f>
        <v/>
      </c>
      <c r="B121" s="94">
        <f>C121</f>
        <v/>
      </c>
      <c r="C121">
        <f>VLOOKUP(A121,$E$2:$F$174,2,FALSE)</f>
        <v/>
      </c>
      <c r="E121" t="inlineStr">
        <is>
          <t>Papua New Guinea</t>
        </is>
      </c>
      <c r="F121" s="47" t="n">
        <v>0.3</v>
      </c>
    </row>
    <row r="122" ht="16.05" customHeight="1" s="258">
      <c r="A122" s="46">
        <f>'Ratings worksheet'!A122</f>
        <v/>
      </c>
      <c r="B122" s="94">
        <f>C122</f>
        <v/>
      </c>
      <c r="C122">
        <f>VLOOKUP(A122,$E$2:$F$174,2,FALSE)</f>
        <v/>
      </c>
      <c r="E122" t="inlineStr">
        <is>
          <t>Paraguay</t>
        </is>
      </c>
      <c r="F122" s="47" t="n">
        <v>0.1</v>
      </c>
    </row>
    <row r="123" ht="16.05" customHeight="1" s="258">
      <c r="A123" s="46">
        <f>'Ratings worksheet'!A123</f>
        <v/>
      </c>
      <c r="B123" s="94">
        <f>C123</f>
        <v/>
      </c>
      <c r="C123">
        <f>VLOOKUP(A123,$E$2:$F$174,2,FALSE)</f>
        <v/>
      </c>
      <c r="E123" t="inlineStr">
        <is>
          <t>Peru</t>
        </is>
      </c>
      <c r="F123" s="47" t="n">
        <v>0.295</v>
      </c>
    </row>
    <row r="124" ht="16.05" customHeight="1" s="258">
      <c r="A124" s="46">
        <f>'Ratings worksheet'!A124</f>
        <v/>
      </c>
      <c r="B124" s="94">
        <f>C124</f>
        <v/>
      </c>
      <c r="C124">
        <f>VLOOKUP(A124,$E$2:$F$174,2,FALSE)</f>
        <v/>
      </c>
      <c r="E124" t="inlineStr">
        <is>
          <t>Philippines</t>
        </is>
      </c>
      <c r="F124" s="47" t="n">
        <v>0.25</v>
      </c>
    </row>
    <row r="125" ht="16.05" customHeight="1" s="258">
      <c r="A125" s="46">
        <f>'Ratings worksheet'!A125</f>
        <v/>
      </c>
      <c r="B125" s="94">
        <f>C125</f>
        <v/>
      </c>
      <c r="C125">
        <f>VLOOKUP(A125,$E$2:$F$174,2,FALSE)</f>
        <v/>
      </c>
      <c r="E125" t="inlineStr">
        <is>
          <t>Poland</t>
        </is>
      </c>
      <c r="F125" s="47" t="n">
        <v>0.19</v>
      </c>
    </row>
    <row r="126" ht="16.05" customHeight="1" s="258">
      <c r="A126" s="46">
        <f>'Ratings worksheet'!A126</f>
        <v/>
      </c>
      <c r="B126" s="94">
        <f>C126</f>
        <v/>
      </c>
      <c r="C126" t="n">
        <v>0</v>
      </c>
      <c r="E126" t="inlineStr">
        <is>
          <t>Portugal</t>
        </is>
      </c>
      <c r="F126" s="47" t="n">
        <v>0.21</v>
      </c>
    </row>
    <row r="127" ht="16.05" customHeight="1" s="258">
      <c r="A127" s="46">
        <f>'Ratings worksheet'!A127</f>
        <v/>
      </c>
      <c r="B127" s="94">
        <f>C127</f>
        <v/>
      </c>
      <c r="C127">
        <f>VLOOKUP(A127,$E$2:$F$174,2,FALSE)</f>
        <v/>
      </c>
      <c r="E127" t="inlineStr">
        <is>
          <t>Qatar</t>
        </is>
      </c>
      <c r="F127" s="47" t="n">
        <v>0.1</v>
      </c>
    </row>
    <row r="128" ht="16.05" customHeight="1" s="258">
      <c r="A128" s="46">
        <f>'Ratings worksheet'!A128</f>
        <v/>
      </c>
      <c r="B128" s="94">
        <f>C128</f>
        <v/>
      </c>
      <c r="C128">
        <f>VLOOKUP(A128,$E$2:$F$174,2,FALSE)</f>
        <v/>
      </c>
      <c r="E128" t="inlineStr">
        <is>
          <t>Romania</t>
        </is>
      </c>
      <c r="F128" s="47" t="n">
        <v>0.16</v>
      </c>
    </row>
    <row r="129" ht="16.05" customHeight="1" s="258">
      <c r="A129" s="46" t="inlineStr">
        <is>
          <t>Slovenia</t>
        </is>
      </c>
      <c r="B129" s="94">
        <f>C129</f>
        <v/>
      </c>
      <c r="C129">
        <f>VLOOKUP(A129,$E$2:$F$174,2,FALSE)</f>
        <v/>
      </c>
      <c r="E129" t="inlineStr">
        <is>
          <t>Russia</t>
        </is>
      </c>
      <c r="F129" s="47" t="n">
        <v>0.2</v>
      </c>
    </row>
    <row r="130" ht="16.05" customHeight="1" s="258">
      <c r="A130" s="46">
        <f>'Ratings worksheet'!A130</f>
        <v/>
      </c>
      <c r="B130" s="94">
        <f>C130</f>
        <v/>
      </c>
      <c r="C130">
        <f>VLOOKUP(A130,$E$2:$F$174,2,FALSE)</f>
        <v/>
      </c>
      <c r="E130" t="inlineStr">
        <is>
          <t>Rwanda</t>
        </is>
      </c>
      <c r="F130" s="47" t="n">
        <v>0.3</v>
      </c>
    </row>
    <row r="131" ht="16.05" customHeight="1" s="258">
      <c r="A131" s="46">
        <f>'Ratings worksheet'!A131</f>
        <v/>
      </c>
      <c r="B131" s="94">
        <f>C131</f>
        <v/>
      </c>
      <c r="C131">
        <f>VLOOKUP(A131,$E$2:$F$174,2,FALSE)</f>
        <v/>
      </c>
      <c r="E131" t="inlineStr">
        <is>
          <t>Saint Kitts and Nevis</t>
        </is>
      </c>
      <c r="F131" s="47" t="n">
        <v>0.33</v>
      </c>
    </row>
    <row r="132" ht="16.05" customHeight="1" s="258">
      <c r="A132" s="46">
        <f>'Ratings worksheet'!A132</f>
        <v/>
      </c>
      <c r="B132" s="94">
        <f>C132</f>
        <v/>
      </c>
      <c r="C132">
        <f>VLOOKUP(A132,$E$2:$F$174,2,FALSE)</f>
        <v/>
      </c>
      <c r="E132" t="inlineStr">
        <is>
          <t>Saint Lucia</t>
        </is>
      </c>
      <c r="F132" s="47" t="n">
        <v>0.3</v>
      </c>
    </row>
    <row r="133" ht="16.05" customHeight="1" s="258">
      <c r="A133" s="46">
        <f>'Ratings worksheet'!A133</f>
        <v/>
      </c>
      <c r="B133" s="94">
        <f>C133</f>
        <v/>
      </c>
      <c r="C133">
        <f>VLOOKUP(A133,$E$2:$F$174,2,FALSE)</f>
        <v/>
      </c>
      <c r="E133" t="inlineStr">
        <is>
          <t>Saint Vincent and the Grenadines</t>
        </is>
      </c>
      <c r="F133" s="47" t="n">
        <v>0.3</v>
      </c>
    </row>
    <row r="134" ht="16.05" customHeight="1" s="258">
      <c r="A134" s="46">
        <f>'Ratings worksheet'!A134</f>
        <v/>
      </c>
      <c r="B134" s="94">
        <f>C134</f>
        <v/>
      </c>
      <c r="C134" s="35" t="n">
        <v>0.2853</v>
      </c>
      <c r="E134" t="inlineStr">
        <is>
          <t>Samoa</t>
        </is>
      </c>
      <c r="F134" s="47" t="n">
        <v>0.27</v>
      </c>
    </row>
    <row r="135" ht="16.05" customHeight="1" s="258">
      <c r="A135" s="46">
        <f>'Ratings worksheet'!A135</f>
        <v/>
      </c>
      <c r="B135" s="94">
        <f>C135</f>
        <v/>
      </c>
      <c r="C135" s="35" t="n">
        <v>0.2853</v>
      </c>
      <c r="E135" t="inlineStr">
        <is>
          <t>Saudi Arabia</t>
        </is>
      </c>
      <c r="F135" s="47" t="n">
        <v>0.2</v>
      </c>
    </row>
    <row r="136" ht="16.05" customHeight="1" s="258">
      <c r="A136" s="46" t="inlineStr">
        <is>
          <t>Suriname</t>
        </is>
      </c>
      <c r="B136" s="94">
        <f>C136</f>
        <v/>
      </c>
      <c r="C136">
        <f>VLOOKUP(A136,$E$2:$F$174,2,FALSE)</f>
        <v/>
      </c>
      <c r="E136" t="inlineStr">
        <is>
          <t>Senegal</t>
        </is>
      </c>
      <c r="F136" s="47" t="n">
        <v>0.3</v>
      </c>
    </row>
    <row r="137" ht="16.05" customHeight="1" s="258">
      <c r="A137" s="46">
        <f>'Ratings worksheet'!A137</f>
        <v/>
      </c>
      <c r="B137" s="94">
        <f>C137</f>
        <v/>
      </c>
      <c r="C137">
        <f>VLOOKUP(A137,$E$2:$F$174,2,FALSE)</f>
        <v/>
      </c>
      <c r="E137" t="inlineStr">
        <is>
          <t>Serbia</t>
        </is>
      </c>
      <c r="F137" s="47" t="n">
        <v>0.15</v>
      </c>
    </row>
    <row r="138" ht="16.05" customHeight="1" s="258">
      <c r="A138" s="46">
        <f>'Ratings worksheet'!A138</f>
        <v/>
      </c>
      <c r="B138" s="94">
        <f>C138</f>
        <v/>
      </c>
      <c r="C138">
        <f>VLOOKUP(A138,$E$2:$F$174,2,FALSE)</f>
        <v/>
      </c>
      <c r="E138" t="inlineStr">
        <is>
          <t>Sierra Leone</t>
        </is>
      </c>
      <c r="F138" s="47" t="n">
        <v>0.25</v>
      </c>
    </row>
    <row r="139" ht="16.05" customHeight="1" s="258">
      <c r="A139" s="46">
        <f>'Ratings worksheet'!A139</f>
        <v/>
      </c>
      <c r="B139" s="94">
        <f>C139</f>
        <v/>
      </c>
      <c r="C139">
        <f>VLOOKUP(A139,$E$2:$F$174,2,FALSE)</f>
        <v/>
      </c>
      <c r="E139" t="inlineStr">
        <is>
          <t>Singapore</t>
        </is>
      </c>
      <c r="F139" s="47" t="n">
        <v>0.17</v>
      </c>
    </row>
    <row r="140" ht="16.05" customHeight="1" s="258">
      <c r="A140" s="46" t="inlineStr">
        <is>
          <t>Taiwan</t>
        </is>
      </c>
      <c r="B140" s="94">
        <f>C140</f>
        <v/>
      </c>
      <c r="C140">
        <f>VLOOKUP(A140,$E$2:$F$174,2,FALSE)</f>
        <v/>
      </c>
      <c r="E140" t="inlineStr">
        <is>
          <t>Sint Maarten (Dutch part)</t>
        </is>
      </c>
      <c r="F140" s="47" t="n">
        <v>0.35</v>
      </c>
    </row>
    <row r="141" ht="16.05" customHeight="1" s="258">
      <c r="A141" s="46" t="inlineStr">
        <is>
          <t>Tajikistan</t>
        </is>
      </c>
      <c r="B141" s="94">
        <f>C141</f>
        <v/>
      </c>
      <c r="C141">
        <f>VLOOKUP(A141,$E$2:$F$174,2,FALSE)</f>
        <v/>
      </c>
      <c r="E141" t="inlineStr">
        <is>
          <t>Slovakia</t>
        </is>
      </c>
      <c r="F141" s="47" t="n">
        <v>0.21</v>
      </c>
    </row>
    <row r="142" ht="16.05" customHeight="1" s="258">
      <c r="A142" s="46">
        <f>'Ratings worksheet'!A142</f>
        <v/>
      </c>
      <c r="B142" s="94">
        <f>C142</f>
        <v/>
      </c>
      <c r="C142">
        <f>VLOOKUP(A142,$E$2:$F$174,2,FALSE)</f>
        <v/>
      </c>
      <c r="E142" t="inlineStr">
        <is>
          <t>Slovenia</t>
        </is>
      </c>
      <c r="F142" s="47" t="n">
        <v>0.19</v>
      </c>
    </row>
    <row r="143" ht="16.05" customHeight="1" s="258">
      <c r="A143" s="46">
        <f>'Ratings worksheet'!A143</f>
        <v/>
      </c>
      <c r="B143" s="94">
        <f>C143</f>
        <v/>
      </c>
      <c r="C143">
        <f>VLOOKUP(A143,$E$2:$F$174,2,FALSE)</f>
        <v/>
      </c>
      <c r="E143" t="inlineStr">
        <is>
          <t>Solomon Islands</t>
        </is>
      </c>
      <c r="F143" s="47" t="n">
        <v>0.3</v>
      </c>
    </row>
    <row r="144" ht="16.05" customHeight="1" s="258">
      <c r="A144" s="46" t="inlineStr">
        <is>
          <t>Togo</t>
        </is>
      </c>
      <c r="B144" s="94">
        <f>C144</f>
        <v/>
      </c>
      <c r="C144" s="35" t="n">
        <v>0.2686</v>
      </c>
      <c r="E144" t="inlineStr">
        <is>
          <t>South Africa</t>
        </is>
      </c>
      <c r="F144" s="47" t="n">
        <v>0.27</v>
      </c>
    </row>
    <row r="145" ht="16.05" customHeight="1" s="258">
      <c r="A145" s="46">
        <f>'Ratings worksheet'!A145</f>
        <v/>
      </c>
      <c r="B145" s="94">
        <f>C145</f>
        <v/>
      </c>
      <c r="C145">
        <f>VLOOKUP(A145,$E$2:$F$175,2,FALSE)</f>
        <v/>
      </c>
      <c r="E145" t="inlineStr">
        <is>
          <t>Spain</t>
        </is>
      </c>
      <c r="F145" s="47" t="n">
        <v>0.25</v>
      </c>
    </row>
    <row r="146" ht="16.05" customHeight="1" s="258">
      <c r="A146" s="46">
        <f>'Ratings worksheet'!A146</f>
        <v/>
      </c>
      <c r="B146" s="94">
        <f>C146</f>
        <v/>
      </c>
      <c r="C146">
        <f>VLOOKUP(A146,$E$2:$F$175,2,FALSE)</f>
        <v/>
      </c>
      <c r="E146" t="inlineStr">
        <is>
          <t>Sri Lanka</t>
        </is>
      </c>
      <c r="F146" s="47" t="n">
        <v>0.24</v>
      </c>
    </row>
    <row r="147" ht="16.05" customHeight="1" s="258">
      <c r="A147" s="46">
        <f>'Ratings worksheet'!A147</f>
        <v/>
      </c>
      <c r="B147" s="94">
        <f>C147</f>
        <v/>
      </c>
      <c r="C147">
        <f>VLOOKUP(A147,$E$2:$F$175,2,FALSE)</f>
        <v/>
      </c>
      <c r="E147" t="inlineStr">
        <is>
          <t>St Maarten</t>
        </is>
      </c>
      <c r="F147" s="47" t="n">
        <v>0.35</v>
      </c>
    </row>
    <row r="148" ht="16.05" customHeight="1" s="258">
      <c r="A148" s="46">
        <f>'Ratings worksheet'!A148</f>
        <v/>
      </c>
      <c r="B148" s="94">
        <f>C148</f>
        <v/>
      </c>
      <c r="C148">
        <f>VLOOKUP(A148,$E$2:$F$175,2,FALSE)</f>
        <v/>
      </c>
      <c r="E148" t="inlineStr">
        <is>
          <t>Sudan</t>
        </is>
      </c>
      <c r="F148" s="47" t="n">
        <v>0.35</v>
      </c>
    </row>
    <row r="149" ht="16.05" customHeight="1" s="258">
      <c r="A149" s="46">
        <f>'Ratings worksheet'!A149</f>
        <v/>
      </c>
      <c r="B149" s="94">
        <f>C149</f>
        <v/>
      </c>
      <c r="C149">
        <f>VLOOKUP(A149,$E$2:$F$175,2,FALSE)</f>
        <v/>
      </c>
      <c r="E149" t="inlineStr">
        <is>
          <t>Suriname</t>
        </is>
      </c>
      <c r="F149" s="47" t="n">
        <v>0.36</v>
      </c>
    </row>
    <row r="150" ht="16.05" customHeight="1" s="258">
      <c r="A150" s="46">
        <f>'Ratings worksheet'!A150</f>
        <v/>
      </c>
      <c r="B150" s="94">
        <f>C150</f>
        <v/>
      </c>
      <c r="C150">
        <f>VLOOKUP(A150,$E$2:$F$175,2,FALSE)</f>
        <v/>
      </c>
      <c r="E150" t="inlineStr">
        <is>
          <t>Swaziland</t>
        </is>
      </c>
      <c r="F150" s="47" t="n">
        <v>0.275</v>
      </c>
    </row>
    <row r="151" ht="16.05" customHeight="1" s="258">
      <c r="A151" s="46">
        <f>'Ratings worksheet'!A151</f>
        <v/>
      </c>
      <c r="B151" s="94">
        <f>C151</f>
        <v/>
      </c>
      <c r="C151">
        <f>VLOOKUP(A151,$E$2:$F$175,2,FALSE)</f>
        <v/>
      </c>
      <c r="E151" t="inlineStr">
        <is>
          <t>Sweden</t>
        </is>
      </c>
      <c r="F151" s="47" t="n">
        <v>0.206</v>
      </c>
    </row>
    <row r="152" ht="16.05" customHeight="1" s="258">
      <c r="A152" s="46">
        <f>'Ratings worksheet'!A152</f>
        <v/>
      </c>
      <c r="B152" s="94">
        <f>C152</f>
        <v/>
      </c>
      <c r="C152">
        <f>VLOOKUP(A152,$E$2:$F$175,2,FALSE)</f>
        <v/>
      </c>
      <c r="E152" t="inlineStr">
        <is>
          <t>Switzerland</t>
        </is>
      </c>
      <c r="F152" s="47" t="n">
        <v>0.146</v>
      </c>
    </row>
    <row r="153" ht="16.05" customHeight="1" s="258">
      <c r="A153" s="46">
        <f>'Ratings worksheet'!A153</f>
        <v/>
      </c>
      <c r="B153" s="94">
        <f>C153</f>
        <v/>
      </c>
      <c r="C153">
        <f>VLOOKUP(A153,$E$2:$F$175,2,FALSE)</f>
        <v/>
      </c>
      <c r="E153" t="inlineStr">
        <is>
          <t>Syria</t>
        </is>
      </c>
      <c r="F153" s="47" t="n">
        <v>0.28</v>
      </c>
    </row>
    <row r="154" ht="16.05" customHeight="1" s="258">
      <c r="A154" s="46">
        <f>'Ratings worksheet'!A154</f>
        <v/>
      </c>
      <c r="B154" s="94">
        <f>C154</f>
        <v/>
      </c>
      <c r="C154">
        <f>VLOOKUP(A154,$E$2:$F$175,2,FALSE)</f>
        <v/>
      </c>
      <c r="E154" t="inlineStr">
        <is>
          <t>Taiwan</t>
        </is>
      </c>
      <c r="F154" s="47" t="n">
        <v>0.2</v>
      </c>
    </row>
    <row r="155" ht="16.05" customHeight="1" s="258">
      <c r="A155" s="139" t="inlineStr">
        <is>
          <t>Uzbekistan</t>
        </is>
      </c>
      <c r="B155" s="94">
        <f>C155</f>
        <v/>
      </c>
      <c r="C155">
        <f>VLOOKUP(A155,$E$2:$F$175,2,FALSE)</f>
        <v/>
      </c>
      <c r="E155" s="141" t="inlineStr">
        <is>
          <t>Tajikistan</t>
        </is>
      </c>
      <c r="F155" s="47" t="n">
        <v>0.18</v>
      </c>
    </row>
    <row r="156" ht="16.05" customHeight="1" s="258">
      <c r="A156" s="46">
        <f>'Ratings worksheet'!A156</f>
        <v/>
      </c>
      <c r="B156" s="94">
        <f>C156</f>
        <v/>
      </c>
      <c r="C156">
        <f>VLOOKUP(A156,$E$2:$F$175,2,FALSE)</f>
        <v/>
      </c>
      <c r="E156" t="inlineStr">
        <is>
          <t>Tanzania</t>
        </is>
      </c>
      <c r="F156" s="47" t="n">
        <v>0.3</v>
      </c>
    </row>
    <row r="157" ht="16.05" customHeight="1" s="258">
      <c r="A157" s="46" t="inlineStr">
        <is>
          <t>Vietnam</t>
        </is>
      </c>
      <c r="B157" s="94">
        <f>C157</f>
        <v/>
      </c>
      <c r="C157">
        <f>VLOOKUP(A157,$E$2:$F$175,2,FALSE)</f>
        <v/>
      </c>
      <c r="E157" t="inlineStr">
        <is>
          <t>Thailand</t>
        </is>
      </c>
      <c r="F157" s="47" t="n">
        <v>0.2</v>
      </c>
    </row>
    <row r="158">
      <c r="A158" s="15" t="inlineStr">
        <is>
          <t>Zambia</t>
        </is>
      </c>
      <c r="B158" s="94">
        <f>C158</f>
        <v/>
      </c>
      <c r="C158">
        <f>VLOOKUP(A158,$E$2:$F$175,2,FALSE)</f>
        <v/>
      </c>
      <c r="E158" t="inlineStr">
        <is>
          <t>Trinidad and Tobago</t>
        </is>
      </c>
      <c r="F158" s="47" t="n">
        <v>0.3</v>
      </c>
    </row>
    <row r="159">
      <c r="E159" t="inlineStr">
        <is>
          <t>Tunisia</t>
        </is>
      </c>
      <c r="F159" s="47" t="n">
        <v>0.15</v>
      </c>
    </row>
    <row r="160">
      <c r="E160" t="inlineStr">
        <is>
          <t>Turkey</t>
        </is>
      </c>
      <c r="F160" s="47" t="n">
        <v>0.25</v>
      </c>
    </row>
    <row r="161">
      <c r="E161" t="inlineStr">
        <is>
          <t>Turkmenistan</t>
        </is>
      </c>
      <c r="F161" s="47" t="n">
        <v>0.2</v>
      </c>
    </row>
    <row r="162">
      <c r="E162" t="inlineStr">
        <is>
          <t>Turks and Caicos Islands</t>
        </is>
      </c>
      <c r="F162" s="47" t="n">
        <v>0</v>
      </c>
    </row>
    <row r="163">
      <c r="E163" t="inlineStr">
        <is>
          <t>Uganda</t>
        </is>
      </c>
      <c r="F163" s="47" t="n">
        <v>0.3</v>
      </c>
    </row>
    <row r="164">
      <c r="E164" t="inlineStr">
        <is>
          <t>Ukraine</t>
        </is>
      </c>
      <c r="F164" s="47" t="n">
        <v>0.18</v>
      </c>
    </row>
    <row r="165">
      <c r="E165" t="inlineStr">
        <is>
          <t>United Arab Emirates</t>
        </is>
      </c>
      <c r="F165" s="47" t="n">
        <v>0.25</v>
      </c>
    </row>
    <row r="166">
      <c r="E166" t="inlineStr">
        <is>
          <t>United Kingdom</t>
        </is>
      </c>
      <c r="F166" s="47" t="n">
        <v>0.25</v>
      </c>
    </row>
    <row r="167">
      <c r="E167" t="inlineStr">
        <is>
          <t>United States</t>
        </is>
      </c>
      <c r="F167" s="47" t="n">
        <v>0.25</v>
      </c>
    </row>
    <row r="168">
      <c r="E168" t="inlineStr">
        <is>
          <t>Uruguay</t>
        </is>
      </c>
      <c r="F168" s="47" t="n">
        <v>0.25</v>
      </c>
    </row>
    <row r="169">
      <c r="E169" t="inlineStr">
        <is>
          <t>Uzbekistan</t>
        </is>
      </c>
      <c r="F169" s="47" t="n">
        <v>0.15</v>
      </c>
    </row>
    <row r="170">
      <c r="E170" t="inlineStr">
        <is>
          <t>Vanuatu</t>
        </is>
      </c>
      <c r="F170" s="47" t="n">
        <v>0</v>
      </c>
    </row>
    <row r="171">
      <c r="E171" t="inlineStr">
        <is>
          <t>Venezuela</t>
        </is>
      </c>
      <c r="F171" s="47" t="n">
        <v>0.34</v>
      </c>
    </row>
    <row r="172">
      <c r="E172" t="inlineStr">
        <is>
          <t>Vietnam</t>
        </is>
      </c>
      <c r="F172" s="47" t="n">
        <v>0.2</v>
      </c>
    </row>
    <row r="173">
      <c r="E173" t="inlineStr">
        <is>
          <t>Yemen</t>
        </is>
      </c>
      <c r="F173" s="47" t="n">
        <v>0.2</v>
      </c>
    </row>
    <row r="174">
      <c r="E174" t="inlineStr">
        <is>
          <t>Zambia</t>
        </is>
      </c>
      <c r="F174" s="47" t="n">
        <v>0.35</v>
      </c>
    </row>
    <row r="175">
      <c r="E175" t="inlineStr">
        <is>
          <t>Zimbabwe</t>
        </is>
      </c>
      <c r="F175" s="47" t="n">
        <v>0.2472</v>
      </c>
    </row>
  </sheetData>
  <pageMargins left="0.75" right="0.75" top="1" bottom="1" header="0.3" footer="0.3"/>
  <pageSetup orientation="portrait" horizontalDpi="0" verticalDpi="0"/>
</worksheet>
</file>

<file path=xl/worksheets/sheet17.xml><?xml version="1.0" encoding="utf-8"?>
<worksheet xmlns="http://schemas.openxmlformats.org/spreadsheetml/2006/main">
  <sheetPr>
    <outlinePr summaryBelow="1" summaryRight="1"/>
    <pageSetUpPr/>
  </sheetPr>
  <dimension ref="A1:O182"/>
  <sheetViews>
    <sheetView workbookViewId="0">
      <selection activeCell="G35" sqref="G35"/>
    </sheetView>
  </sheetViews>
  <sheetFormatPr baseColWidth="8" defaultColWidth="11" defaultRowHeight="15.6"/>
  <cols>
    <col width="26.875" bestFit="1" customWidth="1" style="85" min="1" max="1"/>
    <col width="14.375" customWidth="1" style="133" min="2" max="2"/>
    <col width="22.125" customWidth="1" style="20" min="3" max="4"/>
    <col width="20.875" customWidth="1" style="268" min="5" max="6"/>
    <col width="20.875" customWidth="1" style="48" min="7" max="7"/>
    <col width="18.5" customWidth="1" style="258" min="10" max="10"/>
    <col width="22.625" customWidth="1" style="258" min="22" max="22"/>
  </cols>
  <sheetData>
    <row r="1" ht="16.05" customFormat="1" customHeight="1" s="2">
      <c r="A1" s="97" t="inlineStr">
        <is>
          <t>Country</t>
        </is>
      </c>
      <c r="B1" s="130" t="inlineStr">
        <is>
          <t>PRS Score</t>
        </is>
      </c>
      <c r="C1" s="97" t="inlineStr">
        <is>
          <t>Total Equity Risk Premium</t>
        </is>
      </c>
      <c r="D1" s="97" t="inlineStr">
        <is>
          <t>Rating-based Default Spread</t>
        </is>
      </c>
      <c r="E1" s="142" t="inlineStr">
        <is>
          <t>Final ERP</t>
        </is>
      </c>
      <c r="F1" s="142" t="inlineStr">
        <is>
          <t>Tax Rate</t>
        </is>
      </c>
      <c r="G1" s="142" t="inlineStr">
        <is>
          <t>CRP</t>
        </is>
      </c>
      <c r="H1" s="143" t="n"/>
      <c r="I1" s="271" t="inlineStr">
        <is>
          <t>PRS Score</t>
        </is>
      </c>
      <c r="J1" s="272" t="n"/>
      <c r="K1" s="144" t="n"/>
      <c r="N1" s="199" t="inlineStr">
        <is>
          <t>Albania</t>
        </is>
      </c>
      <c r="O1" s="75" t="n">
        <v>64.75</v>
      </c>
    </row>
    <row r="2">
      <c r="A2" s="46">
        <f>'ERPs by country'!A8</f>
        <v/>
      </c>
      <c r="B2" s="131">
        <f>VLOOKUP(A2,$N$1:$O$141,2,FALSE)</f>
        <v/>
      </c>
      <c r="C2" s="98">
        <f>'ERPs by country'!E8</f>
        <v/>
      </c>
      <c r="D2" s="24">
        <f>'ERPs by country'!D8</f>
        <v/>
      </c>
      <c r="E2" s="24">
        <f>C2</f>
        <v/>
      </c>
      <c r="F2" s="57">
        <f>'Country Tax Rates'!B2</f>
        <v/>
      </c>
      <c r="G2" s="57">
        <f>E2-'ERPs by country'!$E$3</f>
        <v/>
      </c>
      <c r="I2" s="15" t="inlineStr">
        <is>
          <t>More than</t>
        </is>
      </c>
      <c r="J2" s="15" t="inlineStr">
        <is>
          <t>Less than</t>
        </is>
      </c>
      <c r="K2" s="15" t="inlineStr">
        <is>
          <t>ERP</t>
        </is>
      </c>
      <c r="L2" t="inlineStr">
        <is>
          <t>Default Spread</t>
        </is>
      </c>
      <c r="N2" s="199" t="inlineStr">
        <is>
          <t>Algeria</t>
        </is>
      </c>
      <c r="O2" s="75" t="n">
        <v>67.75</v>
      </c>
    </row>
    <row r="3" ht="16.05" customHeight="1" s="258">
      <c r="A3" s="46">
        <f>'ERPs by country'!A9</f>
        <v/>
      </c>
      <c r="B3" s="131">
        <f>VLOOKUP(A3,$N$1:$O$141,2,FALSE)</f>
        <v/>
      </c>
      <c r="C3" s="98">
        <f>'ERPs by country'!E9</f>
        <v/>
      </c>
      <c r="D3" s="24">
        <f>'ERPs by country'!D9</f>
        <v/>
      </c>
      <c r="E3" s="24">
        <f>C3</f>
        <v/>
      </c>
      <c r="F3" s="57">
        <f>'Country Tax Rates'!B3</f>
        <v/>
      </c>
      <c r="G3" s="57">
        <f>E3-'ERPs by country'!$E$3</f>
        <v/>
      </c>
      <c r="H3" s="75" t="n"/>
      <c r="I3" s="15" t="n">
        <v>0</v>
      </c>
      <c r="J3" s="99" t="n">
        <v>50</v>
      </c>
      <c r="K3" s="94">
        <f>$K$18+L3*'Relative Equity Volatility'!$D$7</f>
        <v/>
      </c>
      <c r="L3" s="47">
        <f>J41</f>
        <v/>
      </c>
      <c r="M3" t="inlineStr">
        <is>
          <t>Below Ca</t>
        </is>
      </c>
      <c r="N3" s="199" t="inlineStr">
        <is>
          <t>Angola</t>
        </is>
      </c>
      <c r="O3" s="75" t="n">
        <v>62.25</v>
      </c>
    </row>
    <row r="4">
      <c r="A4" s="46">
        <f>'ERPs by country'!A10</f>
        <v/>
      </c>
      <c r="B4" s="131">
        <f>VLOOKUP(A4,$N$1:$O$141,2,FALSE)</f>
        <v/>
      </c>
      <c r="C4" s="98">
        <f>'ERPs by country'!E10</f>
        <v/>
      </c>
      <c r="D4" s="24">
        <f>'ERPs by country'!D10</f>
        <v/>
      </c>
      <c r="E4" s="24">
        <f>C4</f>
        <v/>
      </c>
      <c r="F4" s="57">
        <f>'Country Tax Rates'!B4</f>
        <v/>
      </c>
      <c r="G4" s="57">
        <f>E4-'ERPs by country'!$E$3</f>
        <v/>
      </c>
      <c r="H4" s="75" t="n"/>
      <c r="I4" s="99" t="n">
        <v>50.001</v>
      </c>
      <c r="J4" s="99" t="n">
        <v>55</v>
      </c>
      <c r="K4" s="94">
        <f>$K$18+L4*'Relative Equity Volatility'!$D$7</f>
        <v/>
      </c>
      <c r="L4" s="47">
        <f>J40</f>
        <v/>
      </c>
      <c r="M4" s="23" t="inlineStr">
        <is>
          <t xml:space="preserve">Ca </t>
        </is>
      </c>
      <c r="N4" s="199" t="inlineStr">
        <is>
          <t>Argentina</t>
        </is>
      </c>
      <c r="O4" s="75" t="n">
        <v>56.25</v>
      </c>
    </row>
    <row r="5">
      <c r="A5" s="46">
        <f>'ERPs by country'!A11</f>
        <v/>
      </c>
      <c r="B5" s="131">
        <f>VLOOKUP(A5,$N$1:$O$141,2,FALSE)</f>
        <v/>
      </c>
      <c r="C5" s="98">
        <f>'ERPs by country'!E11</f>
        <v/>
      </c>
      <c r="D5" s="24">
        <f>'ERPs by country'!D11</f>
        <v/>
      </c>
      <c r="E5" s="24">
        <f>C5</f>
        <v/>
      </c>
      <c r="F5" s="57">
        <f>'Country Tax Rates'!B5</f>
        <v/>
      </c>
      <c r="G5" s="57">
        <f>E5-'ERPs by country'!$E$3</f>
        <v/>
      </c>
      <c r="H5" s="75" t="n"/>
      <c r="I5" s="99" t="n">
        <v>55.001</v>
      </c>
      <c r="J5" s="99" t="n">
        <v>57</v>
      </c>
      <c r="K5" s="94">
        <f>$K$18+L5*'Relative Equity Volatility'!$D$7</f>
        <v/>
      </c>
      <c r="L5" s="47">
        <f>J39</f>
        <v/>
      </c>
      <c r="M5" t="inlineStr">
        <is>
          <t>Caa3</t>
        </is>
      </c>
      <c r="N5" s="199" t="inlineStr">
        <is>
          <t>Armenia</t>
        </is>
      </c>
      <c r="O5" s="75" t="n">
        <v>61</v>
      </c>
    </row>
    <row r="6">
      <c r="A6" s="46">
        <f>'ERPs by country'!A12</f>
        <v/>
      </c>
      <c r="B6" s="131">
        <f>VLOOKUP(A6,$N$1:$O$141,2,FALSE)</f>
        <v/>
      </c>
      <c r="C6" s="98">
        <f>'ERPs by country'!E12</f>
        <v/>
      </c>
      <c r="D6" s="24">
        <f>'ERPs by country'!D12</f>
        <v/>
      </c>
      <c r="E6" s="24">
        <f>C6</f>
        <v/>
      </c>
      <c r="F6" s="57">
        <f>'Country Tax Rates'!B6</f>
        <v/>
      </c>
      <c r="G6" s="57">
        <f>E6-'ERPs by country'!$E$3</f>
        <v/>
      </c>
      <c r="H6" s="75" t="n"/>
      <c r="I6" s="99" t="n">
        <v>57.001</v>
      </c>
      <c r="J6" s="99" t="n">
        <v>60</v>
      </c>
      <c r="K6" s="94">
        <f>$K$18+L6*'Relative Equity Volatility'!$D$7</f>
        <v/>
      </c>
      <c r="L6" s="47">
        <f>J38</f>
        <v/>
      </c>
      <c r="M6" t="inlineStr">
        <is>
          <t>Caa2</t>
        </is>
      </c>
      <c r="N6" s="199" t="inlineStr">
        <is>
          <t>Australia</t>
        </is>
      </c>
      <c r="O6" s="75" t="n">
        <v>79.5</v>
      </c>
    </row>
    <row r="7">
      <c r="A7" s="46">
        <f>'ERPs by country'!A13</f>
        <v/>
      </c>
      <c r="B7" s="131">
        <f>VLOOKUP(A7,$N$1:$O$141,2,FALSE)</f>
        <v/>
      </c>
      <c r="C7" s="98">
        <f>'ERPs by country'!E13</f>
        <v/>
      </c>
      <c r="D7" s="24">
        <f>'ERPs by country'!D13</f>
        <v/>
      </c>
      <c r="E7" s="24">
        <f>C7</f>
        <v/>
      </c>
      <c r="F7" s="57">
        <f>'Country Tax Rates'!B7</f>
        <v/>
      </c>
      <c r="G7" s="57">
        <f>E7-'ERPs by country'!$E$3</f>
        <v/>
      </c>
      <c r="H7" s="75" t="n"/>
      <c r="I7" s="99" t="n">
        <v>60.001</v>
      </c>
      <c r="J7" s="99" t="n">
        <v>62</v>
      </c>
      <c r="K7" s="94">
        <f>$K$18+L7*'Relative Equity Volatility'!$D$7</f>
        <v/>
      </c>
      <c r="L7" s="47">
        <f>J37</f>
        <v/>
      </c>
      <c r="M7" t="inlineStr">
        <is>
          <t>Caa1</t>
        </is>
      </c>
      <c r="N7" s="199" t="inlineStr">
        <is>
          <t>Austria</t>
        </is>
      </c>
      <c r="O7" s="75" t="n">
        <v>76.5</v>
      </c>
    </row>
    <row r="8">
      <c r="A8" s="46">
        <f>'ERPs by country'!A14</f>
        <v/>
      </c>
      <c r="B8" s="131">
        <f>VLOOKUP(A8,$N$1:$O$141,2,FALSE)</f>
        <v/>
      </c>
      <c r="C8" s="98">
        <f>'ERPs by country'!E14</f>
        <v/>
      </c>
      <c r="D8" s="24">
        <f>'ERPs by country'!D14</f>
        <v/>
      </c>
      <c r="E8" s="24">
        <f>C8</f>
        <v/>
      </c>
      <c r="F8" s="57">
        <f>'Country Tax Rates'!B8</f>
        <v/>
      </c>
      <c r="G8" s="57">
        <f>E8-'ERPs by country'!$E$3</f>
        <v/>
      </c>
      <c r="H8" s="75" t="n"/>
      <c r="I8" s="99" t="n">
        <v>62.001</v>
      </c>
      <c r="J8" s="99" t="n">
        <v>64</v>
      </c>
      <c r="K8" s="94">
        <f>$K$18+L8*'Relative Equity Volatility'!$D$7</f>
        <v/>
      </c>
      <c r="L8" s="47">
        <f>J36</f>
        <v/>
      </c>
      <c r="M8" t="inlineStr">
        <is>
          <t>B3</t>
        </is>
      </c>
      <c r="N8" s="199" t="inlineStr">
        <is>
          <t>Azerbaijan</t>
        </is>
      </c>
      <c r="O8" s="75" t="n">
        <v>73.75</v>
      </c>
    </row>
    <row r="9">
      <c r="A9" s="46">
        <f>'ERPs by country'!A15</f>
        <v/>
      </c>
      <c r="B9" s="131">
        <f>VLOOKUP(A9,$N$1:$O$141,2,FALSE)</f>
        <v/>
      </c>
      <c r="C9" s="98">
        <f>'ERPs by country'!E15</f>
        <v/>
      </c>
      <c r="D9" s="24">
        <f>'ERPs by country'!D15</f>
        <v/>
      </c>
      <c r="E9" s="24">
        <f>C9</f>
        <v/>
      </c>
      <c r="F9" s="57">
        <f>'Country Tax Rates'!B9</f>
        <v/>
      </c>
      <c r="G9" s="57">
        <f>E9-'ERPs by country'!$E$3</f>
        <v/>
      </c>
      <c r="H9" s="75" t="n"/>
      <c r="I9" s="99" t="n">
        <v>64.001</v>
      </c>
      <c r="J9" s="99" t="n">
        <v>66</v>
      </c>
      <c r="K9" s="94">
        <f>$K$18+L9*'Relative Equity Volatility'!$D$7</f>
        <v/>
      </c>
      <c r="L9" s="47">
        <f>J35</f>
        <v/>
      </c>
      <c r="M9" t="inlineStr">
        <is>
          <t>B2</t>
        </is>
      </c>
      <c r="N9" s="199" t="inlineStr">
        <is>
          <t>Bahamas</t>
        </is>
      </c>
      <c r="O9" s="75" t="n">
        <v>74.5</v>
      </c>
    </row>
    <row r="10">
      <c r="A10" s="46">
        <f>'ERPs by country'!A16</f>
        <v/>
      </c>
      <c r="B10" s="131">
        <f>VLOOKUP(A10,$N$1:$O$141,2,FALSE)</f>
        <v/>
      </c>
      <c r="C10" s="98">
        <f>'ERPs by country'!E16</f>
        <v/>
      </c>
      <c r="D10" s="24">
        <f>'ERPs by country'!D16</f>
        <v/>
      </c>
      <c r="E10" s="24">
        <f>C10</f>
        <v/>
      </c>
      <c r="F10" s="57">
        <f>'Country Tax Rates'!B10</f>
        <v/>
      </c>
      <c r="G10" s="57">
        <f>E10-'ERPs by country'!$E$3</f>
        <v/>
      </c>
      <c r="H10" s="75" t="n"/>
      <c r="I10" s="99" t="n">
        <v>66.001</v>
      </c>
      <c r="J10" s="99" t="n">
        <v>68</v>
      </c>
      <c r="K10" s="94">
        <f>$K$18+L10*'Relative Equity Volatility'!$D$7</f>
        <v/>
      </c>
      <c r="L10" s="47">
        <f>J34</f>
        <v/>
      </c>
      <c r="M10" t="inlineStr">
        <is>
          <t>B1</t>
        </is>
      </c>
      <c r="N10" s="199" t="inlineStr">
        <is>
          <t>Bahrain</t>
        </is>
      </c>
      <c r="O10" s="75" t="n">
        <v>69.25</v>
      </c>
    </row>
    <row r="11">
      <c r="A11" s="46">
        <f>'ERPs by country'!A17</f>
        <v/>
      </c>
      <c r="B11" s="131">
        <f>VLOOKUP(A11,$N$1:$O$141,2,FALSE)</f>
        <v/>
      </c>
      <c r="C11" s="98">
        <f>'ERPs by country'!E17</f>
        <v/>
      </c>
      <c r="D11" s="24">
        <f>'ERPs by country'!D17</f>
        <v/>
      </c>
      <c r="E11" s="24">
        <f>C11</f>
        <v/>
      </c>
      <c r="F11" s="57">
        <f>'Country Tax Rates'!B11</f>
        <v/>
      </c>
      <c r="G11" s="57">
        <f>E11-'ERPs by country'!$E$3</f>
        <v/>
      </c>
      <c r="H11" s="75" t="n"/>
      <c r="I11" s="99" t="n">
        <v>68.001</v>
      </c>
      <c r="J11" s="99" t="n">
        <v>69</v>
      </c>
      <c r="K11" s="94">
        <f>$K$18+L11*'Relative Equity Volatility'!$D$7</f>
        <v/>
      </c>
      <c r="L11" s="47">
        <f>J33</f>
        <v/>
      </c>
      <c r="M11" t="inlineStr">
        <is>
          <t>Ba3</t>
        </is>
      </c>
      <c r="N11" s="199" t="inlineStr">
        <is>
          <t>Bangladesh</t>
        </is>
      </c>
      <c r="O11" s="75" t="n">
        <v>63.5</v>
      </c>
    </row>
    <row r="12">
      <c r="A12" s="46">
        <f>'ERPs by country'!A18</f>
        <v/>
      </c>
      <c r="B12" s="131">
        <f>VLOOKUP(A12,$N$1:$O$141,2,FALSE)</f>
        <v/>
      </c>
      <c r="C12" s="98">
        <f>'ERPs by country'!E18</f>
        <v/>
      </c>
      <c r="D12" s="24">
        <f>'ERPs by country'!D18</f>
        <v/>
      </c>
      <c r="E12" s="24">
        <f>C12</f>
        <v/>
      </c>
      <c r="F12" s="57">
        <f>'Country Tax Rates'!B12</f>
        <v/>
      </c>
      <c r="G12" s="57">
        <f>E12-'ERPs by country'!$E$3</f>
        <v/>
      </c>
      <c r="H12" s="75" t="n"/>
      <c r="I12" s="99" t="n">
        <v>69.001</v>
      </c>
      <c r="J12" s="99" t="n">
        <v>72</v>
      </c>
      <c r="K12" s="94">
        <f>$K$18+L12*'Relative Equity Volatility'!$D$7</f>
        <v/>
      </c>
      <c r="L12" s="47">
        <f>J32</f>
        <v/>
      </c>
      <c r="M12" t="inlineStr">
        <is>
          <t>Ba2</t>
        </is>
      </c>
      <c r="N12" s="199" t="inlineStr">
        <is>
          <t>Belarus</t>
        </is>
      </c>
      <c r="O12" s="75" t="n">
        <v>61.75</v>
      </c>
    </row>
    <row r="13">
      <c r="A13" s="46">
        <f>'ERPs by country'!A19</f>
        <v/>
      </c>
      <c r="B13" s="131">
        <f>VLOOKUP(A13,$N$1:$O$141,2,FALSE)</f>
        <v/>
      </c>
      <c r="C13" s="98">
        <f>'ERPs by country'!E19</f>
        <v/>
      </c>
      <c r="D13" s="24">
        <f>'ERPs by country'!D19</f>
        <v/>
      </c>
      <c r="E13" s="24">
        <f>C13</f>
        <v/>
      </c>
      <c r="F13" s="57">
        <f>'Country Tax Rates'!B13</f>
        <v/>
      </c>
      <c r="G13" s="57">
        <f>E13-'ERPs by country'!$E$3</f>
        <v/>
      </c>
      <c r="H13" s="75" t="n"/>
      <c r="I13" s="99" t="n">
        <v>72.001</v>
      </c>
      <c r="J13" s="99" t="n">
        <v>74</v>
      </c>
      <c r="K13" s="94">
        <f>$K$18+L13*'Relative Equity Volatility'!$D$7</f>
        <v/>
      </c>
      <c r="L13" s="47">
        <f>J29</f>
        <v/>
      </c>
      <c r="M13" t="inlineStr">
        <is>
          <t>Baa2</t>
        </is>
      </c>
      <c r="N13" s="199" t="inlineStr">
        <is>
          <t>Belgium</t>
        </is>
      </c>
      <c r="O13" s="75" t="n">
        <v>74.5</v>
      </c>
    </row>
    <row r="14">
      <c r="A14" s="46">
        <f>'ERPs by country'!A20</f>
        <v/>
      </c>
      <c r="B14" s="131">
        <f>VLOOKUP(A14,$N$1:$O$141,2,FALSE)</f>
        <v/>
      </c>
      <c r="C14" s="98">
        <f>'ERPs by country'!E20</f>
        <v/>
      </c>
      <c r="D14" s="24">
        <f>'ERPs by country'!D20</f>
        <v/>
      </c>
      <c r="E14" s="24">
        <f>C14</f>
        <v/>
      </c>
      <c r="F14" s="57">
        <f>'Country Tax Rates'!B14</f>
        <v/>
      </c>
      <c r="G14" s="57">
        <f>E14-'ERPs by country'!$E$3</f>
        <v/>
      </c>
      <c r="H14" s="75" t="n"/>
      <c r="I14" s="99" t="n">
        <v>74.001</v>
      </c>
      <c r="J14" s="99" t="n">
        <v>76</v>
      </c>
      <c r="K14" s="94">
        <f>$K$18+L14*'Relative Equity Volatility'!$D$7</f>
        <v/>
      </c>
      <c r="L14" s="47">
        <f>J28</f>
        <v/>
      </c>
      <c r="M14" t="inlineStr">
        <is>
          <t>Baa1</t>
        </is>
      </c>
      <c r="N14" s="199" t="inlineStr">
        <is>
          <t>Bolivia</t>
        </is>
      </c>
      <c r="O14" s="75" t="n">
        <v>64.5</v>
      </c>
    </row>
    <row r="15">
      <c r="A15" s="46">
        <f>'ERPs by country'!A21</f>
        <v/>
      </c>
      <c r="B15" s="131">
        <f>VLOOKUP(A15,$N$1:$O$141,2,FALSE)</f>
        <v/>
      </c>
      <c r="C15" s="98">
        <f>'ERPs by country'!E21</f>
        <v/>
      </c>
      <c r="D15" s="24">
        <f>'ERPs by country'!D21</f>
        <v/>
      </c>
      <c r="E15" s="24">
        <f>C15</f>
        <v/>
      </c>
      <c r="F15" s="57">
        <f>'Country Tax Rates'!B15</f>
        <v/>
      </c>
      <c r="G15" s="57">
        <f>E15-'ERPs by country'!$E$3</f>
        <v/>
      </c>
      <c r="H15" s="75" t="n"/>
      <c r="I15" s="99" t="n">
        <v>76.001</v>
      </c>
      <c r="J15" s="99" t="n">
        <v>80</v>
      </c>
      <c r="K15" s="94">
        <f>$K$18+L15*'Relative Equity Volatility'!$D$7</f>
        <v/>
      </c>
      <c r="L15" s="47">
        <f>J26</f>
        <v/>
      </c>
      <c r="M15" t="inlineStr">
        <is>
          <t>A2</t>
        </is>
      </c>
      <c r="N15" s="199" t="inlineStr">
        <is>
          <t>Botswana</t>
        </is>
      </c>
      <c r="O15" s="75" t="n">
        <v>79.5</v>
      </c>
    </row>
    <row r="16">
      <c r="A16" s="46">
        <f>'ERPs by country'!A22</f>
        <v/>
      </c>
      <c r="B16" s="131">
        <f>VLOOKUP(A16,$N$1:$O$141,2,FALSE)</f>
        <v/>
      </c>
      <c r="C16" s="98">
        <f>'ERPs by country'!E22</f>
        <v/>
      </c>
      <c r="D16" s="24">
        <f>'ERPs by country'!D22</f>
        <v/>
      </c>
      <c r="E16" s="24">
        <f>C16</f>
        <v/>
      </c>
      <c r="F16" s="57">
        <f>'Country Tax Rates'!B16</f>
        <v/>
      </c>
      <c r="G16" s="57">
        <f>E16-'ERPs by country'!$E$3</f>
        <v/>
      </c>
      <c r="H16" s="75" t="n"/>
      <c r="I16" s="99" t="n">
        <v>80.001</v>
      </c>
      <c r="J16" s="99" t="n">
        <v>82.5</v>
      </c>
      <c r="K16" s="94">
        <f>$K$18+L16*'Relative Equity Volatility'!$D$7</f>
        <v/>
      </c>
      <c r="L16" s="47">
        <f>J24</f>
        <v/>
      </c>
      <c r="M16" t="inlineStr">
        <is>
          <t>Aa3</t>
        </is>
      </c>
      <c r="N16" s="199" t="inlineStr">
        <is>
          <t>Brazil</t>
        </is>
      </c>
      <c r="O16" s="75" t="n">
        <v>71</v>
      </c>
    </row>
    <row r="17">
      <c r="A17" s="46">
        <f>'ERPs by country'!A23</f>
        <v/>
      </c>
      <c r="B17" s="131">
        <f>VLOOKUP(A17,$N$1:$O$141,2,FALSE)</f>
        <v/>
      </c>
      <c r="C17" s="98">
        <f>'ERPs by country'!E23</f>
        <v/>
      </c>
      <c r="D17" s="24">
        <f>'ERPs by country'!D23</f>
        <v/>
      </c>
      <c r="E17" s="24">
        <f>C17</f>
        <v/>
      </c>
      <c r="F17" s="57">
        <f>'Country Tax Rates'!B17</f>
        <v/>
      </c>
      <c r="G17" s="57">
        <f>E17-'ERPs by country'!$E$3</f>
        <v/>
      </c>
      <c r="H17" s="75" t="n"/>
      <c r="I17" s="99" t="n">
        <v>82.501</v>
      </c>
      <c r="J17" s="99" t="n">
        <v>85</v>
      </c>
      <c r="K17" s="94">
        <f>$K$18+L17*'Relative Equity Volatility'!$D$7</f>
        <v/>
      </c>
      <c r="L17" s="47">
        <f>J22</f>
        <v/>
      </c>
      <c r="M17" t="inlineStr">
        <is>
          <t>Aa1</t>
        </is>
      </c>
      <c r="N17" s="199" t="inlineStr">
        <is>
          <t>Brunei</t>
        </is>
      </c>
      <c r="O17" s="75" t="n">
        <v>81.5</v>
      </c>
    </row>
    <row r="18">
      <c r="A18" s="46">
        <f>'ERPs by country'!A24</f>
        <v/>
      </c>
      <c r="B18" s="131">
        <f>VLOOKUP(A18,$N$1:$O$141,2,FALSE)</f>
        <v/>
      </c>
      <c r="C18" s="98">
        <f>'ERPs by country'!E24</f>
        <v/>
      </c>
      <c r="D18" s="24">
        <f>'ERPs by country'!D24</f>
        <v/>
      </c>
      <c r="E18" s="24">
        <f>C18</f>
        <v/>
      </c>
      <c r="F18" s="57">
        <f>'Country Tax Rates'!B18</f>
        <v/>
      </c>
      <c r="G18" s="57">
        <f>E18-'ERPs by country'!$E$3</f>
        <v/>
      </c>
      <c r="H18" s="75" t="n"/>
      <c r="I18" s="99" t="n">
        <v>85.001</v>
      </c>
      <c r="J18" s="99" t="n">
        <v>90.0001</v>
      </c>
      <c r="K18" s="94">
        <f>'ERPs by country'!E3</f>
        <v/>
      </c>
      <c r="L18" s="47">
        <f>J21</f>
        <v/>
      </c>
      <c r="M18" t="inlineStr">
        <is>
          <t>Aaa</t>
        </is>
      </c>
      <c r="N18" s="199" t="inlineStr">
        <is>
          <t>Bulgaria</t>
        </is>
      </c>
      <c r="O18" s="75" t="n">
        <v>71.5</v>
      </c>
    </row>
    <row r="19">
      <c r="A19" s="46">
        <f>'ERPs by country'!A25</f>
        <v/>
      </c>
      <c r="B19" s="131">
        <f>VLOOKUP(A19,$N$1:$O$141,2,FALSE)</f>
        <v/>
      </c>
      <c r="C19" s="98">
        <f>'ERPs by country'!E25</f>
        <v/>
      </c>
      <c r="D19" s="24">
        <f>'ERPs by country'!D25</f>
        <v/>
      </c>
      <c r="E19" s="24">
        <f>C19</f>
        <v/>
      </c>
      <c r="F19" s="57">
        <f>'Country Tax Rates'!B19</f>
        <v/>
      </c>
      <c r="G19" s="57">
        <f>E19-'ERPs by country'!$E$3</f>
        <v/>
      </c>
      <c r="H19" s="75" t="n"/>
      <c r="N19" s="199" t="inlineStr">
        <is>
          <t>Burkina Faso</t>
        </is>
      </c>
      <c r="O19" s="75" t="n">
        <v>59</v>
      </c>
    </row>
    <row r="20">
      <c r="A20" s="46">
        <f>'ERPs by country'!A26</f>
        <v/>
      </c>
      <c r="B20" s="131">
        <f>VLOOKUP(A20,$N$1:$O$141,2,FALSE)</f>
        <v/>
      </c>
      <c r="C20" s="98">
        <f>'ERPs by country'!E26</f>
        <v/>
      </c>
      <c r="D20" s="24">
        <f>'ERPs by country'!D26</f>
        <v/>
      </c>
      <c r="E20" s="24">
        <f>C20</f>
        <v/>
      </c>
      <c r="F20" s="57">
        <f>'Country Tax Rates'!B20</f>
        <v/>
      </c>
      <c r="G20" s="57">
        <f>E20-'ERPs by country'!$E$3</f>
        <v/>
      </c>
      <c r="H20" s="75" t="n"/>
      <c r="I20" s="17" t="inlineStr">
        <is>
          <t>Rating</t>
        </is>
      </c>
      <c r="J20" s="15" t="inlineStr">
        <is>
          <t>Updated Default Spread (12/31/23)</t>
        </is>
      </c>
      <c r="N20" s="199" t="inlineStr">
        <is>
          <t>Cameroon</t>
        </is>
      </c>
      <c r="O20" s="75" t="n">
        <v>61.5</v>
      </c>
    </row>
    <row r="21">
      <c r="A21" s="46">
        <f>'ERPs by country'!A27</f>
        <v/>
      </c>
      <c r="B21" s="131">
        <f>VLOOKUP(A21,$N$1:$O$141,2,FALSE)</f>
        <v/>
      </c>
      <c r="C21" s="98">
        <f>'ERPs by country'!E27</f>
        <v/>
      </c>
      <c r="D21" s="24">
        <f>'ERPs by country'!D27</f>
        <v/>
      </c>
      <c r="E21" s="24">
        <f>C21</f>
        <v/>
      </c>
      <c r="F21" s="57">
        <f>'Country Tax Rates'!B21</f>
        <v/>
      </c>
      <c r="G21" s="57">
        <f>E21-'ERPs by country'!$E$3</f>
        <v/>
      </c>
      <c r="H21" s="75" t="n"/>
      <c r="I21" s="4" t="inlineStr">
        <is>
          <t>Aaa</t>
        </is>
      </c>
      <c r="J21" s="94">
        <f>'Default Spreads for Ratings'!C8/10000</f>
        <v/>
      </c>
      <c r="K21" s="78" t="n"/>
      <c r="N21" s="199" t="inlineStr">
        <is>
          <t>Canada</t>
        </is>
      </c>
      <c r="O21" s="75" t="n">
        <v>80.75</v>
      </c>
    </row>
    <row r="22">
      <c r="A22" s="46">
        <f>'ERPs by country'!A28</f>
        <v/>
      </c>
      <c r="B22" s="131">
        <f>VLOOKUP(A22,$N$1:$O$141,2,FALSE)</f>
        <v/>
      </c>
      <c r="C22" s="98">
        <f>'ERPs by country'!E28</f>
        <v/>
      </c>
      <c r="D22" s="24">
        <f>'ERPs by country'!D28</f>
        <v/>
      </c>
      <c r="E22" s="24">
        <f>C22</f>
        <v/>
      </c>
      <c r="F22" s="57">
        <f>'Country Tax Rates'!B22</f>
        <v/>
      </c>
      <c r="G22" s="57">
        <f>E22-'ERPs by country'!$E$3</f>
        <v/>
      </c>
      <c r="H22" s="75" t="n"/>
      <c r="I22" s="4" t="inlineStr">
        <is>
          <t>Aa1</t>
        </is>
      </c>
      <c r="J22" s="94">
        <f>'Default Spreads for Ratings'!C5/10000</f>
        <v/>
      </c>
      <c r="K22" s="78" t="n"/>
      <c r="N22" s="199" t="inlineStr">
        <is>
          <t>Chile</t>
        </is>
      </c>
      <c r="O22" s="75" t="n">
        <v>72</v>
      </c>
    </row>
    <row r="23">
      <c r="A23" s="46">
        <f>'ERPs by country'!A29</f>
        <v/>
      </c>
      <c r="B23" s="131">
        <f>VLOOKUP(A23,$N$1:$O$141,2,FALSE)</f>
        <v/>
      </c>
      <c r="C23" s="98">
        <f>'ERPs by country'!E29</f>
        <v/>
      </c>
      <c r="D23" s="24">
        <f>'ERPs by country'!D29</f>
        <v/>
      </c>
      <c r="E23" s="24">
        <f>C23</f>
        <v/>
      </c>
      <c r="F23" s="57">
        <f>'Country Tax Rates'!B23</f>
        <v/>
      </c>
      <c r="G23" s="57">
        <f>E23-'ERPs by country'!$E$3</f>
        <v/>
      </c>
      <c r="H23" s="75" t="n"/>
      <c r="I23" s="4" t="inlineStr">
        <is>
          <t>Aa2</t>
        </is>
      </c>
      <c r="J23" s="94">
        <f>'Default Spreads for Ratings'!C6/10000</f>
        <v/>
      </c>
      <c r="K23" s="78" t="n"/>
      <c r="N23" s="199" t="inlineStr">
        <is>
          <t>China, Peoples' Rep.</t>
        </is>
      </c>
      <c r="O23" s="75" t="n">
        <v>69.75</v>
      </c>
    </row>
    <row r="24">
      <c r="A24" s="46">
        <f>'ERPs by country'!A30</f>
        <v/>
      </c>
      <c r="B24" s="131">
        <f>VLOOKUP(A24,$N$1:$O$141,2,FALSE)</f>
        <v/>
      </c>
      <c r="C24" s="98">
        <f>'ERPs by country'!E30</f>
        <v/>
      </c>
      <c r="D24" s="24">
        <f>'ERPs by country'!D30</f>
        <v/>
      </c>
      <c r="E24" s="24">
        <f>C24</f>
        <v/>
      </c>
      <c r="F24" s="57">
        <f>'Country Tax Rates'!B24</f>
        <v/>
      </c>
      <c r="G24" s="57">
        <f>E24-'ERPs by country'!$E$3</f>
        <v/>
      </c>
      <c r="H24" s="75" t="n"/>
      <c r="I24" s="4" t="inlineStr">
        <is>
          <t>Aa3</t>
        </is>
      </c>
      <c r="J24" s="94">
        <f>'Default Spreads for Ratings'!C7/10000</f>
        <v/>
      </c>
      <c r="K24" s="78" t="n"/>
      <c r="N24" s="199" t="inlineStr">
        <is>
          <t>Colombia</t>
        </is>
      </c>
      <c r="O24" s="75" t="n">
        <v>63.25</v>
      </c>
    </row>
    <row r="25">
      <c r="A25" s="46">
        <f>'ERPs by country'!A31</f>
        <v/>
      </c>
      <c r="B25" s="131">
        <f>VLOOKUP(A25,$N$1:$O$141,2,FALSE)</f>
        <v/>
      </c>
      <c r="C25" s="98">
        <f>'ERPs by country'!E31</f>
        <v/>
      </c>
      <c r="D25" s="24">
        <f>'ERPs by country'!D31</f>
        <v/>
      </c>
      <c r="E25" s="24">
        <f>C25</f>
        <v/>
      </c>
      <c r="F25" s="57">
        <f>'Country Tax Rates'!B25</f>
        <v/>
      </c>
      <c r="G25" s="57">
        <f>E25-'ERPs by country'!$E$3</f>
        <v/>
      </c>
      <c r="H25" s="75" t="n"/>
      <c r="I25" s="4" t="inlineStr">
        <is>
          <t>A1</t>
        </is>
      </c>
      <c r="J25" s="94">
        <f>'Default Spreads for Ratings'!C2/10000</f>
        <v/>
      </c>
      <c r="K25" s="78" t="n"/>
      <c r="N25" s="46" t="inlineStr">
        <is>
          <t>Congo (Democratic Republic of)</t>
        </is>
      </c>
      <c r="O25" s="75" t="n">
        <v>57</v>
      </c>
    </row>
    <row r="26">
      <c r="A26" s="46">
        <f>'ERPs by country'!A32</f>
        <v/>
      </c>
      <c r="B26" s="131">
        <f>VLOOKUP(A26,$N$1:$O$141,2,FALSE)</f>
        <v/>
      </c>
      <c r="C26" s="98">
        <f>'ERPs by country'!E32</f>
        <v/>
      </c>
      <c r="D26" s="24">
        <f>'ERPs by country'!D32</f>
        <v/>
      </c>
      <c r="E26" s="24">
        <f>C26</f>
        <v/>
      </c>
      <c r="F26" s="57">
        <f>'Country Tax Rates'!B26</f>
        <v/>
      </c>
      <c r="G26" s="57">
        <f>E26-'ERPs by country'!$E$3</f>
        <v/>
      </c>
      <c r="H26" s="75" t="n"/>
      <c r="I26" s="4" t="inlineStr">
        <is>
          <t>A2</t>
        </is>
      </c>
      <c r="J26" s="94">
        <f>'Default Spreads for Ratings'!C3/10000</f>
        <v/>
      </c>
      <c r="K26" s="78" t="n"/>
      <c r="N26" s="46" t="inlineStr">
        <is>
          <t>Congo (Republic of)</t>
        </is>
      </c>
      <c r="O26" s="75" t="n">
        <v>68.5</v>
      </c>
    </row>
    <row r="27">
      <c r="A27" s="46">
        <f>'ERPs by country'!A33</f>
        <v/>
      </c>
      <c r="B27" s="131">
        <f>VLOOKUP(A27,$N$1:$O$141,2,FALSE)</f>
        <v/>
      </c>
      <c r="C27" s="98">
        <f>'ERPs by country'!E33</f>
        <v/>
      </c>
      <c r="D27" s="24">
        <f>'ERPs by country'!D33</f>
        <v/>
      </c>
      <c r="E27" s="24">
        <f>C27</f>
        <v/>
      </c>
      <c r="F27" s="57">
        <f>'Country Tax Rates'!B27</f>
        <v/>
      </c>
      <c r="G27" s="57">
        <f>E27-'ERPs by country'!$E$3</f>
        <v/>
      </c>
      <c r="H27" s="75" t="n"/>
      <c r="I27" s="4" t="inlineStr">
        <is>
          <t>A3</t>
        </is>
      </c>
      <c r="J27" s="94">
        <f>'Default Spreads for Ratings'!C4/10000</f>
        <v/>
      </c>
      <c r="K27" s="78" t="n"/>
      <c r="N27" s="199" t="inlineStr">
        <is>
          <t>Costa Rica</t>
        </is>
      </c>
      <c r="O27" s="75" t="n">
        <v>73</v>
      </c>
    </row>
    <row r="28">
      <c r="A28" s="46">
        <f>'ERPs by country'!A34</f>
        <v/>
      </c>
      <c r="B28" s="131">
        <f>VLOOKUP(A28,$N$1:$O$141,2,FALSE)</f>
        <v/>
      </c>
      <c r="C28" s="98">
        <f>'ERPs by country'!E34</f>
        <v/>
      </c>
      <c r="D28" s="24">
        <f>'ERPs by country'!D34</f>
        <v/>
      </c>
      <c r="E28" s="24">
        <f>C28</f>
        <v/>
      </c>
      <c r="F28" s="57">
        <f>'Country Tax Rates'!B28</f>
        <v/>
      </c>
      <c r="G28" s="57">
        <f>E28-'ERPs by country'!$E$3</f>
        <v/>
      </c>
      <c r="H28" s="75" t="n"/>
      <c r="I28" s="4" t="inlineStr">
        <is>
          <t>Baa1</t>
        </is>
      </c>
      <c r="J28" s="94">
        <f>'Default Spreads for Ratings'!C15/10000</f>
        <v/>
      </c>
      <c r="K28" s="78" t="n"/>
      <c r="N28" s="199" t="inlineStr">
        <is>
          <t>Cote d'Ivoire</t>
        </is>
      </c>
      <c r="O28" s="75" t="n">
        <v>63.5</v>
      </c>
    </row>
    <row r="29">
      <c r="A29" s="46">
        <f>'ERPs by country'!A35</f>
        <v/>
      </c>
      <c r="B29" s="131">
        <f>VLOOKUP(A29,$N$1:$O$141,2,FALSE)</f>
        <v/>
      </c>
      <c r="C29" s="98">
        <f>'ERPs by country'!E35</f>
        <v/>
      </c>
      <c r="D29" s="24">
        <f>'ERPs by country'!D35</f>
        <v/>
      </c>
      <c r="E29" s="24">
        <f>C29</f>
        <v/>
      </c>
      <c r="F29" s="57">
        <f>'Country Tax Rates'!B29</f>
        <v/>
      </c>
      <c r="G29" s="57">
        <f>E29-'ERPs by country'!$E$3</f>
        <v/>
      </c>
      <c r="H29" s="75" t="n"/>
      <c r="I29" s="4" t="inlineStr">
        <is>
          <t>Baa2</t>
        </is>
      </c>
      <c r="J29" s="94">
        <f>'Default Spreads for Ratings'!C16/10000</f>
        <v/>
      </c>
      <c r="K29" s="78" t="n"/>
      <c r="N29" s="199" t="inlineStr">
        <is>
          <t>Croatia</t>
        </is>
      </c>
      <c r="O29" s="75" t="n">
        <v>73.75</v>
      </c>
    </row>
    <row r="30">
      <c r="A30" s="46">
        <f>'ERPs by country'!A36</f>
        <v/>
      </c>
      <c r="B30" s="131">
        <f>VLOOKUP(A30,$N$1:$O$141,2,FALSE)</f>
        <v/>
      </c>
      <c r="C30" s="98">
        <f>'ERPs by country'!E36</f>
        <v/>
      </c>
      <c r="D30" s="24">
        <f>'ERPs by country'!D36</f>
        <v/>
      </c>
      <c r="E30" s="24">
        <f>C30</f>
        <v/>
      </c>
      <c r="F30" s="57">
        <f>'Country Tax Rates'!B30</f>
        <v/>
      </c>
      <c r="G30" s="57">
        <f>E30-'ERPs by country'!$E$3</f>
        <v/>
      </c>
      <c r="H30" s="75" t="n"/>
      <c r="I30" s="4" t="inlineStr">
        <is>
          <t>Baa3</t>
        </is>
      </c>
      <c r="J30" s="94">
        <f>'Default Spreads for Ratings'!C17/10000</f>
        <v/>
      </c>
      <c r="K30" s="78" t="n"/>
      <c r="N30" s="199" t="inlineStr">
        <is>
          <t>Cuba</t>
        </is>
      </c>
      <c r="O30" s="75" t="n">
        <v>61.75</v>
      </c>
    </row>
    <row r="31">
      <c r="A31" s="46">
        <f>'ERPs by country'!A37</f>
        <v/>
      </c>
      <c r="B31" s="131">
        <f>VLOOKUP(A31,$N$1:$O$141,2,FALSE)</f>
        <v/>
      </c>
      <c r="C31" s="98">
        <f>'ERPs by country'!E37</f>
        <v/>
      </c>
      <c r="D31" s="24">
        <f>'ERPs by country'!D37</f>
        <v/>
      </c>
      <c r="E31" s="24">
        <f>C31</f>
        <v/>
      </c>
      <c r="F31" s="57">
        <f>'Country Tax Rates'!B31</f>
        <v/>
      </c>
      <c r="G31" s="57">
        <f>E31-'ERPs by country'!$E$3</f>
        <v/>
      </c>
      <c r="H31" s="75" t="n"/>
      <c r="I31" s="4" t="inlineStr">
        <is>
          <t>Ba1</t>
        </is>
      </c>
      <c r="J31" s="94">
        <f>'Default Spreads for Ratings'!C12/10000</f>
        <v/>
      </c>
      <c r="K31" s="78" t="n"/>
      <c r="N31" s="199" t="inlineStr">
        <is>
          <t>Cyprus</t>
        </is>
      </c>
      <c r="O31" s="75" t="n">
        <v>70</v>
      </c>
    </row>
    <row r="32">
      <c r="A32" s="46">
        <f>'ERPs by country'!A38</f>
        <v/>
      </c>
      <c r="B32" s="131">
        <f>VLOOKUP(A32,$N$1:$O$141,2,FALSE)</f>
        <v/>
      </c>
      <c r="C32" s="98">
        <f>'ERPs by country'!E38</f>
        <v/>
      </c>
      <c r="D32" s="24">
        <f>'ERPs by country'!D38</f>
        <v/>
      </c>
      <c r="E32" s="24">
        <f>C32</f>
        <v/>
      </c>
      <c r="F32" s="57">
        <f>'Country Tax Rates'!B32</f>
        <v/>
      </c>
      <c r="G32" s="57">
        <f>E32-'ERPs by country'!$E$3</f>
        <v/>
      </c>
      <c r="H32" s="75" t="n"/>
      <c r="I32" s="4" t="inlineStr">
        <is>
          <t>Ba2</t>
        </is>
      </c>
      <c r="J32" s="94">
        <f>'Default Spreads for Ratings'!C13/10000</f>
        <v/>
      </c>
      <c r="K32" s="78" t="n"/>
      <c r="N32" s="199" t="inlineStr">
        <is>
          <t>Czech Republic</t>
        </is>
      </c>
      <c r="O32" s="75" t="n">
        <v>76</v>
      </c>
    </row>
    <row r="33">
      <c r="A33" s="46">
        <f>'ERPs by country'!A39</f>
        <v/>
      </c>
      <c r="B33" s="131">
        <f>VLOOKUP(A33,$N$1:$O$141,2,FALSE)</f>
        <v/>
      </c>
      <c r="C33" s="98">
        <f>'ERPs by country'!E39</f>
        <v/>
      </c>
      <c r="D33" s="24">
        <f>'ERPs by country'!D39</f>
        <v/>
      </c>
      <c r="E33" s="24">
        <f>C33</f>
        <v/>
      </c>
      <c r="F33" s="57">
        <f>'Country Tax Rates'!B33</f>
        <v/>
      </c>
      <c r="G33" s="57">
        <f>E33-'ERPs by country'!$E$3</f>
        <v/>
      </c>
      <c r="H33" s="75" t="n"/>
      <c r="I33" s="4" t="inlineStr">
        <is>
          <t>Ba3</t>
        </is>
      </c>
      <c r="J33" s="94">
        <f>'Default Spreads for Ratings'!C14/10000</f>
        <v/>
      </c>
      <c r="K33" s="78" t="n"/>
      <c r="N33" s="199" t="inlineStr">
        <is>
          <t>Denmark</t>
        </is>
      </c>
      <c r="O33" s="75" t="n">
        <v>84.75</v>
      </c>
    </row>
    <row r="34">
      <c r="A34" s="46">
        <f>'ERPs by country'!A40</f>
        <v/>
      </c>
      <c r="B34" s="131">
        <f>VLOOKUP(A34,$N$1:$O$141,2,FALSE)</f>
        <v/>
      </c>
      <c r="C34" s="98">
        <f>'ERPs by country'!E40</f>
        <v/>
      </c>
      <c r="D34" s="24">
        <f>'ERPs by country'!D40</f>
        <v/>
      </c>
      <c r="E34" s="24">
        <f>C34</f>
        <v/>
      </c>
      <c r="F34" s="57">
        <f>'Country Tax Rates'!B34</f>
        <v/>
      </c>
      <c r="G34" s="57">
        <f>E34-'ERPs by country'!$E$3</f>
        <v/>
      </c>
      <c r="H34" s="75" t="n"/>
      <c r="I34" s="4" t="inlineStr">
        <is>
          <t>B1</t>
        </is>
      </c>
      <c r="J34" s="94">
        <f>'Default Spreads for Ratings'!C9/10000</f>
        <v/>
      </c>
      <c r="K34" s="78" t="n"/>
      <c r="N34" s="199" t="inlineStr">
        <is>
          <t>Dominican Republic</t>
        </is>
      </c>
      <c r="O34" s="75" t="n">
        <v>72</v>
      </c>
    </row>
    <row r="35">
      <c r="A35" s="46">
        <f>'ERPs by country'!A41</f>
        <v/>
      </c>
      <c r="B35" s="131">
        <f>VLOOKUP(A35,$N$1:$O$141,2,FALSE)</f>
        <v/>
      </c>
      <c r="C35" s="98">
        <f>'ERPs by country'!E41</f>
        <v/>
      </c>
      <c r="D35" s="24">
        <f>'ERPs by country'!D41</f>
        <v/>
      </c>
      <c r="E35" s="24">
        <f>C35</f>
        <v/>
      </c>
      <c r="F35" s="57">
        <f>'Country Tax Rates'!B35</f>
        <v/>
      </c>
      <c r="G35" s="57">
        <f>E35-'ERPs by country'!$E$3</f>
        <v/>
      </c>
      <c r="H35" s="75" t="n"/>
      <c r="I35" s="4" t="inlineStr">
        <is>
          <t>B2</t>
        </is>
      </c>
      <c r="J35" s="94">
        <f>'Default Spreads for Ratings'!C10/10000</f>
        <v/>
      </c>
      <c r="K35" s="78" t="n"/>
      <c r="N35" s="199" t="inlineStr">
        <is>
          <t>Ecuador</t>
        </is>
      </c>
      <c r="O35" s="75" t="n">
        <v>66</v>
      </c>
    </row>
    <row r="36">
      <c r="A36" s="46">
        <f>'ERPs by country'!A42</f>
        <v/>
      </c>
      <c r="B36" s="131">
        <f>VLOOKUP(A36,$N$1:$O$141,2,FALSE)</f>
        <v/>
      </c>
      <c r="C36" s="98">
        <f>'ERPs by country'!E42</f>
        <v/>
      </c>
      <c r="D36" s="24">
        <f>'ERPs by country'!D42</f>
        <v/>
      </c>
      <c r="E36" s="24">
        <f>C36</f>
        <v/>
      </c>
      <c r="F36" s="57">
        <f>'Country Tax Rates'!B36</f>
        <v/>
      </c>
      <c r="G36" s="57">
        <f>E36-'ERPs by country'!$E$3</f>
        <v/>
      </c>
      <c r="H36" s="75" t="n"/>
      <c r="I36" s="4" t="inlineStr">
        <is>
          <t>B3</t>
        </is>
      </c>
      <c r="J36" s="94">
        <f>'Default Spreads for Ratings'!C11/10000</f>
        <v/>
      </c>
      <c r="K36" s="78" t="n"/>
      <c r="N36" s="199" t="inlineStr">
        <is>
          <t>Egypt</t>
        </is>
      </c>
      <c r="O36" s="75" t="n">
        <v>56</v>
      </c>
    </row>
    <row r="37">
      <c r="A37" s="46">
        <f>'ERPs by country'!A43</f>
        <v/>
      </c>
      <c r="B37" s="131">
        <f>VLOOKUP(A37,$N$1:$O$141,2,FALSE)</f>
        <v/>
      </c>
      <c r="C37" s="98">
        <f>'ERPs by country'!E43</f>
        <v/>
      </c>
      <c r="D37" s="24">
        <f>'ERPs by country'!D43</f>
        <v/>
      </c>
      <c r="E37" s="24">
        <f>C37</f>
        <v/>
      </c>
      <c r="F37" s="57">
        <f>'Country Tax Rates'!B37</f>
        <v/>
      </c>
      <c r="G37" s="57">
        <f>E37-'ERPs by country'!$E$3</f>
        <v/>
      </c>
      <c r="H37" s="75" t="n"/>
      <c r="I37" s="4" t="inlineStr">
        <is>
          <t>Caa1</t>
        </is>
      </c>
      <c r="J37" s="94">
        <f>'Default Spreads for Ratings'!C19/10000</f>
        <v/>
      </c>
      <c r="K37" s="78" t="n"/>
      <c r="N37" s="199" t="inlineStr">
        <is>
          <t>El Salvador</t>
        </is>
      </c>
      <c r="O37" s="75" t="n">
        <v>66.5</v>
      </c>
    </row>
    <row r="38">
      <c r="A38" s="46">
        <f>'ERPs by country'!A44</f>
        <v/>
      </c>
      <c r="B38" s="131">
        <f>VLOOKUP(A38,$N$1:$O$141,2,FALSE)</f>
        <v/>
      </c>
      <c r="C38" s="98">
        <f>'ERPs by country'!E44</f>
        <v/>
      </c>
      <c r="D38" s="24">
        <f>'ERPs by country'!D44</f>
        <v/>
      </c>
      <c r="E38" s="24">
        <f>C38</f>
        <v/>
      </c>
      <c r="F38" s="57">
        <f>'Country Tax Rates'!B38</f>
        <v/>
      </c>
      <c r="G38" s="57">
        <f>E38-'ERPs by country'!$E$3</f>
        <v/>
      </c>
      <c r="H38" s="75" t="n"/>
      <c r="I38" s="4" t="inlineStr">
        <is>
          <t>Caa2</t>
        </is>
      </c>
      <c r="J38" s="94">
        <f>'Default Spreads for Ratings'!C20/10000</f>
        <v/>
      </c>
      <c r="K38" s="78" t="n"/>
      <c r="N38" s="199" t="inlineStr">
        <is>
          <t>Estonia</t>
        </is>
      </c>
      <c r="O38" s="75" t="n">
        <v>69.25</v>
      </c>
    </row>
    <row r="39">
      <c r="A39" s="46">
        <f>'ERPs by country'!A45</f>
        <v/>
      </c>
      <c r="B39" s="131">
        <f>VLOOKUP(A39,$N$1:$O$141,2,FALSE)</f>
        <v/>
      </c>
      <c r="C39" s="98">
        <f>'ERPs by country'!E45</f>
        <v/>
      </c>
      <c r="D39" s="24">
        <f>'ERPs by country'!D45</f>
        <v/>
      </c>
      <c r="E39" s="24">
        <f>C39</f>
        <v/>
      </c>
      <c r="F39" s="57">
        <f>'Country Tax Rates'!B39</f>
        <v/>
      </c>
      <c r="G39" s="57">
        <f>E39-'ERPs by country'!$E$3</f>
        <v/>
      </c>
      <c r="H39" s="75" t="n"/>
      <c r="I39" s="4" t="inlineStr">
        <is>
          <t>Caa3</t>
        </is>
      </c>
      <c r="J39" s="94">
        <f>'Default Spreads for Ratings'!C21/10000</f>
        <v/>
      </c>
      <c r="K39" s="78" t="n"/>
      <c r="N39" s="199" t="inlineStr">
        <is>
          <t>Ethiopia</t>
        </is>
      </c>
      <c r="O39" s="75" t="n">
        <v>58</v>
      </c>
    </row>
    <row r="40">
      <c r="A40" s="46">
        <f>'ERPs by country'!A46</f>
        <v/>
      </c>
      <c r="B40" s="131">
        <f>VLOOKUP(A40,$N$1:$O$141,2,FALSE)</f>
        <v/>
      </c>
      <c r="C40" s="98">
        <f>'ERPs by country'!E46</f>
        <v/>
      </c>
      <c r="D40" s="24">
        <f>'ERPs by country'!D46</f>
        <v/>
      </c>
      <c r="E40" s="24">
        <f>C40</f>
        <v/>
      </c>
      <c r="F40" s="57">
        <f>'Country Tax Rates'!B40</f>
        <v/>
      </c>
      <c r="G40" s="57">
        <f>E40-'ERPs by country'!$E$3</f>
        <v/>
      </c>
      <c r="H40" s="75" t="n"/>
      <c r="I40" s="4" t="inlineStr">
        <is>
          <t>Ca</t>
        </is>
      </c>
      <c r="J40" s="94">
        <f>'Default Spreads for Ratings'!C18/10000</f>
        <v/>
      </c>
      <c r="K40" s="78" t="n"/>
      <c r="N40" s="199" t="inlineStr">
        <is>
          <t>Finland</t>
        </is>
      </c>
      <c r="O40" s="75" t="n">
        <v>78.75</v>
      </c>
    </row>
    <row r="41">
      <c r="A41" s="46">
        <f>'ERPs by country'!A47</f>
        <v/>
      </c>
      <c r="B41" s="131">
        <f>VLOOKUP(A41,$N$1:$O$141,2,FALSE)</f>
        <v/>
      </c>
      <c r="C41" s="98">
        <f>'ERPs by country'!E47</f>
        <v/>
      </c>
      <c r="D41" s="24">
        <f>'ERPs by country'!D47</f>
        <v/>
      </c>
      <c r="E41" s="24">
        <f>C41</f>
        <v/>
      </c>
      <c r="F41" s="57">
        <f>'Country Tax Rates'!B41</f>
        <v/>
      </c>
      <c r="G41" s="57">
        <f>E41-'ERPs by country'!$E$3</f>
        <v/>
      </c>
      <c r="H41" s="75" t="n"/>
      <c r="I41" s="4" t="inlineStr">
        <is>
          <t>C</t>
        </is>
      </c>
      <c r="J41" s="94">
        <f>'ERPs by country'!C205/10000</f>
        <v/>
      </c>
      <c r="K41" s="83" t="n"/>
      <c r="N41" s="199" t="inlineStr">
        <is>
          <t>France</t>
        </is>
      </c>
      <c r="O41" s="75" t="n">
        <v>72.5</v>
      </c>
    </row>
    <row r="42">
      <c r="A42" s="46">
        <f>'ERPs by country'!A48</f>
        <v/>
      </c>
      <c r="B42" s="131">
        <f>VLOOKUP(A42,$N$1:$O$141,2,FALSE)</f>
        <v/>
      </c>
      <c r="C42" s="98">
        <f>'ERPs by country'!E48</f>
        <v/>
      </c>
      <c r="D42" s="24">
        <f>'ERPs by country'!D48</f>
        <v/>
      </c>
      <c r="E42" s="24">
        <f>C42</f>
        <v/>
      </c>
      <c r="F42" s="57">
        <f>'Country Tax Rates'!B42</f>
        <v/>
      </c>
      <c r="G42" s="57">
        <f>E42-'ERPs by country'!$E$3</f>
        <v/>
      </c>
      <c r="H42" s="75" t="n"/>
      <c r="N42" s="199" t="inlineStr">
        <is>
          <t>Gabon</t>
        </is>
      </c>
      <c r="O42" s="75" t="n">
        <v>70</v>
      </c>
    </row>
    <row r="43">
      <c r="A43" s="46">
        <f>'ERPs by country'!A49</f>
        <v/>
      </c>
      <c r="B43" s="131">
        <f>VLOOKUP(A43,$N$1:$O$141,2,FALSE)</f>
        <v/>
      </c>
      <c r="C43" s="98">
        <f>'ERPs by country'!E49</f>
        <v/>
      </c>
      <c r="D43" s="24">
        <f>'ERPs by country'!D49</f>
        <v/>
      </c>
      <c r="E43" s="24">
        <f>C43</f>
        <v/>
      </c>
      <c r="F43" s="57">
        <f>'Country Tax Rates'!B43</f>
        <v/>
      </c>
      <c r="G43" s="57">
        <f>E43-'ERPs by country'!$E$3</f>
        <v/>
      </c>
      <c r="H43" s="75" t="n"/>
      <c r="N43" s="199" t="inlineStr">
        <is>
          <t>Gambia</t>
        </is>
      </c>
      <c r="O43" s="75" t="n">
        <v>66.75</v>
      </c>
    </row>
    <row r="44">
      <c r="A44" s="46">
        <f>'ERPs by country'!A50</f>
        <v/>
      </c>
      <c r="B44" s="131">
        <f>VLOOKUP(A44,$N$1:$O$141,2,FALSE)</f>
        <v/>
      </c>
      <c r="C44" s="98">
        <f>'ERPs by country'!E50</f>
        <v/>
      </c>
      <c r="D44" s="24">
        <f>'ERPs by country'!D50</f>
        <v/>
      </c>
      <c r="E44" s="24">
        <f>C44</f>
        <v/>
      </c>
      <c r="F44" s="57">
        <f>'Country Tax Rates'!B44</f>
        <v/>
      </c>
      <c r="G44" s="57">
        <f>E44-'ERPs by country'!$E$3</f>
        <v/>
      </c>
      <c r="H44" s="75" t="n"/>
      <c r="N44" s="199" t="inlineStr">
        <is>
          <t>Germany</t>
        </is>
      </c>
      <c r="O44" s="75" t="n">
        <v>79.25</v>
      </c>
    </row>
    <row r="45">
      <c r="A45" s="46">
        <f>'ERPs by country'!A51</f>
        <v/>
      </c>
      <c r="B45" s="131">
        <f>VLOOKUP(A45,$N$1:$O$141,2,FALSE)</f>
        <v/>
      </c>
      <c r="C45" s="98">
        <f>'ERPs by country'!E51</f>
        <v/>
      </c>
      <c r="D45" s="24">
        <f>'ERPs by country'!D51</f>
        <v/>
      </c>
      <c r="E45" s="24">
        <f>C45</f>
        <v/>
      </c>
      <c r="F45" s="57">
        <f>'Country Tax Rates'!B45</f>
        <v/>
      </c>
      <c r="G45" s="57">
        <f>E45-'ERPs by country'!$E$3</f>
        <v/>
      </c>
      <c r="H45" s="75" t="n"/>
      <c r="N45" s="199" t="inlineStr">
        <is>
          <t>Ghana</t>
        </is>
      </c>
      <c r="O45" s="75" t="n">
        <v>61.75</v>
      </c>
    </row>
    <row r="46">
      <c r="A46" s="46">
        <f>'ERPs by country'!A52</f>
        <v/>
      </c>
      <c r="B46" s="131">
        <f>VLOOKUP(A46,$N$1:$O$141,2,FALSE)</f>
        <v/>
      </c>
      <c r="C46" s="98">
        <f>'ERPs by country'!E52</f>
        <v/>
      </c>
      <c r="D46" s="24">
        <f>'ERPs by country'!D52</f>
        <v/>
      </c>
      <c r="E46" s="24">
        <f>C46</f>
        <v/>
      </c>
      <c r="F46" s="57">
        <f>'Country Tax Rates'!B46</f>
        <v/>
      </c>
      <c r="G46" s="57">
        <f>E46-'ERPs by country'!$E$3</f>
        <v/>
      </c>
      <c r="H46" s="75" t="n"/>
      <c r="N46" s="199" t="inlineStr">
        <is>
          <t>Greece</t>
        </is>
      </c>
      <c r="O46" s="75" t="n">
        <v>69.5</v>
      </c>
    </row>
    <row r="47">
      <c r="A47" s="46">
        <f>'ERPs by country'!A53</f>
        <v/>
      </c>
      <c r="B47" s="131">
        <f>VLOOKUP(A47,$N$1:$O$141,2,FALSE)</f>
        <v/>
      </c>
      <c r="C47" s="98">
        <f>'ERPs by country'!E53</f>
        <v/>
      </c>
      <c r="D47" s="24">
        <f>'ERPs by country'!D53</f>
        <v/>
      </c>
      <c r="E47" s="24">
        <f>C47</f>
        <v/>
      </c>
      <c r="F47" s="57">
        <f>'Country Tax Rates'!B47</f>
        <v/>
      </c>
      <c r="G47" s="57">
        <f>E47-'ERPs by country'!$E$3</f>
        <v/>
      </c>
      <c r="H47" s="75" t="n"/>
      <c r="N47" s="199" t="inlineStr">
        <is>
          <t>Guatemala</t>
        </is>
      </c>
      <c r="O47" s="75" t="n">
        <v>70.25</v>
      </c>
    </row>
    <row r="48">
      <c r="A48" s="46">
        <f>'ERPs by country'!A54</f>
        <v/>
      </c>
      <c r="B48" s="131">
        <f>VLOOKUP(A48,$N$1:$O$141,2,FALSE)</f>
        <v/>
      </c>
      <c r="C48" s="98">
        <f>'ERPs by country'!E54</f>
        <v/>
      </c>
      <c r="D48" s="24">
        <f>'ERPs by country'!D54</f>
        <v/>
      </c>
      <c r="E48" s="24">
        <f>C48</f>
        <v/>
      </c>
      <c r="F48" s="57">
        <f>'Country Tax Rates'!B48</f>
        <v/>
      </c>
      <c r="G48" s="57">
        <f>E48-'ERPs by country'!$E$3</f>
        <v/>
      </c>
      <c r="H48" s="75" t="n"/>
      <c r="N48" s="199" t="inlineStr">
        <is>
          <t>Guinea</t>
        </is>
      </c>
      <c r="O48" s="75" t="n">
        <v>60</v>
      </c>
    </row>
    <row r="49">
      <c r="A49" s="46">
        <f>'ERPs by country'!A55</f>
        <v/>
      </c>
      <c r="B49" s="131">
        <f>VLOOKUP(A49,$N$1:$O$141,2,FALSE)</f>
        <v/>
      </c>
      <c r="C49" s="98">
        <f>'ERPs by country'!E55</f>
        <v/>
      </c>
      <c r="D49" s="24">
        <f>'ERPs by country'!D55</f>
        <v/>
      </c>
      <c r="E49" s="24">
        <f>C49</f>
        <v/>
      </c>
      <c r="F49" s="57">
        <f>'Country Tax Rates'!B49</f>
        <v/>
      </c>
      <c r="G49" s="57">
        <f>E49-'ERPs by country'!$E$3</f>
        <v/>
      </c>
      <c r="H49" s="75" t="n"/>
      <c r="N49" s="199" t="inlineStr">
        <is>
          <t>Guinea-Bissau</t>
        </is>
      </c>
      <c r="O49" s="75" t="n">
        <v>65.25</v>
      </c>
    </row>
    <row r="50">
      <c r="A50" s="46">
        <f>'ERPs by country'!A56</f>
        <v/>
      </c>
      <c r="B50" s="131">
        <f>VLOOKUP(A50,$N$1:$O$141,2,FALSE)</f>
        <v/>
      </c>
      <c r="C50" s="98">
        <f>'ERPs by country'!E56</f>
        <v/>
      </c>
      <c r="D50" s="24">
        <f>'ERPs by country'!D56</f>
        <v/>
      </c>
      <c r="E50" s="24">
        <f>C50</f>
        <v/>
      </c>
      <c r="F50" s="57">
        <f>'Country Tax Rates'!B50</f>
        <v/>
      </c>
      <c r="G50" s="57">
        <f>E50-'ERPs by country'!$E$3</f>
        <v/>
      </c>
      <c r="H50" s="75" t="n"/>
      <c r="N50" s="199" t="inlineStr">
        <is>
          <t>Guyana</t>
        </is>
      </c>
      <c r="O50" s="75" t="n">
        <v>75.25</v>
      </c>
    </row>
    <row r="51">
      <c r="A51" s="46">
        <f>'ERPs by country'!A57</f>
        <v/>
      </c>
      <c r="B51" s="131">
        <f>VLOOKUP(A51,$N$1:$O$141,2,FALSE)</f>
        <v/>
      </c>
      <c r="C51" s="98">
        <f>'ERPs by country'!E57</f>
        <v/>
      </c>
      <c r="D51" s="24">
        <f>'ERPs by country'!D57</f>
        <v/>
      </c>
      <c r="E51" s="24">
        <f>C51</f>
        <v/>
      </c>
      <c r="F51" s="57">
        <f>'Country Tax Rates'!B51</f>
        <v/>
      </c>
      <c r="G51" s="57">
        <f>E51-'ERPs by country'!$E$3</f>
        <v/>
      </c>
      <c r="H51" s="75" t="n"/>
      <c r="N51" s="199" t="inlineStr">
        <is>
          <t>Haiti</t>
        </is>
      </c>
      <c r="O51" s="75" t="n">
        <v>56.5</v>
      </c>
    </row>
    <row r="52">
      <c r="A52" s="46">
        <f>'ERPs by country'!A58</f>
        <v/>
      </c>
      <c r="B52" s="131">
        <f>VLOOKUP(A52,$N$1:$O$141,2,FALSE)</f>
        <v/>
      </c>
      <c r="C52" s="98">
        <f>'ERPs by country'!E58</f>
        <v/>
      </c>
      <c r="D52" s="24">
        <f>'ERPs by country'!D58</f>
        <v/>
      </c>
      <c r="E52" s="24">
        <f>C52</f>
        <v/>
      </c>
      <c r="F52" s="57">
        <f>'Country Tax Rates'!B52</f>
        <v/>
      </c>
      <c r="G52" s="57">
        <f>E52-'ERPs by country'!$E$3</f>
        <v/>
      </c>
      <c r="H52" s="75" t="n"/>
      <c r="N52" s="199" t="inlineStr">
        <is>
          <t>Honduras</t>
        </is>
      </c>
      <c r="O52" s="75" t="n">
        <v>67</v>
      </c>
    </row>
    <row r="53">
      <c r="A53" s="46">
        <f>'ERPs by country'!A59</f>
        <v/>
      </c>
      <c r="B53" s="131">
        <f>VLOOKUP(A53,$N$1:$O$141,2,FALSE)</f>
        <v/>
      </c>
      <c r="C53" s="98">
        <f>'ERPs by country'!E59</f>
        <v/>
      </c>
      <c r="D53" s="24">
        <f>'ERPs by country'!D59</f>
        <v/>
      </c>
      <c r="E53" s="24">
        <f>C53</f>
        <v/>
      </c>
      <c r="F53" s="57">
        <f>'Country Tax Rates'!B53</f>
        <v/>
      </c>
      <c r="G53" s="57">
        <f>E53-'ERPs by country'!$E$3</f>
        <v/>
      </c>
      <c r="H53" s="75" t="n"/>
      <c r="N53" s="199" t="inlineStr">
        <is>
          <t>Hong Kong</t>
        </is>
      </c>
      <c r="O53" s="75" t="n">
        <v>78</v>
      </c>
    </row>
    <row r="54">
      <c r="A54" s="46">
        <f>'ERPs by country'!A60</f>
        <v/>
      </c>
      <c r="B54" s="131">
        <f>VLOOKUP(A54,$N$1:$O$141,2,FALSE)</f>
        <v/>
      </c>
      <c r="C54" s="98">
        <f>'ERPs by country'!E60</f>
        <v/>
      </c>
      <c r="D54" s="24">
        <f>'ERPs by country'!D60</f>
        <v/>
      </c>
      <c r="E54" s="24">
        <f>C54</f>
        <v/>
      </c>
      <c r="F54" s="57">
        <f>'Country Tax Rates'!B54</f>
        <v/>
      </c>
      <c r="G54" s="57">
        <f>E54-'ERPs by country'!$E$3</f>
        <v/>
      </c>
      <c r="H54" s="75" t="n"/>
      <c r="N54" s="199" t="inlineStr">
        <is>
          <t>Hungary</t>
        </is>
      </c>
      <c r="O54" s="75" t="n">
        <v>70.75</v>
      </c>
    </row>
    <row r="55">
      <c r="A55" s="46">
        <f>'ERPs by country'!A61</f>
        <v/>
      </c>
      <c r="B55" s="131">
        <f>VLOOKUP(A55,$N$1:$O$141,2,FALSE)</f>
        <v/>
      </c>
      <c r="C55" s="98">
        <f>'ERPs by country'!E61</f>
        <v/>
      </c>
      <c r="D55" s="24">
        <f>'ERPs by country'!D61</f>
        <v/>
      </c>
      <c r="E55" s="24">
        <f>C55</f>
        <v/>
      </c>
      <c r="F55" s="57">
        <f>'Country Tax Rates'!B55</f>
        <v/>
      </c>
      <c r="G55" s="57">
        <f>E55-'ERPs by country'!$E$3</f>
        <v/>
      </c>
      <c r="H55" s="75" t="n"/>
      <c r="N55" s="199" t="inlineStr">
        <is>
          <t>Iceland</t>
        </is>
      </c>
      <c r="O55" s="75" t="n">
        <v>80.75</v>
      </c>
    </row>
    <row r="56">
      <c r="A56" s="46">
        <f>'ERPs by country'!A62</f>
        <v/>
      </c>
      <c r="B56" s="131">
        <f>VLOOKUP(A56,$N$1:$O$141,2,FALSE)</f>
        <v/>
      </c>
      <c r="C56" s="98">
        <f>'ERPs by country'!E62</f>
        <v/>
      </c>
      <c r="D56" s="24">
        <f>'ERPs by country'!D62</f>
        <v/>
      </c>
      <c r="E56" s="24">
        <f>C56</f>
        <v/>
      </c>
      <c r="F56" s="57">
        <f>'Country Tax Rates'!B56</f>
        <v/>
      </c>
      <c r="G56" s="57">
        <f>E56-'ERPs by country'!$E$3</f>
        <v/>
      </c>
      <c r="H56" s="75" t="n"/>
      <c r="N56" s="199" t="inlineStr">
        <is>
          <t>India</t>
        </is>
      </c>
      <c r="O56" s="75" t="n">
        <v>70.25</v>
      </c>
    </row>
    <row r="57">
      <c r="A57" s="46">
        <f>'ERPs by country'!A63</f>
        <v/>
      </c>
      <c r="B57" s="131">
        <f>VLOOKUP(A57,$N$1:$O$141,2,FALSE)</f>
        <v/>
      </c>
      <c r="C57" s="98">
        <f>'ERPs by country'!E63</f>
        <v/>
      </c>
      <c r="D57" s="24">
        <f>'ERPs by country'!D63</f>
        <v/>
      </c>
      <c r="E57" s="24">
        <f>C57</f>
        <v/>
      </c>
      <c r="F57" s="57">
        <f>'Country Tax Rates'!B57</f>
        <v/>
      </c>
      <c r="G57" s="57">
        <f>E57-'ERPs by country'!$E$3</f>
        <v/>
      </c>
      <c r="H57" s="75" t="n"/>
      <c r="N57" s="199" t="inlineStr">
        <is>
          <t>Indonesia</t>
        </is>
      </c>
      <c r="O57" s="75" t="n">
        <v>69.25</v>
      </c>
    </row>
    <row r="58">
      <c r="A58" s="46">
        <f>'ERPs by country'!A64</f>
        <v/>
      </c>
      <c r="B58" s="131">
        <f>VLOOKUP(A58,$N$1:$O$141,2,FALSE)</f>
        <v/>
      </c>
      <c r="C58" s="98">
        <f>'ERPs by country'!E64</f>
        <v/>
      </c>
      <c r="D58" s="24">
        <f>'ERPs by country'!D64</f>
        <v/>
      </c>
      <c r="E58" s="24">
        <f>C58</f>
        <v/>
      </c>
      <c r="F58" s="57">
        <f>'Country Tax Rates'!B58</f>
        <v/>
      </c>
      <c r="G58" s="57">
        <f>E58-'ERPs by country'!$E$3</f>
        <v/>
      </c>
      <c r="H58" s="75" t="n"/>
      <c r="N58" s="199" t="inlineStr">
        <is>
          <t>Iran</t>
        </is>
      </c>
      <c r="O58" s="75" t="n">
        <v>63</v>
      </c>
    </row>
    <row r="59">
      <c r="A59" s="46">
        <f>'ERPs by country'!A65</f>
        <v/>
      </c>
      <c r="B59" s="131">
        <f>VLOOKUP(A59,$N$1:$O$141,2,FALSE)</f>
        <v/>
      </c>
      <c r="C59" s="98">
        <f>'ERPs by country'!E65</f>
        <v/>
      </c>
      <c r="D59" s="24">
        <f>'ERPs by country'!D65</f>
        <v/>
      </c>
      <c r="E59" s="24">
        <f>C59</f>
        <v/>
      </c>
      <c r="F59" s="57">
        <f>'Country Tax Rates'!B59</f>
        <v/>
      </c>
      <c r="G59" s="57">
        <f>E59-'ERPs by country'!$E$3</f>
        <v/>
      </c>
      <c r="H59" s="75" t="n"/>
      <c r="N59" s="199" t="inlineStr">
        <is>
          <t>Iraq</t>
        </is>
      </c>
      <c r="O59" s="75" t="n">
        <v>68.75</v>
      </c>
    </row>
    <row r="60">
      <c r="A60" s="46">
        <f>'ERPs by country'!A66</f>
        <v/>
      </c>
      <c r="B60" s="131">
        <f>VLOOKUP(A60,$N$1:$O$141,2,FALSE)</f>
        <v/>
      </c>
      <c r="C60" s="98">
        <f>'ERPs by country'!E66</f>
        <v/>
      </c>
      <c r="D60" s="24">
        <f>'ERPs by country'!D66</f>
        <v/>
      </c>
      <c r="E60" s="24">
        <f>C60</f>
        <v/>
      </c>
      <c r="F60" s="57">
        <f>'Country Tax Rates'!B60</f>
        <v/>
      </c>
      <c r="G60" s="57">
        <f>E60-'ERPs by country'!$E$3</f>
        <v/>
      </c>
      <c r="H60" s="75" t="n"/>
      <c r="N60" s="199" t="inlineStr">
        <is>
          <t>Ireland</t>
        </is>
      </c>
      <c r="O60" s="75" t="n">
        <v>83.75</v>
      </c>
    </row>
    <row r="61">
      <c r="A61" s="46">
        <f>'ERPs by country'!A67</f>
        <v/>
      </c>
      <c r="B61" s="131">
        <f>VLOOKUP(A61,$N$1:$O$141,2,FALSE)</f>
        <v/>
      </c>
      <c r="C61" s="98">
        <f>'ERPs by country'!E67</f>
        <v/>
      </c>
      <c r="D61" s="24">
        <f>'ERPs by country'!D67</f>
        <v/>
      </c>
      <c r="E61" s="24">
        <f>C61</f>
        <v/>
      </c>
      <c r="F61" s="57">
        <f>'Country Tax Rates'!B61</f>
        <v/>
      </c>
      <c r="G61" s="57">
        <f>E61-'ERPs by country'!$E$3</f>
        <v/>
      </c>
      <c r="H61" s="75" t="n"/>
      <c r="N61" s="199" t="inlineStr">
        <is>
          <t>Israel</t>
        </is>
      </c>
      <c r="O61" s="75" t="n">
        <v>74.25</v>
      </c>
    </row>
    <row r="62">
      <c r="A62" s="46">
        <f>'ERPs by country'!A68</f>
        <v/>
      </c>
      <c r="B62" s="131">
        <f>VLOOKUP(A62,$N$1:$O$141,2,FALSE)</f>
        <v/>
      </c>
      <c r="C62" s="98">
        <f>'ERPs by country'!E68</f>
        <v/>
      </c>
      <c r="D62" s="24">
        <f>'ERPs by country'!D68</f>
        <v/>
      </c>
      <c r="E62" s="24">
        <f>C62</f>
        <v/>
      </c>
      <c r="F62" s="57">
        <f>'Country Tax Rates'!B62</f>
        <v/>
      </c>
      <c r="G62" s="57">
        <f>E62-'ERPs by country'!$E$3</f>
        <v/>
      </c>
      <c r="H62" s="75" t="n"/>
      <c r="N62" s="199" t="inlineStr">
        <is>
          <t>Italy</t>
        </is>
      </c>
      <c r="O62" s="75" t="n">
        <v>74.5</v>
      </c>
    </row>
    <row r="63">
      <c r="A63" s="46">
        <f>'ERPs by country'!A69</f>
        <v/>
      </c>
      <c r="B63" s="131">
        <f>VLOOKUP(A63,$N$1:$O$141,2,FALSE)</f>
        <v/>
      </c>
      <c r="C63" s="98">
        <f>'ERPs by country'!E69</f>
        <v/>
      </c>
      <c r="D63" s="24">
        <f>'ERPs by country'!D69</f>
        <v/>
      </c>
      <c r="E63" s="24">
        <f>C63</f>
        <v/>
      </c>
      <c r="F63" s="57">
        <f>'Country Tax Rates'!B63</f>
        <v/>
      </c>
      <c r="G63" s="57">
        <f>E63-'ERPs by country'!$E$3</f>
        <v/>
      </c>
      <c r="H63" s="75" t="n"/>
      <c r="N63" s="199" t="inlineStr">
        <is>
          <t>Jamaica</t>
        </is>
      </c>
      <c r="O63" s="75" t="n">
        <v>72.5</v>
      </c>
    </row>
    <row r="64">
      <c r="A64" s="46">
        <f>'ERPs by country'!A70</f>
        <v/>
      </c>
      <c r="B64" s="131">
        <f>VLOOKUP(A64,$N$1:$O$141,2,FALSE)</f>
        <v/>
      </c>
      <c r="C64" s="98">
        <f>'ERPs by country'!E70</f>
        <v/>
      </c>
      <c r="D64" s="24">
        <f>'ERPs by country'!D70</f>
        <v/>
      </c>
      <c r="E64" s="24">
        <f>C64</f>
        <v/>
      </c>
      <c r="F64" s="57">
        <f>'Country Tax Rates'!B64</f>
        <v/>
      </c>
      <c r="G64" s="57">
        <f>E64-'ERPs by country'!$E$3</f>
        <v/>
      </c>
      <c r="H64" s="75" t="n"/>
      <c r="N64" s="199" t="inlineStr">
        <is>
          <t>Japan</t>
        </is>
      </c>
      <c r="O64" s="75" t="n">
        <v>80.5</v>
      </c>
    </row>
    <row r="65">
      <c r="A65" s="46">
        <f>'ERPs by country'!A71</f>
        <v/>
      </c>
      <c r="B65" s="131">
        <f>VLOOKUP(A65,$N$1:$O$141,2,FALSE)</f>
        <v/>
      </c>
      <c r="C65" s="98">
        <f>'ERPs by country'!E71</f>
        <v/>
      </c>
      <c r="D65" s="24">
        <f>'ERPs by country'!D71</f>
        <v/>
      </c>
      <c r="E65" s="24">
        <f>C65</f>
        <v/>
      </c>
      <c r="F65" s="57">
        <f>'Country Tax Rates'!B65</f>
        <v/>
      </c>
      <c r="G65" s="57">
        <f>E65-'ERPs by country'!$E$3</f>
        <v/>
      </c>
      <c r="H65" s="75" t="n"/>
      <c r="N65" s="199" t="inlineStr">
        <is>
          <t>Jordan</t>
        </is>
      </c>
      <c r="O65" s="75" t="n">
        <v>65.25</v>
      </c>
    </row>
    <row r="66">
      <c r="A66" s="46">
        <f>'ERPs by country'!A72</f>
        <v/>
      </c>
      <c r="B66" s="131">
        <f>VLOOKUP(A66,$N$1:$O$141,2,FALSE)</f>
        <v/>
      </c>
      <c r="C66" s="98">
        <f>'ERPs by country'!E72</f>
        <v/>
      </c>
      <c r="D66" s="24">
        <f>'ERPs by country'!D72</f>
        <v/>
      </c>
      <c r="E66" s="24">
        <f>C66</f>
        <v/>
      </c>
      <c r="F66" s="57">
        <f>'Country Tax Rates'!B66</f>
        <v/>
      </c>
      <c r="G66" s="57">
        <f>E66-'ERPs by country'!$E$3</f>
        <v/>
      </c>
      <c r="H66" s="75" t="n"/>
      <c r="N66" s="199" t="inlineStr">
        <is>
          <t>Kazakhstan</t>
        </is>
      </c>
      <c r="O66" s="75" t="n">
        <v>75.5</v>
      </c>
    </row>
    <row r="67">
      <c r="A67" s="46">
        <f>'ERPs by country'!A73</f>
        <v/>
      </c>
      <c r="B67" s="131">
        <f>VLOOKUP(A67,$N$1:$O$141,2,FALSE)</f>
        <v/>
      </c>
      <c r="C67" s="98">
        <f>'ERPs by country'!E73</f>
        <v/>
      </c>
      <c r="D67" s="24">
        <f>'ERPs by country'!D73</f>
        <v/>
      </c>
      <c r="E67" s="24">
        <f>C67</f>
        <v/>
      </c>
      <c r="F67" s="57">
        <f>'Country Tax Rates'!B67</f>
        <v/>
      </c>
      <c r="G67" s="57">
        <f>E67-'ERPs by country'!$E$3</f>
        <v/>
      </c>
      <c r="H67" s="75" t="n"/>
      <c r="N67" s="199" t="inlineStr">
        <is>
          <t>Kenya</t>
        </is>
      </c>
      <c r="O67" s="75" t="n">
        <v>57</v>
      </c>
    </row>
    <row r="68">
      <c r="A68" s="46">
        <f>'ERPs by country'!A74</f>
        <v/>
      </c>
      <c r="B68" s="131">
        <f>VLOOKUP(A68,$N$1:$O$141,2,FALSE)</f>
        <v/>
      </c>
      <c r="C68" s="98">
        <f>'ERPs by country'!E74</f>
        <v/>
      </c>
      <c r="D68" s="24">
        <f>'ERPs by country'!D74</f>
        <v/>
      </c>
      <c r="E68" s="24">
        <f>C68</f>
        <v/>
      </c>
      <c r="F68" s="57">
        <f>'Country Tax Rates'!B68</f>
        <v/>
      </c>
      <c r="G68" s="57">
        <f>E68-'ERPs by country'!$E$3</f>
        <v/>
      </c>
      <c r="H68" s="75" t="n"/>
      <c r="N68" s="199" t="inlineStr">
        <is>
          <t>Korea, D.P.R.</t>
        </is>
      </c>
      <c r="O68" s="75" t="n">
        <v>49.25</v>
      </c>
    </row>
    <row r="69">
      <c r="A69" s="46">
        <f>'ERPs by country'!A75</f>
        <v/>
      </c>
      <c r="B69" s="131">
        <f>VLOOKUP(A69,$N$1:$O$141,2,FALSE)</f>
        <v/>
      </c>
      <c r="C69" s="98">
        <f>'ERPs by country'!E75</f>
        <v/>
      </c>
      <c r="D69" s="24">
        <f>'ERPs by country'!D75</f>
        <v/>
      </c>
      <c r="E69" s="24">
        <f>C69</f>
        <v/>
      </c>
      <c r="F69" s="57">
        <f>'Country Tax Rates'!B69</f>
        <v/>
      </c>
      <c r="G69" s="57">
        <f>E69-'ERPs by country'!$E$3</f>
        <v/>
      </c>
      <c r="H69" s="75" t="n"/>
      <c r="N69" s="199" t="inlineStr">
        <is>
          <t>Korea, Republic</t>
        </is>
      </c>
      <c r="O69" s="75" t="n">
        <v>80.25</v>
      </c>
    </row>
    <row r="70">
      <c r="A70" s="46">
        <f>'ERPs by country'!A76</f>
        <v/>
      </c>
      <c r="B70" s="131">
        <f>VLOOKUP(A70,$N$1:$O$141,2,FALSE)</f>
        <v/>
      </c>
      <c r="C70" s="98">
        <f>'ERPs by country'!E76</f>
        <v/>
      </c>
      <c r="D70" s="24">
        <f>'ERPs by country'!D76</f>
        <v/>
      </c>
      <c r="E70" s="24">
        <f>C70</f>
        <v/>
      </c>
      <c r="F70" s="57">
        <f>'Country Tax Rates'!B70</f>
        <v/>
      </c>
      <c r="G70" s="57">
        <f>E70-'ERPs by country'!$E$3</f>
        <v/>
      </c>
      <c r="H70" s="75" t="n"/>
      <c r="N70" s="199" t="inlineStr">
        <is>
          <t>Kuwait</t>
        </is>
      </c>
      <c r="O70" s="75" t="n">
        <v>80</v>
      </c>
    </row>
    <row r="71">
      <c r="A71" s="46">
        <f>'ERPs by country'!A77</f>
        <v/>
      </c>
      <c r="B71" s="131">
        <f>VLOOKUP(A71,$N$1:$O$141,2,FALSE)</f>
        <v/>
      </c>
      <c r="C71" s="98">
        <f>'ERPs by country'!E77</f>
        <v/>
      </c>
      <c r="D71" s="24">
        <f>'ERPs by country'!D77</f>
        <v/>
      </c>
      <c r="E71" s="24">
        <f>C71</f>
        <v/>
      </c>
      <c r="F71" s="57">
        <f>'Country Tax Rates'!B71</f>
        <v/>
      </c>
      <c r="G71" s="57">
        <f>E71-'ERPs by country'!$E$3</f>
        <v/>
      </c>
      <c r="H71" s="75" t="n"/>
      <c r="N71" s="199" t="inlineStr">
        <is>
          <t>Latvia</t>
        </is>
      </c>
      <c r="O71" s="75" t="n">
        <v>72.75</v>
      </c>
    </row>
    <row r="72">
      <c r="A72" s="46">
        <f>'ERPs by country'!A78</f>
        <v/>
      </c>
      <c r="B72" s="131">
        <f>VLOOKUP(A72,$N$1:$O$141,2,FALSE)</f>
        <v/>
      </c>
      <c r="C72" s="98">
        <f>'ERPs by country'!E78</f>
        <v/>
      </c>
      <c r="D72" s="24">
        <f>'ERPs by country'!D78</f>
        <v/>
      </c>
      <c r="E72" s="24">
        <f>C72</f>
        <v/>
      </c>
      <c r="F72" s="57">
        <f>'Country Tax Rates'!B72</f>
        <v/>
      </c>
      <c r="G72" s="57">
        <f>E72-'ERPs by country'!$E$3</f>
        <v/>
      </c>
      <c r="H72" s="75" t="n"/>
      <c r="N72" s="199" t="inlineStr">
        <is>
          <t>Lebanon</t>
        </is>
      </c>
      <c r="O72" s="75" t="n">
        <v>35</v>
      </c>
    </row>
    <row r="73">
      <c r="A73" s="46">
        <f>'ERPs by country'!A79</f>
        <v/>
      </c>
      <c r="B73" s="131">
        <f>VLOOKUP(A73,$N$1:$O$141,2,FALSE)</f>
        <v/>
      </c>
      <c r="C73" s="98">
        <f>'ERPs by country'!E79</f>
        <v/>
      </c>
      <c r="D73" s="24">
        <f>'ERPs by country'!D79</f>
        <v/>
      </c>
      <c r="E73" s="24">
        <f>C73</f>
        <v/>
      </c>
      <c r="F73" s="57">
        <f>'Country Tax Rates'!B73</f>
        <v/>
      </c>
      <c r="G73" s="57">
        <f>E73-'ERPs by country'!$E$3</f>
        <v/>
      </c>
      <c r="H73" s="75" t="n"/>
      <c r="N73" s="199" t="inlineStr">
        <is>
          <t>Liberia</t>
        </is>
      </c>
      <c r="O73" s="75" t="n">
        <v>55</v>
      </c>
    </row>
    <row r="74">
      <c r="A74" s="46">
        <f>'ERPs by country'!A80</f>
        <v/>
      </c>
      <c r="B74" s="131">
        <f>VLOOKUP(A74,$N$1:$O$141,2,FALSE)</f>
        <v/>
      </c>
      <c r="C74" s="98">
        <f>'ERPs by country'!E80</f>
        <v/>
      </c>
      <c r="D74" s="24">
        <f>'ERPs by country'!D80</f>
        <v/>
      </c>
      <c r="E74" s="24">
        <f>C74</f>
        <v/>
      </c>
      <c r="F74" s="57">
        <f>'Country Tax Rates'!B74</f>
        <v/>
      </c>
      <c r="G74" s="57">
        <f>E74-'ERPs by country'!$E$3</f>
        <v/>
      </c>
      <c r="H74" s="75" t="n"/>
      <c r="N74" s="199" t="inlineStr">
        <is>
          <t>Libya</t>
        </is>
      </c>
      <c r="O74" s="75" t="n">
        <v>73.75</v>
      </c>
    </row>
    <row r="75">
      <c r="A75" s="46">
        <f>'ERPs by country'!A81</f>
        <v/>
      </c>
      <c r="B75" s="131">
        <f>VLOOKUP(A75,$N$1:$O$141,2,FALSE)</f>
        <v/>
      </c>
      <c r="C75" s="98">
        <f>'ERPs by country'!E81</f>
        <v/>
      </c>
      <c r="D75" s="24">
        <f>'ERPs by country'!D81</f>
        <v/>
      </c>
      <c r="E75" s="24">
        <f>C75</f>
        <v/>
      </c>
      <c r="F75" s="57">
        <f>'Country Tax Rates'!B75</f>
        <v/>
      </c>
      <c r="G75" s="57">
        <f>E75-'ERPs by country'!$E$3</f>
        <v/>
      </c>
      <c r="H75" s="75" t="n"/>
      <c r="N75" s="199" t="inlineStr">
        <is>
          <t>Lithuania</t>
        </is>
      </c>
      <c r="O75" s="75" t="n">
        <v>69.75</v>
      </c>
    </row>
    <row r="76">
      <c r="A76" s="46">
        <f>'ERPs by country'!A82</f>
        <v/>
      </c>
      <c r="B76" s="131">
        <f>VLOOKUP(A76,$N$1:$O$141,2,FALSE)</f>
        <v/>
      </c>
      <c r="C76" s="98">
        <f>'ERPs by country'!E82</f>
        <v/>
      </c>
      <c r="D76" s="24">
        <f>'ERPs by country'!D82</f>
        <v/>
      </c>
      <c r="E76" s="24">
        <f>C76</f>
        <v/>
      </c>
      <c r="F76" s="57">
        <f>'Country Tax Rates'!B76</f>
        <v/>
      </c>
      <c r="G76" s="57">
        <f>E76-'ERPs by country'!$E$3</f>
        <v/>
      </c>
      <c r="H76" s="75" t="n"/>
      <c r="N76" s="199" t="inlineStr">
        <is>
          <t>Luxembourg</t>
        </is>
      </c>
      <c r="O76" s="75" t="n">
        <v>85.75</v>
      </c>
    </row>
    <row r="77">
      <c r="A77" s="46">
        <f>'ERPs by country'!A83</f>
        <v/>
      </c>
      <c r="B77" s="131">
        <f>VLOOKUP(A77,$N$1:$O$141,2,FALSE)</f>
        <v/>
      </c>
      <c r="C77" s="98">
        <f>'ERPs by country'!E83</f>
        <v/>
      </c>
      <c r="D77" s="24">
        <f>'ERPs by country'!D83</f>
        <v/>
      </c>
      <c r="E77" s="24">
        <f>C77</f>
        <v/>
      </c>
      <c r="F77" s="57">
        <f>'Country Tax Rates'!B77</f>
        <v/>
      </c>
      <c r="G77" s="57">
        <f>E77-'ERPs by country'!$E$3</f>
        <v/>
      </c>
      <c r="H77" s="75" t="n"/>
      <c r="N77" s="199" t="inlineStr">
        <is>
          <t>Madagascar</t>
        </is>
      </c>
      <c r="O77" s="75" t="n">
        <v>62.75</v>
      </c>
    </row>
    <row r="78">
      <c r="A78" s="46">
        <f>'ERPs by country'!A84</f>
        <v/>
      </c>
      <c r="B78" s="131">
        <f>VLOOKUP(A78,$N$1:$O$141,2,FALSE)</f>
        <v/>
      </c>
      <c r="C78" s="98">
        <f>'ERPs by country'!E84</f>
        <v/>
      </c>
      <c r="D78" s="24">
        <f>'ERPs by country'!D84</f>
        <v/>
      </c>
      <c r="E78" s="24">
        <f>C78</f>
        <v/>
      </c>
      <c r="F78" s="57">
        <f>'Country Tax Rates'!B78</f>
        <v/>
      </c>
      <c r="G78" s="57">
        <f>E78-'ERPs by country'!$E$3</f>
        <v/>
      </c>
      <c r="H78" s="75" t="n"/>
      <c r="N78" s="199" t="inlineStr">
        <is>
          <t>Malawi</t>
        </is>
      </c>
      <c r="O78" s="75" t="n">
        <v>52.75</v>
      </c>
    </row>
    <row r="79">
      <c r="A79" s="46">
        <f>'ERPs by country'!A85</f>
        <v/>
      </c>
      <c r="B79" s="131">
        <f>VLOOKUP(A79,$N$1:$O$141,2,FALSE)</f>
        <v/>
      </c>
      <c r="C79" s="98">
        <f>'ERPs by country'!E85</f>
        <v/>
      </c>
      <c r="D79" s="24">
        <f>'ERPs by country'!D85</f>
        <v/>
      </c>
      <c r="E79" s="24">
        <f>C79</f>
        <v/>
      </c>
      <c r="F79" s="57">
        <f>'Country Tax Rates'!B79</f>
        <v/>
      </c>
      <c r="G79" s="57">
        <f>E79-'ERPs by country'!$E$3</f>
        <v/>
      </c>
      <c r="H79" s="75" t="n"/>
      <c r="N79" s="199" t="inlineStr">
        <is>
          <t>Malaysia</t>
        </is>
      </c>
      <c r="O79" s="75" t="n">
        <v>75</v>
      </c>
    </row>
    <row r="80">
      <c r="A80" s="46">
        <f>'ERPs by country'!A86</f>
        <v/>
      </c>
      <c r="B80" s="131">
        <f>VLOOKUP(A80,$N$1:$O$141,2,FALSE)</f>
        <v/>
      </c>
      <c r="C80" s="98">
        <f>'ERPs by country'!E86</f>
        <v/>
      </c>
      <c r="D80" s="24">
        <f>'ERPs by country'!D86</f>
        <v/>
      </c>
      <c r="E80" s="24">
        <f>C80</f>
        <v/>
      </c>
      <c r="F80" s="57">
        <f>'Country Tax Rates'!B80</f>
        <v/>
      </c>
      <c r="G80" s="57">
        <f>E80-'ERPs by country'!$E$3</f>
        <v/>
      </c>
      <c r="H80" s="75" t="n"/>
      <c r="N80" s="199" t="inlineStr">
        <is>
          <t>Mali</t>
        </is>
      </c>
      <c r="O80" s="75" t="n">
        <v>57.75</v>
      </c>
    </row>
    <row r="81">
      <c r="A81" s="46">
        <f>'ERPs by country'!A87</f>
        <v/>
      </c>
      <c r="B81" s="131">
        <f>VLOOKUP(A81,$N$1:$O$141,2,FALSE)</f>
        <v/>
      </c>
      <c r="C81" s="98">
        <f>'ERPs by country'!E87</f>
        <v/>
      </c>
      <c r="D81" s="24">
        <f>'ERPs by country'!D87</f>
        <v/>
      </c>
      <c r="E81" s="24">
        <f>C81</f>
        <v/>
      </c>
      <c r="F81" s="57">
        <f>'Country Tax Rates'!B81</f>
        <v/>
      </c>
      <c r="G81" s="57">
        <f>E81-'ERPs by country'!$E$3</f>
        <v/>
      </c>
      <c r="H81" s="75" t="n"/>
      <c r="N81" s="199" t="inlineStr">
        <is>
          <t>Malta</t>
        </is>
      </c>
      <c r="O81" s="75" t="n">
        <v>73.75</v>
      </c>
    </row>
    <row r="82">
      <c r="A82" s="46">
        <f>'ERPs by country'!A88</f>
        <v/>
      </c>
      <c r="B82" s="131">
        <f>VLOOKUP(A82,$N$1:$O$141,2,FALSE)</f>
        <v/>
      </c>
      <c r="C82" s="98">
        <f>'ERPs by country'!E88</f>
        <v/>
      </c>
      <c r="D82" s="24">
        <f>'ERPs by country'!D88</f>
        <v/>
      </c>
      <c r="E82" s="24">
        <f>C82</f>
        <v/>
      </c>
      <c r="F82" s="57">
        <f>'Country Tax Rates'!B82</f>
        <v/>
      </c>
      <c r="G82" s="57">
        <f>E82-'ERPs by country'!$E$3</f>
        <v/>
      </c>
      <c r="H82" s="75" t="n"/>
      <c r="N82" s="199" t="inlineStr">
        <is>
          <t>Mexico</t>
        </is>
      </c>
      <c r="O82" s="75" t="n">
        <v>68.5</v>
      </c>
    </row>
    <row r="83">
      <c r="A83" s="46">
        <f>'ERPs by country'!A89</f>
        <v/>
      </c>
      <c r="B83" s="131">
        <f>VLOOKUP(A83,$N$1:$O$141,2,FALSE)</f>
        <v/>
      </c>
      <c r="C83" s="98">
        <f>'ERPs by country'!E89</f>
        <v/>
      </c>
      <c r="D83" s="24">
        <f>'ERPs by country'!D89</f>
        <v/>
      </c>
      <c r="E83" s="24">
        <f>C83</f>
        <v/>
      </c>
      <c r="F83" s="57">
        <f>'Country Tax Rates'!B83</f>
        <v/>
      </c>
      <c r="G83" s="57">
        <f>E83-'ERPs by country'!$E$3</f>
        <v/>
      </c>
      <c r="H83" s="75" t="n"/>
      <c r="N83" s="199" t="inlineStr">
        <is>
          <t>Moldova</t>
        </is>
      </c>
      <c r="O83" s="75" t="n">
        <v>61.25</v>
      </c>
    </row>
    <row r="84">
      <c r="A84" s="46">
        <f>'ERPs by country'!A90</f>
        <v/>
      </c>
      <c r="B84" s="131">
        <f>VLOOKUP(A84,$N$1:$O$141,2,FALSE)</f>
        <v/>
      </c>
      <c r="C84" s="98">
        <f>'ERPs by country'!E90</f>
        <v/>
      </c>
      <c r="D84" s="24">
        <f>'ERPs by country'!D90</f>
        <v/>
      </c>
      <c r="E84" s="24">
        <f>C84</f>
        <v/>
      </c>
      <c r="F84" s="57">
        <f>'Country Tax Rates'!B84</f>
        <v/>
      </c>
      <c r="G84" s="57">
        <f>E84-'ERPs by country'!$E$3</f>
        <v/>
      </c>
      <c r="H84" s="75" t="n"/>
      <c r="N84" s="199" t="inlineStr">
        <is>
          <t>Mongolia</t>
        </is>
      </c>
      <c r="O84" s="75" t="n">
        <v>66.5</v>
      </c>
    </row>
    <row r="85">
      <c r="A85" s="46">
        <f>'ERPs by country'!A91</f>
        <v/>
      </c>
      <c r="B85" s="131">
        <f>VLOOKUP(A85,$N$1:$O$141,2,FALSE)</f>
        <v/>
      </c>
      <c r="C85" s="98">
        <f>'ERPs by country'!E91</f>
        <v/>
      </c>
      <c r="D85" s="24">
        <f>'ERPs by country'!D91</f>
        <v/>
      </c>
      <c r="E85" s="24">
        <f>C85</f>
        <v/>
      </c>
      <c r="F85" s="57">
        <f>'Country Tax Rates'!B85</f>
        <v/>
      </c>
      <c r="G85" s="57">
        <f>E85-'ERPs by country'!$E$3</f>
        <v/>
      </c>
      <c r="H85" s="75" t="n"/>
      <c r="N85" s="199" t="inlineStr">
        <is>
          <t>Morocco</t>
        </is>
      </c>
      <c r="O85" s="75" t="n">
        <v>66.25</v>
      </c>
    </row>
    <row r="86">
      <c r="A86" s="46">
        <f>'ERPs by country'!A92</f>
        <v/>
      </c>
      <c r="B86" s="131">
        <f>VLOOKUP(A86,$N$1:$O$141,2,FALSE)</f>
        <v/>
      </c>
      <c r="C86" s="98">
        <f>'ERPs by country'!E92</f>
        <v/>
      </c>
      <c r="D86" s="24">
        <f>'ERPs by country'!D92</f>
        <v/>
      </c>
      <c r="E86" s="24">
        <f>C86</f>
        <v/>
      </c>
      <c r="F86" s="57">
        <f>'Country Tax Rates'!B86</f>
        <v/>
      </c>
      <c r="G86" s="57">
        <f>E86-'ERPs by country'!$E$3</f>
        <v/>
      </c>
      <c r="H86" s="75" t="n"/>
      <c r="N86" s="199" t="inlineStr">
        <is>
          <t>Mozambique</t>
        </is>
      </c>
      <c r="O86" s="75" t="n">
        <v>60</v>
      </c>
    </row>
    <row r="87">
      <c r="A87" s="46">
        <f>'ERPs by country'!A93</f>
        <v/>
      </c>
      <c r="B87" s="131">
        <f>VLOOKUP(A87,$N$1:$O$141,2,FALSE)</f>
        <v/>
      </c>
      <c r="C87" s="98">
        <f>'ERPs by country'!E93</f>
        <v/>
      </c>
      <c r="D87" s="24">
        <f>'ERPs by country'!D93</f>
        <v/>
      </c>
      <c r="E87" s="24">
        <f>C87</f>
        <v/>
      </c>
      <c r="F87" s="57">
        <f>'Country Tax Rates'!B87</f>
        <v/>
      </c>
      <c r="G87" s="57">
        <f>E87-'ERPs by country'!$E$3</f>
        <v/>
      </c>
      <c r="H87" s="75" t="n"/>
      <c r="N87" s="199" t="inlineStr">
        <is>
          <t>Myanmar</t>
        </is>
      </c>
      <c r="O87" s="75" t="n">
        <v>57</v>
      </c>
    </row>
    <row r="88">
      <c r="A88" s="46">
        <f>'ERPs by country'!A94</f>
        <v/>
      </c>
      <c r="B88" s="131">
        <f>VLOOKUP(A88,$N$1:$O$141,2,FALSE)</f>
        <v/>
      </c>
      <c r="C88" s="98">
        <f>'ERPs by country'!E94</f>
        <v/>
      </c>
      <c r="D88" s="24">
        <f>'ERPs by country'!D94</f>
        <v/>
      </c>
      <c r="E88" s="24">
        <f>C88</f>
        <v/>
      </c>
      <c r="F88" s="57">
        <f>'Country Tax Rates'!B88</f>
        <v/>
      </c>
      <c r="G88" s="57">
        <f>E88-'ERPs by country'!$E$3</f>
        <v/>
      </c>
      <c r="H88" s="75" t="n"/>
      <c r="N88" s="199" t="inlineStr">
        <is>
          <t>Namibia</t>
        </is>
      </c>
      <c r="O88" s="75" t="n">
        <v>69</v>
      </c>
    </row>
    <row r="89">
      <c r="A89" s="46">
        <f>'ERPs by country'!A95</f>
        <v/>
      </c>
      <c r="B89" s="131">
        <f>VLOOKUP(A89,$N$1:$O$141,2,FALSE)</f>
        <v/>
      </c>
      <c r="C89" s="98">
        <f>'ERPs by country'!E95</f>
        <v/>
      </c>
      <c r="D89" s="24">
        <f>'ERPs by country'!D95</f>
        <v/>
      </c>
      <c r="E89" s="24">
        <f>C89</f>
        <v/>
      </c>
      <c r="F89" s="57">
        <f>'Country Tax Rates'!B89</f>
        <v/>
      </c>
      <c r="G89" s="57">
        <f>E89-'ERPs by country'!$E$3</f>
        <v/>
      </c>
      <c r="H89" s="75" t="n"/>
      <c r="N89" s="199" t="inlineStr">
        <is>
          <t>Netherlands</t>
        </is>
      </c>
      <c r="O89" s="75" t="n">
        <v>80.5</v>
      </c>
    </row>
    <row r="90">
      <c r="A90" s="46">
        <f>'ERPs by country'!A96</f>
        <v/>
      </c>
      <c r="B90" s="131">
        <f>VLOOKUP(A90,$N$1:$O$141,2,FALSE)</f>
        <v/>
      </c>
      <c r="C90" s="98">
        <f>'ERPs by country'!E96</f>
        <v/>
      </c>
      <c r="D90" s="24">
        <f>'ERPs by country'!D96</f>
        <v/>
      </c>
      <c r="E90" s="24">
        <f>C90</f>
        <v/>
      </c>
      <c r="F90" s="57">
        <f>'Country Tax Rates'!B90</f>
        <v/>
      </c>
      <c r="G90" s="57">
        <f>E90-'ERPs by country'!$E$3</f>
        <v/>
      </c>
      <c r="H90" s="75" t="n"/>
      <c r="N90" s="199" t="inlineStr">
        <is>
          <t>New Zealand</t>
        </is>
      </c>
      <c r="O90" s="75" t="n">
        <v>77.75</v>
      </c>
    </row>
    <row r="91">
      <c r="A91" s="46">
        <f>'ERPs by country'!A97</f>
        <v/>
      </c>
      <c r="B91" s="131">
        <f>VLOOKUP(A91,$N$1:$O$141,2,FALSE)</f>
        <v/>
      </c>
      <c r="C91" s="98">
        <f>'ERPs by country'!E97</f>
        <v/>
      </c>
      <c r="D91" s="24">
        <f>'ERPs by country'!D97</f>
        <v/>
      </c>
      <c r="E91" s="24">
        <f>C91</f>
        <v/>
      </c>
      <c r="F91" s="57">
        <f>'Country Tax Rates'!B91</f>
        <v/>
      </c>
      <c r="G91" s="57">
        <f>E91-'ERPs by country'!$E$3</f>
        <v/>
      </c>
      <c r="H91" s="75" t="n"/>
      <c r="N91" s="199" t="inlineStr">
        <is>
          <t>Nicaragua</t>
        </is>
      </c>
      <c r="O91" s="75" t="n">
        <v>63.75</v>
      </c>
    </row>
    <row r="92">
      <c r="A92" s="46">
        <f>'ERPs by country'!A98</f>
        <v/>
      </c>
      <c r="B92" s="131">
        <f>VLOOKUP(A92,$N$1:$O$141,2,FALSE)</f>
        <v/>
      </c>
      <c r="C92" s="98">
        <f>'ERPs by country'!E98</f>
        <v/>
      </c>
      <c r="D92" s="24">
        <f>'ERPs by country'!D98</f>
        <v/>
      </c>
      <c r="E92" s="24">
        <f>C92</f>
        <v/>
      </c>
      <c r="F92" s="57">
        <f>'Country Tax Rates'!B92</f>
        <v/>
      </c>
      <c r="G92" s="57">
        <f>E92-'ERPs by country'!$E$3</f>
        <v/>
      </c>
      <c r="H92" s="75" t="n"/>
      <c r="N92" s="199" t="inlineStr">
        <is>
          <t>Niger</t>
        </is>
      </c>
      <c r="O92" s="75" t="n">
        <v>46.75</v>
      </c>
    </row>
    <row r="93">
      <c r="A93" s="46">
        <f>'ERPs by country'!A99</f>
        <v/>
      </c>
      <c r="B93" s="131">
        <f>VLOOKUP(A93,$N$1:$O$141,2,FALSE)</f>
        <v/>
      </c>
      <c r="C93" s="98">
        <f>'ERPs by country'!E99</f>
        <v/>
      </c>
      <c r="D93" s="24">
        <f>'ERPs by country'!D99</f>
        <v/>
      </c>
      <c r="E93" s="24">
        <f>C93</f>
        <v/>
      </c>
      <c r="F93" s="57">
        <f>'Country Tax Rates'!B93</f>
        <v/>
      </c>
      <c r="G93" s="57">
        <f>E93-'ERPs by country'!$E$3</f>
        <v/>
      </c>
      <c r="H93" s="75" t="n"/>
      <c r="N93" s="199" t="inlineStr">
        <is>
          <t>Nigeria</t>
        </is>
      </c>
      <c r="O93" s="75" t="n">
        <v>55.5</v>
      </c>
    </row>
    <row r="94">
      <c r="A94" s="46">
        <f>'ERPs by country'!A100</f>
        <v/>
      </c>
      <c r="B94" s="131">
        <f>VLOOKUP(A94,$N$1:$O$141,2,FALSE)</f>
        <v/>
      </c>
      <c r="C94" s="98">
        <f>'ERPs by country'!E100</f>
        <v/>
      </c>
      <c r="D94" s="24">
        <f>'ERPs by country'!D100</f>
        <v/>
      </c>
      <c r="E94" s="24">
        <f>C94</f>
        <v/>
      </c>
      <c r="F94" s="57">
        <f>'Country Tax Rates'!B94</f>
        <v/>
      </c>
      <c r="G94" s="57">
        <f>E94-'ERPs by country'!$E$3</f>
        <v/>
      </c>
      <c r="H94" s="75" t="n"/>
      <c r="N94" s="199" t="inlineStr">
        <is>
          <t>Norway</t>
        </is>
      </c>
      <c r="O94" s="75" t="n">
        <v>86.75</v>
      </c>
    </row>
    <row r="95">
      <c r="A95" s="46">
        <f>'ERPs by country'!A101</f>
        <v/>
      </c>
      <c r="B95" s="131">
        <f>VLOOKUP(A95,$N$1:$O$141,2,FALSE)</f>
        <v/>
      </c>
      <c r="C95" s="98">
        <f>'ERPs by country'!E101</f>
        <v/>
      </c>
      <c r="D95" s="24">
        <f>'ERPs by country'!D101</f>
        <v/>
      </c>
      <c r="E95" s="24">
        <f>C95</f>
        <v/>
      </c>
      <c r="F95" s="57">
        <f>'Country Tax Rates'!B95</f>
        <v/>
      </c>
      <c r="G95" s="57">
        <f>E95-'ERPs by country'!$E$3</f>
        <v/>
      </c>
      <c r="H95" s="75" t="n"/>
      <c r="N95" s="199" t="inlineStr">
        <is>
          <t>Oman</t>
        </is>
      </c>
      <c r="O95" s="75" t="n">
        <v>76.5</v>
      </c>
    </row>
    <row r="96">
      <c r="A96" s="46">
        <f>'ERPs by country'!A102</f>
        <v/>
      </c>
      <c r="B96" s="131">
        <f>VLOOKUP(A96,$N$1:$O$141,2,FALSE)</f>
        <v/>
      </c>
      <c r="C96" s="98">
        <f>'ERPs by country'!E102</f>
        <v/>
      </c>
      <c r="D96" s="24">
        <f>'ERPs by country'!D102</f>
        <v/>
      </c>
      <c r="E96" s="24">
        <f>C96</f>
        <v/>
      </c>
      <c r="F96" s="57">
        <f>'Country Tax Rates'!B96</f>
        <v/>
      </c>
      <c r="G96" s="57">
        <f>E96-'ERPs by country'!$E$3</f>
        <v/>
      </c>
      <c r="H96" s="75" t="n"/>
      <c r="N96" s="199" t="inlineStr">
        <is>
          <t>Pakistan</t>
        </is>
      </c>
      <c r="O96" s="75" t="n">
        <v>49.25</v>
      </c>
    </row>
    <row r="97">
      <c r="A97" s="46">
        <f>'ERPs by country'!A103</f>
        <v/>
      </c>
      <c r="B97" s="131">
        <f>VLOOKUP(A97,$N$1:$O$141,2,FALSE)</f>
        <v/>
      </c>
      <c r="C97" s="98">
        <f>'ERPs by country'!E103</f>
        <v/>
      </c>
      <c r="D97" s="24">
        <f>'ERPs by country'!D103</f>
        <v/>
      </c>
      <c r="E97" s="24">
        <f>C97</f>
        <v/>
      </c>
      <c r="F97" s="57">
        <f>'Country Tax Rates'!B97</f>
        <v/>
      </c>
      <c r="G97" s="57">
        <f>E97-'ERPs by country'!$E$3</f>
        <v/>
      </c>
      <c r="H97" s="75" t="n"/>
      <c r="N97" s="199" t="inlineStr">
        <is>
          <t>Panama</t>
        </is>
      </c>
      <c r="O97" s="75" t="n">
        <v>73.75</v>
      </c>
    </row>
    <row r="98">
      <c r="A98" s="46">
        <f>'ERPs by country'!A104</f>
        <v/>
      </c>
      <c r="B98" s="131">
        <f>VLOOKUP(A98,$N$1:$O$141,2,FALSE)</f>
        <v/>
      </c>
      <c r="C98" s="98">
        <f>'ERPs by country'!E104</f>
        <v/>
      </c>
      <c r="D98" s="24">
        <f>'ERPs by country'!D104</f>
        <v/>
      </c>
      <c r="E98" s="24">
        <f>C98</f>
        <v/>
      </c>
      <c r="F98" s="57">
        <f>'Country Tax Rates'!B98</f>
        <v/>
      </c>
      <c r="G98" s="57">
        <f>E98-'ERPs by country'!$E$3</f>
        <v/>
      </c>
      <c r="H98" s="75" t="n"/>
      <c r="N98" s="199" t="inlineStr">
        <is>
          <t>Papua New Guinea</t>
        </is>
      </c>
      <c r="O98" s="75" t="n">
        <v>69.25</v>
      </c>
    </row>
    <row r="99">
      <c r="A99" s="46">
        <f>'ERPs by country'!A105</f>
        <v/>
      </c>
      <c r="B99" s="131">
        <f>VLOOKUP(A99,$N$1:$O$141,2,FALSE)</f>
        <v/>
      </c>
      <c r="C99" s="98">
        <f>'ERPs by country'!E105</f>
        <v/>
      </c>
      <c r="D99" s="24">
        <f>'ERPs by country'!D105</f>
        <v/>
      </c>
      <c r="E99" s="24">
        <f>C99</f>
        <v/>
      </c>
      <c r="F99" s="57">
        <f>'Country Tax Rates'!B99</f>
        <v/>
      </c>
      <c r="G99" s="57">
        <f>E99-'ERPs by country'!$E$3</f>
        <v/>
      </c>
      <c r="H99" s="75" t="n"/>
      <c r="N99" s="199" t="inlineStr">
        <is>
          <t>Paraguay</t>
        </is>
      </c>
      <c r="O99" s="75" t="n">
        <v>65.25</v>
      </c>
    </row>
    <row r="100">
      <c r="A100" s="46">
        <f>'ERPs by country'!A106</f>
        <v/>
      </c>
      <c r="B100" s="131">
        <f>VLOOKUP(A100,$N$1:$O$141,2,FALSE)</f>
        <v/>
      </c>
      <c r="C100" s="98">
        <f>'ERPs by country'!E106</f>
        <v/>
      </c>
      <c r="D100" s="24">
        <f>'ERPs by country'!D106</f>
        <v/>
      </c>
      <c r="E100" s="24">
        <f>C100</f>
        <v/>
      </c>
      <c r="F100" s="57">
        <f>'Country Tax Rates'!B100</f>
        <v/>
      </c>
      <c r="G100" s="57">
        <f>E100-'ERPs by country'!$E$3</f>
        <v/>
      </c>
      <c r="H100" s="75" t="n"/>
      <c r="N100" s="199" t="inlineStr">
        <is>
          <t>Peru</t>
        </is>
      </c>
      <c r="O100" s="75" t="n">
        <v>68.5</v>
      </c>
    </row>
    <row r="101">
      <c r="A101" s="46">
        <f>'ERPs by country'!A107</f>
        <v/>
      </c>
      <c r="B101" s="131">
        <f>VLOOKUP(A101,$N$1:$O$141,2,FALSE)</f>
        <v/>
      </c>
      <c r="C101" s="98">
        <f>'ERPs by country'!E107</f>
        <v/>
      </c>
      <c r="D101" s="24">
        <f>'ERPs by country'!D107</f>
        <v/>
      </c>
      <c r="E101" s="24">
        <f>C101</f>
        <v/>
      </c>
      <c r="F101" s="57">
        <f>'Country Tax Rates'!B101</f>
        <v/>
      </c>
      <c r="G101" s="57">
        <f>E101-'ERPs by country'!$E$3</f>
        <v/>
      </c>
      <c r="H101" s="75" t="n"/>
      <c r="N101" s="199" t="inlineStr">
        <is>
          <t>Philippines</t>
        </is>
      </c>
      <c r="O101" s="75" t="n">
        <v>71.75</v>
      </c>
    </row>
    <row r="102">
      <c r="A102" s="46">
        <f>'ERPs by country'!A108</f>
        <v/>
      </c>
      <c r="B102" s="131">
        <f>VLOOKUP(A102,$N$1:$O$141,2,FALSE)</f>
        <v/>
      </c>
      <c r="C102" s="98">
        <f>'ERPs by country'!E108</f>
        <v/>
      </c>
      <c r="D102" s="24">
        <f>'ERPs by country'!D108</f>
        <v/>
      </c>
      <c r="E102" s="24">
        <f>C102</f>
        <v/>
      </c>
      <c r="F102" s="57">
        <f>'Country Tax Rates'!B102</f>
        <v/>
      </c>
      <c r="G102" s="57">
        <f>E102-'ERPs by country'!$E$3</f>
        <v/>
      </c>
      <c r="H102" s="75" t="n"/>
      <c r="N102" s="199" t="inlineStr">
        <is>
          <t>Poland</t>
        </is>
      </c>
      <c r="O102" s="75" t="n">
        <v>71.25</v>
      </c>
    </row>
    <row r="103">
      <c r="A103" s="46">
        <f>'ERPs by country'!A109</f>
        <v/>
      </c>
      <c r="B103" s="131">
        <f>VLOOKUP(A103,$N$1:$O$141,2,FALSE)</f>
        <v/>
      </c>
      <c r="C103" s="98">
        <f>'ERPs by country'!E109</f>
        <v/>
      </c>
      <c r="D103" s="24">
        <f>'ERPs by country'!D109</f>
        <v/>
      </c>
      <c r="E103" s="24">
        <f>C103</f>
        <v/>
      </c>
      <c r="F103" s="57">
        <f>'Country Tax Rates'!B103</f>
        <v/>
      </c>
      <c r="G103" s="57">
        <f>E103-'ERPs by country'!$E$3</f>
        <v/>
      </c>
      <c r="H103" s="75" t="n"/>
      <c r="N103" s="199" t="inlineStr">
        <is>
          <t>Portugal</t>
        </is>
      </c>
      <c r="O103" s="75" t="n">
        <v>77</v>
      </c>
    </row>
    <row r="104">
      <c r="A104" s="46">
        <f>'ERPs by country'!A110</f>
        <v/>
      </c>
      <c r="B104" s="131">
        <f>VLOOKUP(A104,$N$1:$O$141,2,FALSE)</f>
        <v/>
      </c>
      <c r="C104" s="98">
        <f>'ERPs by country'!E110</f>
        <v/>
      </c>
      <c r="D104" s="24">
        <f>'ERPs by country'!D110</f>
        <v/>
      </c>
      <c r="E104" s="24">
        <f>C104</f>
        <v/>
      </c>
      <c r="F104" s="57">
        <f>'Country Tax Rates'!B104</f>
        <v/>
      </c>
      <c r="G104" s="57">
        <f>E104-'ERPs by country'!$E$3</f>
        <v/>
      </c>
      <c r="H104" s="75" t="n"/>
      <c r="N104" s="199" t="inlineStr">
        <is>
          <t>Qatar</t>
        </is>
      </c>
      <c r="O104" s="75" t="n">
        <v>80.75</v>
      </c>
    </row>
    <row r="105">
      <c r="A105" s="46">
        <f>'ERPs by country'!A111</f>
        <v/>
      </c>
      <c r="B105" s="131">
        <f>VLOOKUP(A105,$N$1:$O$141,2,FALSE)</f>
        <v/>
      </c>
      <c r="C105" s="98">
        <f>'ERPs by country'!E111</f>
        <v/>
      </c>
      <c r="D105" s="24">
        <f>'ERPs by country'!D111</f>
        <v/>
      </c>
      <c r="E105" s="24">
        <f>C105</f>
        <v/>
      </c>
      <c r="F105" s="57">
        <f>'Country Tax Rates'!B105</f>
        <v/>
      </c>
      <c r="G105" s="57">
        <f>E105-'ERPs by country'!$E$3</f>
        <v/>
      </c>
      <c r="H105" s="75" t="n"/>
      <c r="N105" s="199" t="inlineStr">
        <is>
          <t>Romania</t>
        </is>
      </c>
      <c r="O105" s="75" t="n">
        <v>67.25</v>
      </c>
    </row>
    <row r="106">
      <c r="A106" s="46">
        <f>'ERPs by country'!A112</f>
        <v/>
      </c>
      <c r="B106" s="131">
        <f>VLOOKUP(A106,$N$1:$O$141,2,FALSE)</f>
        <v/>
      </c>
      <c r="C106" s="98">
        <f>'ERPs by country'!E112</f>
        <v/>
      </c>
      <c r="D106" s="24">
        <f>'ERPs by country'!D112</f>
        <v/>
      </c>
      <c r="E106" s="24">
        <f>C106</f>
        <v/>
      </c>
      <c r="F106" s="57">
        <f>'Country Tax Rates'!B106</f>
        <v/>
      </c>
      <c r="G106" s="57">
        <f>E106-'ERPs by country'!$E$3</f>
        <v/>
      </c>
      <c r="H106" s="75" t="n"/>
      <c r="N106" s="199" t="inlineStr">
        <is>
          <t>Russia</t>
        </is>
      </c>
      <c r="O106" s="75" t="n">
        <v>66.75</v>
      </c>
    </row>
    <row r="107">
      <c r="A107" s="46">
        <f>'ERPs by country'!A113</f>
        <v/>
      </c>
      <c r="B107" s="131">
        <f>VLOOKUP(A107,$N$1:$O$141,2,FALSE)</f>
        <v/>
      </c>
      <c r="C107" s="98">
        <f>'ERPs by country'!E113</f>
        <v/>
      </c>
      <c r="D107" s="24">
        <f>'ERPs by country'!D113</f>
        <v/>
      </c>
      <c r="E107" s="24">
        <f>C107</f>
        <v/>
      </c>
      <c r="F107" s="57">
        <f>'Country Tax Rates'!B107</f>
        <v/>
      </c>
      <c r="G107" s="57">
        <f>E107-'ERPs by country'!$E$3</f>
        <v/>
      </c>
      <c r="H107" s="75" t="n"/>
      <c r="N107" s="199" t="inlineStr">
        <is>
          <t>Saudi Arabia</t>
        </is>
      </c>
      <c r="O107" s="75" t="n">
        <v>82.5</v>
      </c>
    </row>
    <row r="108">
      <c r="A108" s="46">
        <f>'ERPs by country'!A114</f>
        <v/>
      </c>
      <c r="B108" s="131">
        <f>VLOOKUP(A108,$N$1:$O$141,2,FALSE)</f>
        <v/>
      </c>
      <c r="C108" s="98">
        <f>'ERPs by country'!E114</f>
        <v/>
      </c>
      <c r="D108" s="24">
        <f>'ERPs by country'!D114</f>
        <v/>
      </c>
      <c r="E108" s="24">
        <f>C108</f>
        <v/>
      </c>
      <c r="F108" s="57">
        <f>'Country Tax Rates'!B108</f>
        <v/>
      </c>
      <c r="G108" s="57">
        <f>E108-'ERPs by country'!$E$3</f>
        <v/>
      </c>
      <c r="H108" s="75" t="n"/>
      <c r="N108" s="199" t="inlineStr">
        <is>
          <t>Senegal</t>
        </is>
      </c>
      <c r="O108" s="75" t="n">
        <v>58.5</v>
      </c>
    </row>
    <row r="109">
      <c r="A109" s="46">
        <f>'ERPs by country'!A115</f>
        <v/>
      </c>
      <c r="B109" s="131">
        <f>VLOOKUP(A109,$N$1:$O$141,2,FALSE)</f>
        <v/>
      </c>
      <c r="C109" s="98">
        <f>'ERPs by country'!E115</f>
        <v/>
      </c>
      <c r="D109" s="24">
        <f>'ERPs by country'!D115</f>
        <v/>
      </c>
      <c r="E109" s="24">
        <f>C109</f>
        <v/>
      </c>
      <c r="F109" s="57">
        <f>'Country Tax Rates'!B109</f>
        <v/>
      </c>
      <c r="G109" s="57">
        <f>E109-'ERPs by country'!$E$3</f>
        <v/>
      </c>
      <c r="H109" s="75" t="n"/>
      <c r="N109" s="199" t="inlineStr">
        <is>
          <t xml:space="preserve">Serbia </t>
        </is>
      </c>
      <c r="O109" s="75" t="n">
        <v>66.5</v>
      </c>
    </row>
    <row r="110">
      <c r="A110" s="46">
        <f>'ERPs by country'!A116</f>
        <v/>
      </c>
      <c r="B110" s="131">
        <f>VLOOKUP(A110,$N$1:$O$141,2,FALSE)</f>
        <v/>
      </c>
      <c r="C110" s="98">
        <f>'ERPs by country'!E116</f>
        <v/>
      </c>
      <c r="D110" s="24">
        <f>'ERPs by country'!D116</f>
        <v/>
      </c>
      <c r="E110" s="24">
        <f>C110</f>
        <v/>
      </c>
      <c r="F110" s="57">
        <f>'Country Tax Rates'!B110</f>
        <v/>
      </c>
      <c r="G110" s="57">
        <f>E110-'ERPs by country'!$E$3</f>
        <v/>
      </c>
      <c r="H110" s="75" t="n"/>
      <c r="N110" s="199" t="inlineStr">
        <is>
          <t>Sierra Leone</t>
        </is>
      </c>
      <c r="O110" s="75" t="n">
        <v>56.25</v>
      </c>
    </row>
    <row r="111">
      <c r="A111" s="46">
        <f>'ERPs by country'!A117</f>
        <v/>
      </c>
      <c r="B111" s="131">
        <f>VLOOKUP(A111,$N$1:$O$141,2,FALSE)</f>
        <v/>
      </c>
      <c r="C111" s="98">
        <f>'ERPs by country'!E117</f>
        <v/>
      </c>
      <c r="D111" s="24">
        <f>'ERPs by country'!D117</f>
        <v/>
      </c>
      <c r="E111" s="24">
        <f>C111</f>
        <v/>
      </c>
      <c r="F111" s="57">
        <f>'Country Tax Rates'!B111</f>
        <v/>
      </c>
      <c r="G111" s="57">
        <f>E111-'ERPs by country'!$E$3</f>
        <v/>
      </c>
      <c r="H111" s="75" t="n"/>
      <c r="N111" s="199" t="inlineStr">
        <is>
          <t>Singapore</t>
        </is>
      </c>
      <c r="O111" s="75" t="n">
        <v>84.25</v>
      </c>
    </row>
    <row r="112">
      <c r="A112" s="46">
        <f>'ERPs by country'!A118</f>
        <v/>
      </c>
      <c r="B112" s="131">
        <f>VLOOKUP(A112,$N$1:$O$141,2,FALSE)</f>
        <v/>
      </c>
      <c r="C112" s="98">
        <f>'ERPs by country'!E118</f>
        <v/>
      </c>
      <c r="D112" s="24">
        <f>'ERPs by country'!D118</f>
        <v/>
      </c>
      <c r="E112" s="24">
        <f>C112</f>
        <v/>
      </c>
      <c r="F112" s="57">
        <f>'Country Tax Rates'!B112</f>
        <v/>
      </c>
      <c r="G112" s="57">
        <f>E112-'ERPs by country'!$E$3</f>
        <v/>
      </c>
      <c r="H112" s="75" t="n"/>
      <c r="N112" s="199" t="inlineStr">
        <is>
          <t>Slovakia</t>
        </is>
      </c>
      <c r="O112" s="75" t="n">
        <v>67.5</v>
      </c>
    </row>
    <row r="113">
      <c r="A113" s="46">
        <f>'ERPs by country'!A119</f>
        <v/>
      </c>
      <c r="B113" s="131">
        <f>VLOOKUP(A113,$N$1:$O$141,2,FALSE)</f>
        <v/>
      </c>
      <c r="C113" s="98">
        <f>'ERPs by country'!E119</f>
        <v/>
      </c>
      <c r="D113" s="24">
        <f>'ERPs by country'!D119</f>
        <v/>
      </c>
      <c r="E113" s="24">
        <f>C113</f>
        <v/>
      </c>
      <c r="F113" s="57">
        <f>'Country Tax Rates'!B113</f>
        <v/>
      </c>
      <c r="G113" s="57">
        <f>E113-'ERPs by country'!$E$3</f>
        <v/>
      </c>
      <c r="H113" s="75" t="n"/>
      <c r="N113" s="199" t="inlineStr">
        <is>
          <t>Slovenia</t>
        </is>
      </c>
      <c r="O113" s="75" t="n">
        <v>74</v>
      </c>
    </row>
    <row r="114">
      <c r="A114" s="46">
        <f>'ERPs by country'!A120</f>
        <v/>
      </c>
      <c r="B114" s="131">
        <f>VLOOKUP(A114,$N$1:$O$141,2,FALSE)</f>
        <v/>
      </c>
      <c r="C114" s="98">
        <f>'ERPs by country'!E120</f>
        <v/>
      </c>
      <c r="D114" s="24">
        <f>'ERPs by country'!D120</f>
        <v/>
      </c>
      <c r="E114" s="24">
        <f>C114</f>
        <v/>
      </c>
      <c r="F114" s="57">
        <f>'Country Tax Rates'!B114</f>
        <v/>
      </c>
      <c r="G114" s="57">
        <f>E114-'ERPs by country'!$E$3</f>
        <v/>
      </c>
      <c r="H114" s="75" t="n"/>
      <c r="N114" s="199" t="inlineStr">
        <is>
          <t>Somalia</t>
        </is>
      </c>
      <c r="O114" s="75" t="n">
        <v>51.75</v>
      </c>
    </row>
    <row r="115">
      <c r="A115" s="46">
        <f>'ERPs by country'!A121</f>
        <v/>
      </c>
      <c r="B115" s="131">
        <f>VLOOKUP(A115,$N$1:$O$141,2,FALSE)</f>
        <v/>
      </c>
      <c r="C115" s="98">
        <f>'ERPs by country'!E121</f>
        <v/>
      </c>
      <c r="D115" s="24">
        <f>'ERPs by country'!D121</f>
        <v/>
      </c>
      <c r="E115" s="24">
        <f>C115</f>
        <v/>
      </c>
      <c r="F115" s="57">
        <f>'Country Tax Rates'!B115</f>
        <v/>
      </c>
      <c r="G115" s="57">
        <f>E115-'ERPs by country'!$E$3</f>
        <v/>
      </c>
      <c r="H115" s="75" t="n"/>
      <c r="N115" s="199" t="inlineStr">
        <is>
          <t>South Africa</t>
        </is>
      </c>
      <c r="O115" s="75" t="n">
        <v>67.25</v>
      </c>
    </row>
    <row r="116">
      <c r="A116" s="46">
        <f>'ERPs by country'!A122</f>
        <v/>
      </c>
      <c r="B116" s="131">
        <f>VLOOKUP(A116,$N$1:$O$141,2,FALSE)</f>
        <v/>
      </c>
      <c r="C116" s="98">
        <f>'ERPs by country'!E122</f>
        <v/>
      </c>
      <c r="D116" s="24">
        <f>'ERPs by country'!D122</f>
        <v/>
      </c>
      <c r="E116" s="24">
        <f>C116</f>
        <v/>
      </c>
      <c r="F116" s="57">
        <f>'Country Tax Rates'!B116</f>
        <v/>
      </c>
      <c r="G116" s="57">
        <f>E116-'ERPs by country'!$E$3</f>
        <v/>
      </c>
      <c r="H116" s="75" t="n"/>
      <c r="N116" s="199" t="inlineStr">
        <is>
          <t>Spain</t>
        </is>
      </c>
      <c r="O116" s="75" t="n">
        <v>72</v>
      </c>
    </row>
    <row r="117">
      <c r="A117" s="46">
        <f>'ERPs by country'!A123</f>
        <v/>
      </c>
      <c r="B117" s="131">
        <f>VLOOKUP(A117,$N$1:$O$141,2,FALSE)</f>
        <v/>
      </c>
      <c r="C117" s="98">
        <f>'ERPs by country'!E123</f>
        <v/>
      </c>
      <c r="D117" s="24">
        <f>'ERPs by country'!D123</f>
        <v/>
      </c>
      <c r="E117" s="24">
        <f>C117</f>
        <v/>
      </c>
      <c r="F117" s="57">
        <f>'Country Tax Rates'!B117</f>
        <v/>
      </c>
      <c r="G117" s="57">
        <f>E117-'ERPs by country'!$E$3</f>
        <v/>
      </c>
      <c r="H117" s="75" t="n"/>
      <c r="N117" s="199" t="inlineStr">
        <is>
          <t>Sri Lanka</t>
        </is>
      </c>
      <c r="O117" s="75" t="n">
        <v>54.5</v>
      </c>
    </row>
    <row r="118">
      <c r="A118" s="46">
        <f>'ERPs by country'!A124</f>
        <v/>
      </c>
      <c r="B118" s="131">
        <f>VLOOKUP(A118,$N$1:$O$141,2,FALSE)</f>
        <v/>
      </c>
      <c r="C118" s="98">
        <f>'ERPs by country'!E124</f>
        <v/>
      </c>
      <c r="D118" s="24">
        <f>'ERPs by country'!D124</f>
        <v/>
      </c>
      <c r="E118" s="24">
        <f>C118</f>
        <v/>
      </c>
      <c r="F118" s="57">
        <f>'Country Tax Rates'!B118</f>
        <v/>
      </c>
      <c r="G118" s="57">
        <f>E118-'ERPs by country'!$E$3</f>
        <v/>
      </c>
      <c r="H118" s="75" t="n"/>
      <c r="N118" s="199" t="inlineStr">
        <is>
          <t>Sudan</t>
        </is>
      </c>
      <c r="O118" s="75" t="n">
        <v>44.75</v>
      </c>
    </row>
    <row r="119">
      <c r="A119" s="46">
        <f>'ERPs by country'!A125</f>
        <v/>
      </c>
      <c r="B119" s="131">
        <f>VLOOKUP(A119,$N$1:$O$141,2,FALSE)</f>
        <v/>
      </c>
      <c r="C119" s="98">
        <f>'ERPs by country'!E125</f>
        <v/>
      </c>
      <c r="D119" s="24">
        <f>'ERPs by country'!D125</f>
        <v/>
      </c>
      <c r="E119" s="24">
        <f>C119</f>
        <v/>
      </c>
      <c r="F119" s="57">
        <f>'Country Tax Rates'!B119</f>
        <v/>
      </c>
      <c r="G119" s="57">
        <f>E119-'ERPs by country'!$E$3</f>
        <v/>
      </c>
      <c r="H119" s="75" t="n"/>
      <c r="N119" s="199" t="inlineStr">
        <is>
          <t>Suriname</t>
        </is>
      </c>
      <c r="O119" s="75" t="n">
        <v>58.75</v>
      </c>
    </row>
    <row r="120">
      <c r="A120" s="46">
        <f>'ERPs by country'!A126</f>
        <v/>
      </c>
      <c r="B120" s="131">
        <f>VLOOKUP(A120,$N$1:$O$141,2,FALSE)</f>
        <v/>
      </c>
      <c r="C120" s="98">
        <f>'ERPs by country'!E126</f>
        <v/>
      </c>
      <c r="D120" s="24">
        <f>'ERPs by country'!D126</f>
        <v/>
      </c>
      <c r="E120" s="24">
        <f>C120</f>
        <v/>
      </c>
      <c r="F120" s="57">
        <f>'Country Tax Rates'!B120</f>
        <v/>
      </c>
      <c r="G120" s="57">
        <f>E120-'ERPs by country'!$E$3</f>
        <v/>
      </c>
      <c r="H120" s="75" t="n"/>
      <c r="N120" s="199" t="inlineStr">
        <is>
          <t>Sweden</t>
        </is>
      </c>
      <c r="O120" s="75" t="n">
        <v>80</v>
      </c>
    </row>
    <row r="121">
      <c r="A121" s="46">
        <f>'ERPs by country'!A127</f>
        <v/>
      </c>
      <c r="B121" s="131">
        <f>VLOOKUP(A121,$N$1:$O$141,2,FALSE)</f>
        <v/>
      </c>
      <c r="C121" s="98">
        <f>'ERPs by country'!E127</f>
        <v/>
      </c>
      <c r="D121" s="24">
        <f>'ERPs by country'!D127</f>
        <v/>
      </c>
      <c r="E121" s="24">
        <f>C121</f>
        <v/>
      </c>
      <c r="F121" s="57">
        <f>'Country Tax Rates'!B122</f>
        <v/>
      </c>
      <c r="G121" s="57">
        <f>E121-'ERPs by country'!$E$3</f>
        <v/>
      </c>
      <c r="H121" s="75" t="n"/>
      <c r="N121" s="199" t="inlineStr">
        <is>
          <t>Switzerland</t>
        </is>
      </c>
      <c r="O121" s="75" t="n">
        <v>86</v>
      </c>
    </row>
    <row r="122">
      <c r="A122" s="46">
        <f>'ERPs by country'!A128</f>
        <v/>
      </c>
      <c r="B122" s="131">
        <f>VLOOKUP(A122,$N$1:$O$141,2,FALSE)</f>
        <v/>
      </c>
      <c r="C122" s="98">
        <f>'ERPs by country'!E128</f>
        <v/>
      </c>
      <c r="D122" s="24">
        <f>'ERPs by country'!D128</f>
        <v/>
      </c>
      <c r="E122" s="24">
        <f>C122</f>
        <v/>
      </c>
      <c r="F122" s="57">
        <f>'Country Tax Rates'!B123</f>
        <v/>
      </c>
      <c r="G122" s="57">
        <f>E122-'ERPs by country'!$E$3</f>
        <v/>
      </c>
      <c r="H122" s="75" t="n"/>
      <c r="N122" s="199" t="inlineStr">
        <is>
          <t>Syria</t>
        </is>
      </c>
      <c r="O122" s="75" t="n">
        <v>45</v>
      </c>
    </row>
    <row r="123">
      <c r="A123" s="46">
        <f>'ERPs by country'!A129</f>
        <v/>
      </c>
      <c r="B123" s="131">
        <f>VLOOKUP(A123,$N$1:$O$141,2,FALSE)</f>
        <v/>
      </c>
      <c r="C123" s="98">
        <f>'ERPs by country'!E129</f>
        <v/>
      </c>
      <c r="D123" s="24">
        <f>'ERPs by country'!D129</f>
        <v/>
      </c>
      <c r="E123" s="24">
        <f>C123</f>
        <v/>
      </c>
      <c r="F123" s="57">
        <f>'Country Tax Rates'!B124</f>
        <v/>
      </c>
      <c r="G123" s="57">
        <f>E123-'ERPs by country'!$E$3</f>
        <v/>
      </c>
      <c r="H123" s="75" t="n"/>
      <c r="N123" s="199" t="inlineStr">
        <is>
          <t>Taiwan</t>
        </is>
      </c>
      <c r="O123" s="75" t="n">
        <v>84.5</v>
      </c>
    </row>
    <row r="124">
      <c r="A124" s="46">
        <f>'ERPs by country'!A130</f>
        <v/>
      </c>
      <c r="B124" s="131">
        <f>VLOOKUP(A124,$N$1:$O$141,2,FALSE)</f>
        <v/>
      </c>
      <c r="C124" s="98">
        <f>'ERPs by country'!E130</f>
        <v/>
      </c>
      <c r="D124" s="24">
        <f>'ERPs by country'!D130</f>
        <v/>
      </c>
      <c r="E124" s="24">
        <f>C124</f>
        <v/>
      </c>
      <c r="F124" s="57">
        <f>'Country Tax Rates'!B125</f>
        <v/>
      </c>
      <c r="G124" s="57">
        <f>E124-'ERPs by country'!$E$3</f>
        <v/>
      </c>
      <c r="H124" s="75" t="n"/>
      <c r="N124" s="199" t="inlineStr">
        <is>
          <t>Tanzania</t>
        </is>
      </c>
      <c r="O124" s="75" t="n">
        <v>66</v>
      </c>
    </row>
    <row r="125">
      <c r="A125" s="46">
        <f>'ERPs by country'!A131</f>
        <v/>
      </c>
      <c r="B125" s="131">
        <f>VLOOKUP(A125,$N$1:$O$141,2,FALSE)</f>
        <v/>
      </c>
      <c r="C125" s="98">
        <f>'ERPs by country'!E131</f>
        <v/>
      </c>
      <c r="D125" s="24">
        <f>'ERPs by country'!D131</f>
        <v/>
      </c>
      <c r="E125" s="24">
        <f>C125</f>
        <v/>
      </c>
      <c r="F125" s="57">
        <f>'Country Tax Rates'!B126</f>
        <v/>
      </c>
      <c r="G125" s="57">
        <f>E125-'ERPs by country'!$E$3</f>
        <v/>
      </c>
      <c r="H125" s="75" t="n"/>
      <c r="N125" s="199" t="inlineStr">
        <is>
          <t>Thailand</t>
        </is>
      </c>
      <c r="O125" s="75" t="n">
        <v>70.5</v>
      </c>
    </row>
    <row r="126">
      <c r="A126" s="46">
        <f>'ERPs by country'!A132</f>
        <v/>
      </c>
      <c r="B126" s="131">
        <f>VLOOKUP(A126,$N$1:$O$141,2,FALSE)</f>
        <v/>
      </c>
      <c r="C126" s="98">
        <f>'ERPs by country'!E132</f>
        <v/>
      </c>
      <c r="D126" s="24">
        <f>'ERPs by country'!D132</f>
        <v/>
      </c>
      <c r="E126" s="24">
        <f>C126</f>
        <v/>
      </c>
      <c r="F126" s="57">
        <f>'Country Tax Rates'!B127</f>
        <v/>
      </c>
      <c r="G126" s="57">
        <f>E126-'ERPs by country'!$E$3</f>
        <v/>
      </c>
      <c r="H126" s="75" t="n"/>
      <c r="N126" s="199" t="inlineStr">
        <is>
          <t>Togo</t>
        </is>
      </c>
      <c r="O126" s="75" t="n">
        <v>63.5</v>
      </c>
    </row>
    <row r="127">
      <c r="A127" s="46">
        <f>'ERPs by country'!A133</f>
        <v/>
      </c>
      <c r="B127" s="131">
        <f>VLOOKUP(A127,$N$1:$O$141,2,FALSE)</f>
        <v/>
      </c>
      <c r="C127" s="98">
        <f>'ERPs by country'!E133</f>
        <v/>
      </c>
      <c r="D127" s="24">
        <f>'ERPs by country'!D133</f>
        <v/>
      </c>
      <c r="E127" s="24">
        <f>C127</f>
        <v/>
      </c>
      <c r="F127" s="57">
        <f>'Country Tax Rates'!B128</f>
        <v/>
      </c>
      <c r="G127" s="57">
        <f>E127-'ERPs by country'!$E$3</f>
        <v/>
      </c>
      <c r="H127" s="75" t="n"/>
      <c r="N127" s="199" t="inlineStr">
        <is>
          <t>Trinidad &amp; Tobago</t>
        </is>
      </c>
      <c r="O127" s="75" t="n">
        <v>77</v>
      </c>
    </row>
    <row r="128">
      <c r="A128" s="46">
        <f>'ERPs by country'!A134</f>
        <v/>
      </c>
      <c r="B128" s="131">
        <f>VLOOKUP(A128,$N$1:$O$141,2,FALSE)</f>
        <v/>
      </c>
      <c r="C128" s="98">
        <f>'ERPs by country'!E134</f>
        <v/>
      </c>
      <c r="D128" s="24">
        <f>'ERPs by country'!D134</f>
        <v/>
      </c>
      <c r="E128" s="24">
        <f>C128</f>
        <v/>
      </c>
      <c r="F128" s="57">
        <f>'Country Tax Rates'!B129</f>
        <v/>
      </c>
      <c r="G128" s="57">
        <f>E128-'ERPs by country'!$E$3</f>
        <v/>
      </c>
      <c r="H128" s="75" t="n"/>
      <c r="N128" s="199" t="inlineStr">
        <is>
          <t>Tunisia</t>
        </is>
      </c>
      <c r="O128" s="75" t="n">
        <v>59.75</v>
      </c>
    </row>
    <row r="129">
      <c r="A129" s="46">
        <f>'ERPs by country'!A135</f>
        <v/>
      </c>
      <c r="B129" s="131">
        <f>VLOOKUP(A129,$N$1:$O$141,2,FALSE)</f>
        <v/>
      </c>
      <c r="C129" s="98">
        <f>'ERPs by country'!E135</f>
        <v/>
      </c>
      <c r="D129" s="24">
        <f>'ERPs by country'!D135</f>
        <v/>
      </c>
      <c r="E129" s="24">
        <f>C129</f>
        <v/>
      </c>
      <c r="F129" s="57">
        <f>'Country Tax Rates'!B130</f>
        <v/>
      </c>
      <c r="G129" s="57">
        <f>E129-'ERPs by country'!$E$3</f>
        <v/>
      </c>
      <c r="H129" s="75" t="n"/>
      <c r="N129" s="199" t="inlineStr">
        <is>
          <t>Turkey</t>
        </is>
      </c>
      <c r="O129" s="75" t="n">
        <v>55.25</v>
      </c>
    </row>
    <row r="130">
      <c r="A130" s="46">
        <f>'ERPs by country'!A136</f>
        <v/>
      </c>
      <c r="B130" s="131">
        <f>VLOOKUP(A130,$N$1:$O$141,2,FALSE)</f>
        <v/>
      </c>
      <c r="C130" s="98">
        <f>'ERPs by country'!E136</f>
        <v/>
      </c>
      <c r="D130" s="24">
        <f>'ERPs by country'!D136</f>
        <v/>
      </c>
      <c r="E130" s="24">
        <f>C130</f>
        <v/>
      </c>
      <c r="F130" s="57">
        <f>'Country Tax Rates'!B131</f>
        <v/>
      </c>
      <c r="G130" s="57">
        <f>E130-'ERPs by country'!$E$3</f>
        <v/>
      </c>
      <c r="H130" s="75" t="n"/>
      <c r="N130" s="199" t="inlineStr">
        <is>
          <t>Uganda</t>
        </is>
      </c>
      <c r="O130" s="75" t="n">
        <v>60</v>
      </c>
    </row>
    <row r="131">
      <c r="A131" s="46">
        <f>'ERPs by country'!A137</f>
        <v/>
      </c>
      <c r="B131" s="131">
        <f>VLOOKUP(A131,$N$1:$O$141,2,FALSE)</f>
        <v/>
      </c>
      <c r="C131" s="98">
        <f>'ERPs by country'!E137</f>
        <v/>
      </c>
      <c r="D131" s="24">
        <f>'ERPs by country'!D137</f>
        <v/>
      </c>
      <c r="E131" s="24">
        <f>C131</f>
        <v/>
      </c>
      <c r="F131" s="57">
        <f>'Country Tax Rates'!B132</f>
        <v/>
      </c>
      <c r="G131" s="57">
        <f>E131-'ERPs by country'!$E$3</f>
        <v/>
      </c>
      <c r="H131" s="75" t="n"/>
      <c r="N131" s="199" t="inlineStr">
        <is>
          <t>Ukraine</t>
        </is>
      </c>
      <c r="O131" s="75" t="n">
        <v>61.25</v>
      </c>
    </row>
    <row r="132">
      <c r="A132" s="46">
        <f>'ERPs by country'!A138</f>
        <v/>
      </c>
      <c r="B132" s="131">
        <f>VLOOKUP(A132,$N$1:$O$141,2,FALSE)</f>
        <v/>
      </c>
      <c r="C132" s="98">
        <f>'ERPs by country'!E138</f>
        <v/>
      </c>
      <c r="D132" s="24">
        <f>'ERPs by country'!D138</f>
        <v/>
      </c>
      <c r="E132" s="24">
        <f>C132</f>
        <v/>
      </c>
      <c r="F132" s="57">
        <f>'Country Tax Rates'!B133</f>
        <v/>
      </c>
      <c r="G132" s="57">
        <f>E132-'ERPs by country'!$E$3</f>
        <v/>
      </c>
      <c r="H132" s="75" t="n"/>
      <c r="N132" s="199" t="inlineStr">
        <is>
          <t>United Arab Emirates</t>
        </is>
      </c>
      <c r="O132" s="75" t="n">
        <v>80.5</v>
      </c>
    </row>
    <row r="133">
      <c r="A133" s="46">
        <f>'ERPs by country'!A139</f>
        <v/>
      </c>
      <c r="B133" s="131">
        <f>VLOOKUP(A133,$N$1:$O$141,2,FALSE)</f>
        <v/>
      </c>
      <c r="C133" s="98">
        <f>'ERPs by country'!E139</f>
        <v/>
      </c>
      <c r="D133" s="24">
        <f>'ERPs by country'!D139</f>
        <v/>
      </c>
      <c r="E133" s="24">
        <f>C133</f>
        <v/>
      </c>
      <c r="F133" s="57">
        <f>'Country Tax Rates'!B134</f>
        <v/>
      </c>
      <c r="G133" s="57">
        <f>E133-'ERPs by country'!$E$3</f>
        <v/>
      </c>
      <c r="H133" s="75" t="n"/>
      <c r="N133" s="199" t="inlineStr">
        <is>
          <t>United Kingdom</t>
        </is>
      </c>
      <c r="O133" s="75" t="n">
        <v>74</v>
      </c>
    </row>
    <row r="134">
      <c r="A134" s="46">
        <f>'ERPs by country'!A140</f>
        <v/>
      </c>
      <c r="B134" s="131">
        <f>VLOOKUP(A134,$N$1:$O$141,2,FALSE)</f>
        <v/>
      </c>
      <c r="C134" s="98">
        <f>'ERPs by country'!E140</f>
        <v/>
      </c>
      <c r="D134" s="24">
        <f>'ERPs by country'!D140</f>
        <v/>
      </c>
      <c r="E134" s="24">
        <f>C134</f>
        <v/>
      </c>
      <c r="F134" s="57">
        <f>'Country Tax Rates'!B135</f>
        <v/>
      </c>
      <c r="G134" s="57">
        <f>E134-'ERPs by country'!$E$3</f>
        <v/>
      </c>
      <c r="H134" s="75" t="n"/>
      <c r="N134" s="199" t="inlineStr">
        <is>
          <t>United States</t>
        </is>
      </c>
      <c r="O134" s="75" t="n">
        <v>70.25</v>
      </c>
    </row>
    <row r="135">
      <c r="A135" s="46">
        <f>'ERPs by country'!A141</f>
        <v/>
      </c>
      <c r="B135" s="131">
        <f>VLOOKUP(A135,$N$1:$O$141,2,FALSE)</f>
        <v/>
      </c>
      <c r="C135" s="98">
        <f>'ERPs by country'!E141</f>
        <v/>
      </c>
      <c r="D135" s="24">
        <f>'ERPs by country'!D141</f>
        <v/>
      </c>
      <c r="E135" s="24">
        <f>C135</f>
        <v/>
      </c>
      <c r="F135" s="57">
        <f>'Country Tax Rates'!B136</f>
        <v/>
      </c>
      <c r="G135" s="57">
        <f>E135-'ERPs by country'!$E$3</f>
        <v/>
      </c>
      <c r="H135" s="75" t="n"/>
      <c r="N135" s="199" t="inlineStr">
        <is>
          <t>Uruguay</t>
        </is>
      </c>
      <c r="O135" s="75" t="n">
        <v>73.75</v>
      </c>
    </row>
    <row r="136">
      <c r="A136" s="46">
        <f>'ERPs by country'!A142</f>
        <v/>
      </c>
      <c r="B136" s="131">
        <f>VLOOKUP(A136,$N$1:$O$141,2,FALSE)</f>
        <v/>
      </c>
      <c r="C136" s="98">
        <f>'ERPs by country'!E142</f>
        <v/>
      </c>
      <c r="D136" s="24">
        <f>'ERPs by country'!D142</f>
        <v/>
      </c>
      <c r="E136" s="24">
        <f>C136</f>
        <v/>
      </c>
      <c r="F136" s="57">
        <f>'Country Tax Rates'!B137</f>
        <v/>
      </c>
      <c r="G136" s="57">
        <f>E136-'ERPs by country'!$E$3</f>
        <v/>
      </c>
      <c r="H136" s="75" t="n"/>
      <c r="N136" s="199" t="inlineStr">
        <is>
          <t>Uzbekistan</t>
        </is>
      </c>
      <c r="O136" s="75" t="n">
        <v>74.75</v>
      </c>
    </row>
    <row r="137">
      <c r="A137" s="46">
        <f>'ERPs by country'!A143</f>
        <v/>
      </c>
      <c r="B137" s="131">
        <f>VLOOKUP(A137,$N$1:$O$141,2,FALSE)</f>
        <v/>
      </c>
      <c r="C137" s="98">
        <f>'ERPs by country'!E143</f>
        <v/>
      </c>
      <c r="D137" s="24">
        <f>'ERPs by country'!D143</f>
        <v/>
      </c>
      <c r="E137" s="24">
        <f>C137</f>
        <v/>
      </c>
      <c r="F137" s="57">
        <f>'Country Tax Rates'!B138</f>
        <v/>
      </c>
      <c r="G137" s="57">
        <f>E137-'ERPs by country'!$E$3</f>
        <v/>
      </c>
      <c r="H137" s="75" t="n"/>
      <c r="N137" s="199" t="inlineStr">
        <is>
          <t>Venezuela</t>
        </is>
      </c>
      <c r="O137" s="75" t="n">
        <v>55</v>
      </c>
    </row>
    <row r="138">
      <c r="A138" s="46">
        <f>'ERPs by country'!A144</f>
        <v/>
      </c>
      <c r="B138" s="131">
        <f>VLOOKUP(A138,$N$1:$O$141,2,FALSE)</f>
        <v/>
      </c>
      <c r="C138" s="98">
        <f>'ERPs by country'!E144</f>
        <v/>
      </c>
      <c r="D138" s="24">
        <f>'ERPs by country'!D144</f>
        <v/>
      </c>
      <c r="E138" s="24">
        <f>C138</f>
        <v/>
      </c>
      <c r="F138" s="57">
        <f>'Country Tax Rates'!B139</f>
        <v/>
      </c>
      <c r="G138" s="57">
        <f>E138-'ERPs by country'!$E$3</f>
        <v/>
      </c>
      <c r="N138" s="199" t="inlineStr">
        <is>
          <t>Vietnam</t>
        </is>
      </c>
      <c r="O138" s="75" t="n">
        <v>71.5</v>
      </c>
    </row>
    <row r="139">
      <c r="A139" s="46">
        <f>'ERPs by country'!A145</f>
        <v/>
      </c>
      <c r="B139" s="131">
        <f>VLOOKUP(A139,$N$1:$O$141,2,FALSE)</f>
        <v/>
      </c>
      <c r="C139" s="98">
        <f>'ERPs by country'!E145</f>
        <v/>
      </c>
      <c r="D139" s="24">
        <f>'ERPs by country'!D145</f>
        <v/>
      </c>
      <c r="E139" s="24">
        <f>C139</f>
        <v/>
      </c>
      <c r="F139" s="57">
        <f>'Country Tax Rates'!B140</f>
        <v/>
      </c>
      <c r="G139" s="57">
        <f>E139-'ERPs by country'!$E$3</f>
        <v/>
      </c>
      <c r="N139" s="199" t="inlineStr">
        <is>
          <t>Yemen, Republic</t>
        </is>
      </c>
      <c r="O139" s="75" t="n">
        <v>55.75</v>
      </c>
    </row>
    <row r="140">
      <c r="A140" s="46">
        <f>'ERPs by country'!A146</f>
        <v/>
      </c>
      <c r="B140" s="131">
        <f>VLOOKUP(A140,$N$1:$O$141,2,FALSE)</f>
        <v/>
      </c>
      <c r="C140" s="98">
        <f>'ERPs by country'!E146</f>
        <v/>
      </c>
      <c r="D140" s="24">
        <f>'ERPs by country'!D146</f>
        <v/>
      </c>
      <c r="E140" s="24">
        <f>C140</f>
        <v/>
      </c>
      <c r="F140" s="57">
        <f>'Country Tax Rates'!B141</f>
        <v/>
      </c>
      <c r="G140" s="57">
        <f>E140-'ERPs by country'!$E$3</f>
        <v/>
      </c>
      <c r="N140" s="199" t="inlineStr">
        <is>
          <t>Zambia</t>
        </is>
      </c>
      <c r="O140" s="75" t="n">
        <v>62</v>
      </c>
    </row>
    <row r="141">
      <c r="A141" s="46">
        <f>'ERPs by country'!A147</f>
        <v/>
      </c>
      <c r="B141" s="131">
        <f>VLOOKUP(A141,$N$1:$O$141,2,FALSE)</f>
        <v/>
      </c>
      <c r="C141" s="98">
        <f>'ERPs by country'!E147</f>
        <v/>
      </c>
      <c r="D141" s="24">
        <f>'ERPs by country'!D147</f>
        <v/>
      </c>
      <c r="E141" s="24">
        <f>C141</f>
        <v/>
      </c>
      <c r="F141" s="57">
        <f>'Country Tax Rates'!B142</f>
        <v/>
      </c>
      <c r="G141" s="57">
        <f>E141-'ERPs by country'!$E$3</f>
        <v/>
      </c>
      <c r="N141" s="199" t="inlineStr">
        <is>
          <t>Zimbabwe</t>
        </is>
      </c>
      <c r="O141" s="75" t="n">
        <v>57.5</v>
      </c>
    </row>
    <row r="142">
      <c r="A142" s="46">
        <f>'ERPs by country'!A148</f>
        <v/>
      </c>
      <c r="B142" s="131">
        <f>VLOOKUP(A142,$N$1:$O$141,2,FALSE)</f>
        <v/>
      </c>
      <c r="C142" s="98">
        <f>'ERPs by country'!E148</f>
        <v/>
      </c>
      <c r="D142" s="24">
        <f>'ERPs by country'!D148</f>
        <v/>
      </c>
      <c r="E142" s="24">
        <f>C142</f>
        <v/>
      </c>
      <c r="F142" s="57">
        <f>'Country Tax Rates'!B143</f>
        <v/>
      </c>
      <c r="G142" s="57">
        <f>E142-'ERPs by country'!$E$3</f>
        <v/>
      </c>
    </row>
    <row r="143">
      <c r="A143" s="46">
        <f>'ERPs by country'!A149</f>
        <v/>
      </c>
      <c r="B143" s="131">
        <f>VLOOKUP(A143,$N$1:$O$141,2,FALSE)</f>
        <v/>
      </c>
      <c r="C143" s="98">
        <f>'ERPs by country'!E149</f>
        <v/>
      </c>
      <c r="D143" s="24">
        <f>'ERPs by country'!D149</f>
        <v/>
      </c>
      <c r="E143" s="24">
        <f>C143</f>
        <v/>
      </c>
      <c r="F143" s="57">
        <f>'Country Tax Rates'!B144</f>
        <v/>
      </c>
      <c r="G143" s="57">
        <f>E143-'ERPs by country'!$E$3</f>
        <v/>
      </c>
    </row>
    <row r="144">
      <c r="A144" s="46">
        <f>'ERPs by country'!A150</f>
        <v/>
      </c>
      <c r="B144" s="131">
        <f>VLOOKUP(A144,$N$1:$O$141,2,FALSE)</f>
        <v/>
      </c>
      <c r="C144" s="98">
        <f>'ERPs by country'!E150</f>
        <v/>
      </c>
      <c r="D144" s="24">
        <f>'ERPs by country'!D150</f>
        <v/>
      </c>
      <c r="E144" s="24">
        <f>C144</f>
        <v/>
      </c>
      <c r="F144" s="57">
        <f>'Country Tax Rates'!B145</f>
        <v/>
      </c>
      <c r="G144" s="57">
        <f>E144-'ERPs by country'!$E$3</f>
        <v/>
      </c>
    </row>
    <row r="145">
      <c r="A145" s="46">
        <f>'ERPs by country'!A151</f>
        <v/>
      </c>
      <c r="B145" s="131">
        <f>VLOOKUP(A145,$N$1:$O$141,2,FALSE)</f>
        <v/>
      </c>
      <c r="C145" s="98">
        <f>'ERPs by country'!E151</f>
        <v/>
      </c>
      <c r="D145" s="24">
        <f>'ERPs by country'!D151</f>
        <v/>
      </c>
      <c r="E145" s="24">
        <f>C145</f>
        <v/>
      </c>
      <c r="F145" s="57">
        <f>'Country Tax Rates'!B146</f>
        <v/>
      </c>
      <c r="G145" s="57">
        <f>E145-'ERPs by country'!$E$3</f>
        <v/>
      </c>
    </row>
    <row r="146">
      <c r="A146" s="46">
        <f>'ERPs by country'!A152</f>
        <v/>
      </c>
      <c r="B146" s="131">
        <f>VLOOKUP(A146,$N$1:$O$141,2,FALSE)</f>
        <v/>
      </c>
      <c r="C146" s="98">
        <f>'ERPs by country'!E152</f>
        <v/>
      </c>
      <c r="D146" s="24">
        <f>'ERPs by country'!D152</f>
        <v/>
      </c>
      <c r="E146" s="24">
        <f>C146</f>
        <v/>
      </c>
      <c r="F146" s="57">
        <f>'Country Tax Rates'!B147</f>
        <v/>
      </c>
      <c r="G146" s="57">
        <f>E146-'ERPs by country'!$E$3</f>
        <v/>
      </c>
    </row>
    <row r="147">
      <c r="A147" s="46">
        <f>'ERPs by country'!A153</f>
        <v/>
      </c>
      <c r="B147" s="131">
        <f>VLOOKUP(A147,$N$1:$O$141,2,FALSE)</f>
        <v/>
      </c>
      <c r="C147" s="98">
        <f>'ERPs by country'!E153</f>
        <v/>
      </c>
      <c r="D147" s="24">
        <f>'ERPs by country'!D153</f>
        <v/>
      </c>
      <c r="E147" s="24">
        <f>C147</f>
        <v/>
      </c>
      <c r="F147" s="57">
        <f>'Country Tax Rates'!B148</f>
        <v/>
      </c>
      <c r="G147" s="57">
        <f>E147-'ERPs by country'!$E$3</f>
        <v/>
      </c>
    </row>
    <row r="148">
      <c r="A148" s="46">
        <f>'ERPs by country'!A154</f>
        <v/>
      </c>
      <c r="B148" s="131">
        <f>VLOOKUP(A148,$N$1:$O$141,2,FALSE)</f>
        <v/>
      </c>
      <c r="C148" s="98">
        <f>'ERPs by country'!E154</f>
        <v/>
      </c>
      <c r="D148" s="24">
        <f>'ERPs by country'!D154</f>
        <v/>
      </c>
      <c r="E148" s="24">
        <f>C148</f>
        <v/>
      </c>
      <c r="F148" s="57">
        <f>'Country Tax Rates'!B149</f>
        <v/>
      </c>
      <c r="G148" s="57">
        <f>E148-'ERPs by country'!$E$3</f>
        <v/>
      </c>
    </row>
    <row r="149">
      <c r="A149" s="46">
        <f>'ERPs by country'!A155</f>
        <v/>
      </c>
      <c r="B149" s="131">
        <f>VLOOKUP(A149,$N$1:$O$141,2,FALSE)</f>
        <v/>
      </c>
      <c r="C149" s="98">
        <f>'ERPs by country'!E155</f>
        <v/>
      </c>
      <c r="D149" s="24">
        <f>'ERPs by country'!D155</f>
        <v/>
      </c>
      <c r="E149" s="24">
        <f>C149</f>
        <v/>
      </c>
      <c r="F149" s="57">
        <f>'Country Tax Rates'!B150</f>
        <v/>
      </c>
      <c r="G149" s="57">
        <f>E149-'ERPs by country'!$E$3</f>
        <v/>
      </c>
    </row>
    <row r="150">
      <c r="A150" s="46">
        <f>'ERPs by country'!A156</f>
        <v/>
      </c>
      <c r="B150" s="131">
        <f>VLOOKUP(A150,$N$1:$O$141,2,FALSE)</f>
        <v/>
      </c>
      <c r="C150" s="98">
        <f>'ERPs by country'!E156</f>
        <v/>
      </c>
      <c r="D150" s="24">
        <f>'ERPs by country'!D156</f>
        <v/>
      </c>
      <c r="E150" s="24">
        <f>C150</f>
        <v/>
      </c>
      <c r="F150" s="57">
        <f>'Country Tax Rates'!B151</f>
        <v/>
      </c>
      <c r="G150" s="57">
        <f>E150-'ERPs by country'!$E$3</f>
        <v/>
      </c>
    </row>
    <row r="151">
      <c r="A151" s="46">
        <f>'ERPs by country'!A157</f>
        <v/>
      </c>
      <c r="B151" s="131">
        <f>VLOOKUP(A151,$N$1:$O$141,2,FALSE)</f>
        <v/>
      </c>
      <c r="C151" s="98">
        <f>'ERPs by country'!E157</f>
        <v/>
      </c>
      <c r="D151" s="24">
        <f>'ERPs by country'!D157</f>
        <v/>
      </c>
      <c r="E151" s="24">
        <f>C151</f>
        <v/>
      </c>
      <c r="F151" s="57">
        <f>'Country Tax Rates'!B152</f>
        <v/>
      </c>
      <c r="G151" s="57">
        <f>E151-'ERPs by country'!$E$3</f>
        <v/>
      </c>
    </row>
    <row r="152">
      <c r="A152" s="46">
        <f>'ERPs by country'!A158</f>
        <v/>
      </c>
      <c r="B152" s="131">
        <f>VLOOKUP(A152,$N$1:$O$141,2,FALSE)</f>
        <v/>
      </c>
      <c r="C152" s="98">
        <f>'ERPs by country'!E158</f>
        <v/>
      </c>
      <c r="D152" s="24">
        <f>'ERPs by country'!D158</f>
        <v/>
      </c>
      <c r="E152" s="24">
        <f>C152</f>
        <v/>
      </c>
      <c r="F152" s="57">
        <f>'Country Tax Rates'!B153</f>
        <v/>
      </c>
      <c r="G152" s="57">
        <f>E152-'ERPs by country'!$E$3</f>
        <v/>
      </c>
    </row>
    <row r="153">
      <c r="A153" s="46">
        <f>'ERPs by country'!A159</f>
        <v/>
      </c>
      <c r="B153" s="131">
        <f>VLOOKUP(A153,$N$1:$O$141,2,FALSE)</f>
        <v/>
      </c>
      <c r="C153" s="98">
        <f>'ERPs by country'!E159</f>
        <v/>
      </c>
      <c r="D153" s="24">
        <f>'ERPs by country'!D159</f>
        <v/>
      </c>
      <c r="E153" s="24">
        <f>C153</f>
        <v/>
      </c>
      <c r="F153" s="57">
        <f>'Country Tax Rates'!B154</f>
        <v/>
      </c>
      <c r="G153" s="57">
        <f>E153-'ERPs by country'!$E$3</f>
        <v/>
      </c>
    </row>
    <row r="154">
      <c r="A154" s="46">
        <f>'ERPs by country'!A160</f>
        <v/>
      </c>
      <c r="B154" s="131">
        <f>VLOOKUP(A154,$N$1:$O$141,2,FALSE)</f>
        <v/>
      </c>
      <c r="C154" s="98">
        <f>'ERPs by country'!E160</f>
        <v/>
      </c>
      <c r="D154" s="24">
        <f>'ERPs by country'!D160</f>
        <v/>
      </c>
      <c r="E154" s="24">
        <f>C154</f>
        <v/>
      </c>
      <c r="F154" s="57">
        <f>'Country Tax Rates'!B155</f>
        <v/>
      </c>
      <c r="G154" s="57">
        <f>E154-'ERPs by country'!$E$3</f>
        <v/>
      </c>
    </row>
    <row r="155">
      <c r="A155" s="46">
        <f>'ERPs by country'!A161</f>
        <v/>
      </c>
      <c r="B155" s="131">
        <f>VLOOKUP(A155,$N$1:$O$141,2,FALSE)</f>
        <v/>
      </c>
      <c r="C155" s="98">
        <f>'ERPs by country'!E161</f>
        <v/>
      </c>
      <c r="D155" s="24">
        <f>'ERPs by country'!D161</f>
        <v/>
      </c>
      <c r="E155" s="24">
        <f>C155</f>
        <v/>
      </c>
      <c r="F155" s="57">
        <f>'Country Tax Rates'!B156</f>
        <v/>
      </c>
      <c r="G155" s="57">
        <f>E155-'ERPs by country'!$E$3</f>
        <v/>
      </c>
    </row>
    <row r="156">
      <c r="A156" s="46">
        <f>'ERPs by country'!A162</f>
        <v/>
      </c>
      <c r="B156" s="131">
        <f>VLOOKUP(A156,$N$1:$O$141,2,FALSE)</f>
        <v/>
      </c>
      <c r="C156" s="98">
        <f>'ERPs by country'!E162</f>
        <v/>
      </c>
      <c r="D156" s="24">
        <f>'ERPs by country'!D162</f>
        <v/>
      </c>
      <c r="E156" s="24">
        <f>C156</f>
        <v/>
      </c>
      <c r="F156" s="57">
        <f>'Country Tax Rates'!B157</f>
        <v/>
      </c>
      <c r="G156" s="57">
        <f>E156-'ERPs by country'!$E$3</f>
        <v/>
      </c>
    </row>
    <row r="157">
      <c r="A157" s="46">
        <f>'ERPs by country'!A163</f>
        <v/>
      </c>
      <c r="B157" s="131">
        <f>VLOOKUP(A157,$N$1:$O$141,2,FALSE)</f>
        <v/>
      </c>
      <c r="C157" s="98">
        <f>'ERPs by country'!E163</f>
        <v/>
      </c>
      <c r="D157" s="24">
        <f>'ERPs by country'!D163</f>
        <v/>
      </c>
      <c r="E157" s="24">
        <f>C157</f>
        <v/>
      </c>
      <c r="F157" s="57">
        <f>'Country Tax Rates'!B158</f>
        <v/>
      </c>
      <c r="G157" s="57">
        <f>E157-'ERPs by country'!$E$3</f>
        <v/>
      </c>
    </row>
    <row r="158">
      <c r="A158" s="46" t="n"/>
      <c r="B158" s="132" t="n"/>
      <c r="C158" s="98" t="n"/>
      <c r="D158" s="24" t="n"/>
      <c r="E158" s="24" t="n"/>
      <c r="F158" s="57" t="n"/>
      <c r="G158" s="57" t="n"/>
    </row>
    <row r="159">
      <c r="A159" s="46" t="n"/>
      <c r="B159" s="132" t="n"/>
      <c r="C159" s="98" t="n"/>
      <c r="D159" s="24" t="n"/>
      <c r="E159" s="24" t="n"/>
      <c r="F159" s="57" t="n"/>
      <c r="G159" s="57" t="n"/>
      <c r="H159" s="75" t="n"/>
      <c r="J159" s="134" t="inlineStr">
        <is>
          <t>Row Labels</t>
        </is>
      </c>
      <c r="K159" s="135" t="inlineStr">
        <is>
          <t>Average of Corporate Tax Rate</t>
        </is>
      </c>
    </row>
    <row r="160">
      <c r="A160" s="46" t="n"/>
      <c r="B160" s="132" t="n"/>
      <c r="C160" s="98" t="n"/>
      <c r="D160" s="24" t="n"/>
      <c r="E160" s="24" t="n"/>
      <c r="F160" s="57" t="n"/>
      <c r="G160" s="57" t="n"/>
      <c r="H160" s="75" t="n"/>
      <c r="J160" s="136" t="inlineStr">
        <is>
          <t>Africa</t>
        </is>
      </c>
      <c r="K160" s="137" t="n">
        <v>0.2685733333333334</v>
      </c>
    </row>
    <row r="161">
      <c r="A161" s="46" t="inlineStr">
        <is>
          <t>Algeria</t>
        </is>
      </c>
      <c r="B161" s="131">
        <f>VLOOKUP(A161,$N$2:$O$141,2,FALSE)</f>
        <v/>
      </c>
      <c r="C161" s="57" t="n"/>
      <c r="D161" s="57">
        <f>G161/'ERPs by country'!$E$5</f>
        <v/>
      </c>
      <c r="E161" s="93">
        <f>IF(C161&gt;0,C161,VLOOKUP(B161,$I$3:$K$19,3))</f>
        <v/>
      </c>
      <c r="F161" s="93" t="n">
        <v>0.26</v>
      </c>
      <c r="G161" s="57">
        <f>E161-'ERPs by country'!$E$3</f>
        <v/>
      </c>
      <c r="H161" s="75" t="n"/>
      <c r="J161" s="136" t="inlineStr">
        <is>
          <t>Asia</t>
        </is>
      </c>
      <c r="K161" s="137" t="n">
        <v>0.2455826086956522</v>
      </c>
    </row>
    <row r="162">
      <c r="A162" s="46" t="inlineStr">
        <is>
          <t>Brunei</t>
        </is>
      </c>
      <c r="B162" s="131">
        <f>VLOOKUP(A162,$N$2:$O$141,2,FALSE)</f>
        <v/>
      </c>
      <c r="C162" s="57" t="n"/>
      <c r="D162" s="57">
        <f>G162/'ERPs by country'!$E$5</f>
        <v/>
      </c>
      <c r="E162" s="93">
        <f>IF(C162&gt;0,C162,VLOOKUP(B162,$I$3:$K$19,3))</f>
        <v/>
      </c>
      <c r="F162" s="57" t="n">
        <v>0.185</v>
      </c>
      <c r="G162" s="57">
        <f>E162-'ERPs by country'!$E$3</f>
        <v/>
      </c>
      <c r="H162" s="75" t="n"/>
      <c r="J162" s="136" t="inlineStr">
        <is>
          <t>Australia &amp; New Zealand</t>
        </is>
      </c>
      <c r="K162" s="137" t="n">
        <v>0.2924666666666667</v>
      </c>
    </row>
    <row r="163">
      <c r="A163" s="46" t="inlineStr">
        <is>
          <t>Gambia</t>
        </is>
      </c>
      <c r="B163" s="131">
        <f>VLOOKUP(A163,$N$2:$O$141,2,FALSE)</f>
        <v/>
      </c>
      <c r="C163" s="57" t="n"/>
      <c r="D163" s="57">
        <f>G163/'ERPs by country'!$E$5</f>
        <v/>
      </c>
      <c r="E163" s="93">
        <f>IF(C163&gt;0,C163,VLOOKUP(B163,$I$3:$K$19,3))</f>
        <v/>
      </c>
      <c r="F163" s="57" t="n">
        <v>0.31</v>
      </c>
      <c r="G163" s="57">
        <f>E163-'ERPs by country'!$E$3</f>
        <v/>
      </c>
      <c r="H163" s="75" t="n"/>
      <c r="J163" s="136" t="inlineStr">
        <is>
          <t>Caribbean</t>
        </is>
      </c>
      <c r="K163" s="137" t="n">
        <v>0.1863857142857143</v>
      </c>
    </row>
    <row r="164">
      <c r="A164" s="46" t="inlineStr">
        <is>
          <t>Guinea</t>
        </is>
      </c>
      <c r="B164" s="131">
        <f>VLOOKUP(A164,$N$2:$O$141,2,FALSE)</f>
        <v/>
      </c>
      <c r="C164" s="57" t="n"/>
      <c r="D164" s="57">
        <f>G164/'ERPs by country'!$E$5</f>
        <v/>
      </c>
      <c r="E164" s="93">
        <f>IF(C164&gt;0,C164,VLOOKUP(B164,$I$3:$K$19,3))</f>
        <v/>
      </c>
      <c r="F164" s="57" t="n">
        <v>0.2915</v>
      </c>
      <c r="G164" s="57">
        <f>E164-'ERPs by country'!$E$3</f>
        <v/>
      </c>
      <c r="H164" s="75" t="n"/>
      <c r="J164" s="136" t="inlineStr">
        <is>
          <t>Central and South America</t>
        </is>
      </c>
      <c r="K164" s="137" t="n">
        <v>0.2853210526315789</v>
      </c>
    </row>
    <row r="165">
      <c r="A165" s="46" t="inlineStr">
        <is>
          <t>Guinea-Bissau</t>
        </is>
      </c>
      <c r="B165" s="131">
        <f>VLOOKUP(A165,$N$2:$O$141,2,FALSE)</f>
        <v/>
      </c>
      <c r="C165" s="57" t="n"/>
      <c r="D165" s="57">
        <f>G165/'ERPs by country'!$E$5</f>
        <v/>
      </c>
      <c r="E165" s="93">
        <f>IF(C165&gt;0,C165,VLOOKUP(B165,$I$3:$K$19,3))</f>
        <v/>
      </c>
      <c r="F165" s="57" t="n">
        <v>0.2915</v>
      </c>
      <c r="G165" s="57">
        <f>E165-'ERPs by country'!$E$3</f>
        <v/>
      </c>
      <c r="H165" s="75" t="n"/>
      <c r="J165" s="136" t="inlineStr">
        <is>
          <t>Eastern Europe &amp; Russia</t>
        </is>
      </c>
      <c r="K165" s="137" t="n">
        <v>0.1611111111111111</v>
      </c>
    </row>
    <row r="166">
      <c r="A166" s="46" t="inlineStr">
        <is>
          <t>Guyana</t>
        </is>
      </c>
      <c r="B166" s="131">
        <f>VLOOKUP(A166,$N$2:$O$141,2,FALSE)</f>
        <v/>
      </c>
      <c r="C166" s="57" t="n"/>
      <c r="D166" s="57">
        <f>G166/'ERPs by country'!$E$5</f>
        <v/>
      </c>
      <c r="E166" s="93">
        <f>IF(C166&gt;0,C166,VLOOKUP(B166,$I$3:$K$19,3))</f>
        <v/>
      </c>
      <c r="F166" s="57" t="n">
        <v>0.1864</v>
      </c>
      <c r="G166" s="57">
        <f>E166-'ERPs by country'!$E$3</f>
        <v/>
      </c>
      <c r="H166" s="75" t="n"/>
      <c r="J166" s="136" t="inlineStr">
        <is>
          <t>Middle East</t>
        </is>
      </c>
      <c r="K166" s="137" t="n">
        <v>0.1346153846153846</v>
      </c>
    </row>
    <row r="167">
      <c r="A167" s="46" t="inlineStr">
        <is>
          <t>Haiti</t>
        </is>
      </c>
      <c r="B167" s="131">
        <f>VLOOKUP(A167,$N$2:$O$141,2,FALSE)</f>
        <v/>
      </c>
      <c r="C167" s="57" t="n"/>
      <c r="D167" s="57">
        <f>G167/'ERPs by country'!$E$5</f>
        <v/>
      </c>
      <c r="E167" s="93">
        <f>IF(C167&gt;0,C167,VLOOKUP(B167,$I$3:$K$19,3))</f>
        <v/>
      </c>
      <c r="F167" s="57" t="n">
        <v>0.1864</v>
      </c>
      <c r="G167" s="57">
        <f>E167-'ERPs by country'!$E$3</f>
        <v/>
      </c>
      <c r="H167" s="75" t="n"/>
      <c r="J167" s="136" t="inlineStr">
        <is>
          <t>North America</t>
        </is>
      </c>
      <c r="K167" s="137" t="n">
        <v>0.2575</v>
      </c>
    </row>
    <row r="168">
      <c r="A168" s="46" t="inlineStr">
        <is>
          <t>Iran</t>
        </is>
      </c>
      <c r="B168" s="131">
        <f>VLOOKUP(A168,$N$2:$O$141,2,FALSE)</f>
        <v/>
      </c>
      <c r="C168" s="57" t="n"/>
      <c r="D168" s="57">
        <f>G168/'ERPs by country'!$E$5</f>
        <v/>
      </c>
      <c r="E168" s="93">
        <f>IF(C168&gt;0,C168,VLOOKUP(B168,$I$3:$K$19,3))</f>
        <v/>
      </c>
      <c r="F168" s="57" t="n">
        <v>0.2023</v>
      </c>
      <c r="G168" s="57">
        <f>E168-'ERPs by country'!$E$3</f>
        <v/>
      </c>
      <c r="H168" s="75" t="n"/>
      <c r="J168" s="136" t="inlineStr">
        <is>
          <t>Western Europe</t>
        </is>
      </c>
      <c r="K168" s="137" t="n">
        <v>0.1951615384615385</v>
      </c>
    </row>
    <row r="169">
      <c r="A169" s="46" t="inlineStr">
        <is>
          <t>Korea, D.P.R.</t>
        </is>
      </c>
      <c r="B169" s="131">
        <f>VLOOKUP(A169,$N$2:$O$141,2,FALSE)</f>
        <v/>
      </c>
      <c r="C169" s="57" t="n"/>
      <c r="D169" s="57">
        <f>G169/'ERPs by country'!$E$5</f>
        <v/>
      </c>
      <c r="E169" s="93">
        <f>IF(C169&gt;0,C169,VLOOKUP(B169,$I$3:$K$19,3))</f>
        <v/>
      </c>
      <c r="F169" s="57" t="n">
        <v>0.231</v>
      </c>
      <c r="G169" s="57">
        <f>E169-'ERPs by country'!$E$3</f>
        <v/>
      </c>
      <c r="H169" s="75" t="n"/>
      <c r="K169" s="23" t="n"/>
    </row>
    <row r="170">
      <c r="A170" s="46" t="inlineStr">
        <is>
          <t>Liberia</t>
        </is>
      </c>
      <c r="B170" s="131">
        <f>VLOOKUP(A170,$N$2:$O$141,2,FALSE)</f>
        <v/>
      </c>
      <c r="C170" s="57" t="n"/>
      <c r="D170" s="57">
        <f>G170/'ERPs by country'!$E$5</f>
        <v/>
      </c>
      <c r="E170" s="93">
        <f>IF(C170&gt;0,C170,VLOOKUP(B170,$I$3:$K$19,3))</f>
        <v/>
      </c>
      <c r="F170" s="57" t="n">
        <v>0.2915</v>
      </c>
      <c r="G170" s="57">
        <f>E170-'ERPs by country'!$E$3</f>
        <v/>
      </c>
      <c r="H170" s="75" t="n"/>
    </row>
    <row r="171">
      <c r="A171" s="46" t="inlineStr">
        <is>
          <t>Libya</t>
        </is>
      </c>
      <c r="B171" s="131">
        <f>VLOOKUP(A171,$N$2:$O$141,2,FALSE)</f>
        <v/>
      </c>
      <c r="C171" s="57" t="n"/>
      <c r="D171" s="57">
        <f>G171/'ERPs by country'!$E$5</f>
        <v/>
      </c>
      <c r="E171" s="93">
        <f>IF(C171&gt;0,C171,VLOOKUP(B171,$I$3:$K$19,3))</f>
        <v/>
      </c>
      <c r="F171" s="93" t="n">
        <v>0.2</v>
      </c>
      <c r="G171" s="57">
        <f>E171-'ERPs by country'!$E$3</f>
        <v/>
      </c>
      <c r="H171" s="75" t="n"/>
    </row>
    <row r="172">
      <c r="A172" s="46" t="inlineStr">
        <is>
          <t>Madagascar</t>
        </is>
      </c>
      <c r="B172" s="131">
        <f>VLOOKUP(A172,$N$2:$O$141,2,FALSE)</f>
        <v/>
      </c>
      <c r="C172" s="57" t="n"/>
      <c r="D172" s="57">
        <f>G172/'ERPs by country'!$E$5</f>
        <v/>
      </c>
      <c r="E172" s="93">
        <f>IF(C172&gt;0,C172,VLOOKUP(B172,$I$3:$K$19,3))</f>
        <v/>
      </c>
      <c r="F172" s="57" t="n">
        <v>0.2</v>
      </c>
      <c r="G172" s="57">
        <f>E172-'ERPs by country'!$E$3</f>
        <v/>
      </c>
      <c r="H172" s="75" t="n"/>
    </row>
    <row r="173">
      <c r="A173" s="46" t="inlineStr">
        <is>
          <t>Malawi</t>
        </is>
      </c>
      <c r="B173" s="131">
        <f>VLOOKUP(A173,$N$2:$O$141,2,FALSE)</f>
        <v/>
      </c>
      <c r="C173" s="57" t="n"/>
      <c r="D173" s="57">
        <f>G173/'ERPs by country'!$E$5</f>
        <v/>
      </c>
      <c r="E173" s="93">
        <f>IF(C173&gt;0,C173,VLOOKUP(B173,$I$3:$K$19,3))</f>
        <v/>
      </c>
      <c r="F173" s="57" t="n">
        <v>0.3</v>
      </c>
      <c r="G173" s="57">
        <f>E173-'ERPs by country'!$E$3</f>
        <v/>
      </c>
      <c r="H173" s="75" t="n"/>
    </row>
    <row r="174">
      <c r="A174" s="46" t="inlineStr">
        <is>
          <t>Myanmar</t>
        </is>
      </c>
      <c r="B174" s="131">
        <f>VLOOKUP(A174,$N$2:$O$141,2,FALSE)</f>
        <v/>
      </c>
      <c r="C174" s="57" t="n"/>
      <c r="D174" s="57">
        <f>G174/'ERPs by country'!$E$5</f>
        <v/>
      </c>
      <c r="E174" s="93">
        <f>IF(C174&gt;0,C174,VLOOKUP(B174,$I$3:$K$19,3))</f>
        <v/>
      </c>
      <c r="F174" s="57" t="n">
        <v>0.25</v>
      </c>
      <c r="G174" s="57">
        <f>E174-'ERPs by country'!$E$3</f>
        <v/>
      </c>
      <c r="H174" s="75" t="n"/>
    </row>
    <row r="175">
      <c r="A175" s="46" t="inlineStr">
        <is>
          <t>Russia</t>
        </is>
      </c>
      <c r="B175" s="131">
        <f>VLOOKUP(A175,$N$2:$O$141,2,FALSE)</f>
        <v/>
      </c>
      <c r="C175" s="57" t="n"/>
      <c r="D175" s="57">
        <f>G175/'ERPs by country'!$E$5</f>
        <v/>
      </c>
      <c r="E175" s="93">
        <f>IF(C175&gt;0,C175,VLOOKUP(B175,$I$3:$K$19,3))</f>
        <v/>
      </c>
      <c r="F175" s="57" t="n">
        <v>0.25</v>
      </c>
      <c r="G175" s="57">
        <f>E175-'ERPs by country'!$E$3</f>
        <v/>
      </c>
      <c r="H175" s="75" t="n"/>
    </row>
    <row r="176">
      <c r="A176" s="46" t="inlineStr">
        <is>
          <t>Sierra Leone</t>
        </is>
      </c>
      <c r="B176" s="131">
        <f>VLOOKUP(A176,$N$2:$O$141,2,FALSE)</f>
        <v/>
      </c>
      <c r="C176" s="57" t="n"/>
      <c r="D176" s="57">
        <f>G176/'ERPs by country'!$E$5</f>
        <v/>
      </c>
      <c r="E176" s="93">
        <f>IF(C176&gt;0,C176,VLOOKUP(B176,$I$3:$K$19,3))</f>
        <v/>
      </c>
      <c r="F176" s="57" t="n">
        <v>0.3</v>
      </c>
      <c r="G176" s="57">
        <f>E176-'ERPs by country'!$E$3</f>
        <v/>
      </c>
      <c r="H176" s="75" t="n"/>
    </row>
    <row r="177">
      <c r="A177" s="46" t="inlineStr">
        <is>
          <t>Somalia</t>
        </is>
      </c>
      <c r="B177" s="131">
        <f>VLOOKUP(A177,$N$2:$O$141,2,FALSE)</f>
        <v/>
      </c>
      <c r="C177" s="57" t="n"/>
      <c r="D177" s="57">
        <f>G177/'ERPs by country'!$E$5</f>
        <v/>
      </c>
      <c r="E177" s="93">
        <f>IF(C177&gt;0,C177,VLOOKUP(B177,$I$3:$K$19,3))</f>
        <v/>
      </c>
      <c r="F177" s="57" t="n">
        <v>0.2915</v>
      </c>
      <c r="G177" s="57">
        <f>E177-'ERPs by country'!$E$3</f>
        <v/>
      </c>
      <c r="H177" s="75" t="n"/>
    </row>
    <row r="178">
      <c r="A178" s="46" t="inlineStr">
        <is>
          <t>Sudan</t>
        </is>
      </c>
      <c r="B178" s="131">
        <f>VLOOKUP(A178,$N$2:$O$141,2,FALSE)</f>
        <v/>
      </c>
      <c r="C178" s="57" t="n"/>
      <c r="D178" s="57">
        <f>G178/'ERPs by country'!$E$5</f>
        <v/>
      </c>
      <c r="E178" s="93">
        <f>IF(C178&gt;0,C178,VLOOKUP(B178,$I$3:$K$19,3))</f>
        <v/>
      </c>
      <c r="F178" s="57" t="n">
        <v>0.35</v>
      </c>
      <c r="G178" s="57">
        <f>E178-'ERPs by country'!$E$3</f>
        <v/>
      </c>
      <c r="H178" s="75" t="n"/>
    </row>
    <row r="179">
      <c r="A179" s="46" t="inlineStr">
        <is>
          <t>Syria</t>
        </is>
      </c>
      <c r="B179" s="131">
        <f>VLOOKUP(A179,$N$2:$O$141,2,FALSE)</f>
        <v/>
      </c>
      <c r="C179" s="57" t="n"/>
      <c r="D179" s="57">
        <f>G179/'ERPs by country'!$E$5</f>
        <v/>
      </c>
      <c r="E179" s="93">
        <f>IF(C179&gt;0,C179,VLOOKUP(B179,$I$3:$K$19,3))</f>
        <v/>
      </c>
      <c r="F179" s="57" t="n">
        <v>0.28</v>
      </c>
      <c r="G179" s="57">
        <f>E179-'ERPs by country'!$E$3</f>
        <v/>
      </c>
    </row>
    <row r="180">
      <c r="A180" s="46" t="inlineStr">
        <is>
          <t>Yemen, Republic</t>
        </is>
      </c>
      <c r="B180" s="131">
        <f>VLOOKUP(A180,$N$2:$O$141,2,FALSE)</f>
        <v/>
      </c>
      <c r="C180" s="57" t="n"/>
      <c r="D180" s="57">
        <f>G180/'ERPs by country'!$E$5</f>
        <v/>
      </c>
      <c r="E180" s="93">
        <f>IF(C180&gt;0,C180,VLOOKUP(B180,$I$3:$K$19,3))</f>
        <v/>
      </c>
      <c r="F180" s="57" t="n">
        <v>0.2</v>
      </c>
      <c r="G180" s="57">
        <f>E180-'ERPs by country'!$E$3</f>
        <v/>
      </c>
    </row>
    <row r="181">
      <c r="A181" s="46" t="inlineStr">
        <is>
          <t>Zimbabwe</t>
        </is>
      </c>
      <c r="B181" s="131">
        <f>VLOOKUP(A181,$N$2:$O$141,2,FALSE)</f>
        <v/>
      </c>
      <c r="C181" s="57" t="n"/>
      <c r="D181" s="57">
        <f>G181/'ERPs by country'!$E$5</f>
        <v/>
      </c>
      <c r="E181" s="93">
        <f>IF(C181&gt;0,C181,VLOOKUP(B181,$I$3:$K$19,3))</f>
        <v/>
      </c>
      <c r="F181" s="57" t="n">
        <v>0.25</v>
      </c>
      <c r="G181" s="57">
        <f>E181-'ERPs by country'!$E$3</f>
        <v/>
      </c>
    </row>
    <row r="182" ht="13.05" customHeight="1" s="258">
      <c r="B182" s="79" t="n"/>
    </row>
  </sheetData>
  <mergeCells count="1">
    <mergeCell ref="I1:J1"/>
  </mergeCells>
  <pageMargins left="0.75" right="0.75" top="1" bottom="1" header="0.5" footer="0.5"/>
  <pageSetup orientation="portrait" horizontalDpi="4294967292" verticalDpi="4294967292"/>
</worksheet>
</file>

<file path=xl/worksheets/sheet18.xml><?xml version="1.0" encoding="utf-8"?>
<worksheet xmlns="http://schemas.openxmlformats.org/spreadsheetml/2006/main">
  <sheetPr>
    <outlinePr summaryBelow="1" summaryRight="1"/>
    <pageSetUpPr/>
  </sheetPr>
  <dimension ref="A1:A9"/>
  <sheetViews>
    <sheetView workbookViewId="0">
      <selection activeCell="A10" sqref="A10"/>
    </sheetView>
  </sheetViews>
  <sheetFormatPr baseColWidth="8" defaultColWidth="11" defaultRowHeight="11.4"/>
  <sheetData>
    <row r="1">
      <c r="A1" t="inlineStr">
        <is>
          <t>Updating Sequence</t>
        </is>
      </c>
    </row>
    <row r="2">
      <c r="A2" t="inlineStr">
        <is>
          <t>1. Relative Risk Worksheet</t>
        </is>
      </c>
    </row>
    <row r="3">
      <c r="A3" t="inlineStr">
        <is>
          <t>2. Sovereign Ratings</t>
        </is>
      </c>
    </row>
    <row r="4">
      <c r="A4" t="inlineStr">
        <is>
          <t>3. CDS Worksheet</t>
        </is>
      </c>
    </row>
    <row r="5">
      <c r="A5" t="inlineStr">
        <is>
          <t>4. Default Spreads</t>
        </is>
      </c>
    </row>
    <row r="6">
      <c r="A6" t="inlineStr">
        <is>
          <t>5. PRS Worksheet</t>
        </is>
      </c>
    </row>
    <row r="7">
      <c r="A7" t="inlineStr">
        <is>
          <t>6. Country GDP</t>
        </is>
      </c>
    </row>
    <row r="8">
      <c r="A8" t="inlineStr">
        <is>
          <t>7. Country tax rates</t>
        </is>
      </c>
    </row>
    <row r="9">
      <c r="A9" t="inlineStr">
        <is>
          <t>8. Regional Weighted averages</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6"/>
  <sheetViews>
    <sheetView workbookViewId="0">
      <selection activeCell="B5" sqref="B5"/>
    </sheetView>
  </sheetViews>
  <sheetFormatPr baseColWidth="8" defaultColWidth="11" defaultRowHeight="15"/>
  <cols>
    <col width="33" customWidth="1" style="224" min="1" max="1"/>
    <col width="92" customWidth="1" style="230" min="2" max="2"/>
  </cols>
  <sheetData>
    <row r="1" ht="16.95" customHeight="1" s="258">
      <c r="A1" s="225" t="n"/>
      <c r="B1" s="228" t="inlineStr">
        <is>
          <t>Update Notes</t>
        </is>
      </c>
    </row>
    <row r="2" ht="61.05" customHeight="1" s="258">
      <c r="A2" s="226" t="inlineStr">
        <is>
          <t>Mature Marlet Premium</t>
        </is>
      </c>
      <c r="B2" s="227" t="inlineStr">
        <is>
          <t>The implied equity risk premium for the S&amp;P 500, which is my base premium dropped to 5% in this update. You can review the calcualtion in this spreadsheet. (https://pages.stern.nyu.edu/~adamodar/pc/implprem/ERPJuly23.xlsx)</t>
        </is>
      </c>
    </row>
    <row r="3" ht="34.05" customHeight="1" s="258">
      <c r="A3" s="226" t="inlineStr">
        <is>
          <t>Sovereign Ratings</t>
        </is>
      </c>
      <c r="B3" s="229" t="inlineStr">
        <is>
          <t>The ratings (Moody's and S&amp;P)  have been updated to reflect the most recent ratings. (See Ratings Worksheet)</t>
        </is>
      </c>
    </row>
    <row r="4" ht="67.95" customHeight="1" s="258">
      <c r="A4" s="226" t="inlineStr">
        <is>
          <t>Default Spreads</t>
        </is>
      </c>
      <c r="B4" s="229" t="inlineStr">
        <is>
          <t>The default spreads have dropped as some of the market fears from the start of 2023 have subsdied. The change in default spredas is computed by looking at percentage changes in sovereign CDS spreads over the period&gt;. (See Default Spreads for Ratings worksheet)</t>
        </is>
      </c>
    </row>
    <row r="5" ht="102" customHeight="1" s="258">
      <c r="A5" s="226" t="inlineStr">
        <is>
          <t>Relative Equity Market Volatility</t>
        </is>
      </c>
      <c r="B5" s="229" t="inlineStr">
        <is>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is>
      </c>
    </row>
    <row r="6" ht="51" customHeight="1" s="258">
      <c r="A6" s="225" t="inlineStr">
        <is>
          <t>Bottom Line</t>
        </is>
      </c>
      <c r="B6" s="229" t="inlineStr">
        <is>
          <t>The combination of a lower base mature market premium and lower sovereign default spreads has led to lower equity risk premiums across the board, a climb down from historically high numbers at the start of the year.</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31"/>
  <sheetViews>
    <sheetView workbookViewId="0">
      <selection activeCell="B28" sqref="B28"/>
    </sheetView>
  </sheetViews>
  <sheetFormatPr baseColWidth="8" defaultColWidth="11" defaultRowHeight="15.6"/>
  <cols>
    <col width="35.625" bestFit="1" customWidth="1" style="255" min="1" max="1"/>
    <col width="22" customWidth="1" style="258" min="2" max="2"/>
  </cols>
  <sheetData>
    <row r="1" ht="19.05" customFormat="1" customHeight="1" s="37">
      <c r="A1" s="37" t="inlineStr">
        <is>
          <t>To look up the equity risk premium for a country, use this worksheet</t>
        </is>
      </c>
    </row>
    <row r="2">
      <c r="A2" s="255" t="inlineStr">
        <is>
          <t>Country</t>
        </is>
      </c>
      <c r="B2" s="39" t="inlineStr">
        <is>
          <t>United States</t>
        </is>
      </c>
      <c r="D2" s="1" t="inlineStr">
        <is>
          <t>If you cannot find a country on this list, it is because that country does not have a sovereign rating</t>
        </is>
      </c>
    </row>
    <row r="3">
      <c r="B3" s="255" t="n"/>
      <c r="D3" s="1" t="inlineStr">
        <is>
          <t>or a sovereign CDS spread. Try the PRS worksheet in this spreadsheet for an alternate estimate.</t>
        </is>
      </c>
    </row>
    <row r="4">
      <c r="A4" s="255" t="inlineStr">
        <is>
          <t>Moody's sovereign rating</t>
        </is>
      </c>
      <c r="B4" s="41">
        <f>VLOOKUP(B2,'Ratings worksheet'!$A$2:$C$158,3, FALSE)</f>
        <v/>
      </c>
      <c r="C4" t="inlineStr">
        <is>
          <t>Local currency</t>
        </is>
      </c>
    </row>
    <row r="5">
      <c r="A5" s="255" t="inlineStr">
        <is>
          <t>S&amp;P sovereign rating</t>
        </is>
      </c>
      <c r="B5" s="41">
        <f>VLOOKUP(B2,'Ratings worksheet'!$A$2:$C$158,2, FALSE)</f>
        <v/>
      </c>
      <c r="C5" t="inlineStr">
        <is>
          <t>Local currency</t>
        </is>
      </c>
    </row>
    <row r="6">
      <c r="A6" s="255" t="inlineStr">
        <is>
          <t>CDS spread</t>
        </is>
      </c>
      <c r="B6" s="42">
        <f>VLOOKUP(B2,'10-year CDS Spreads'!A2:D158,3, FALSE)</f>
        <v/>
      </c>
    </row>
    <row r="7">
      <c r="A7" s="255" t="inlineStr">
        <is>
          <t>Excess CDS spread (over US CDS)</t>
        </is>
      </c>
      <c r="B7" s="42">
        <f>IF(B6="NA","NA",VLOOKUP(B2,'ERPs by country'!A8:I163,9,FALSE)/'ERPs by country'!E5)</f>
        <v/>
      </c>
    </row>
    <row r="8">
      <c r="B8" s="40" t="n"/>
    </row>
    <row r="9">
      <c r="A9" s="255" t="inlineStr">
        <is>
          <t>Country Default Spread (based on rating)</t>
        </is>
      </c>
      <c r="B9" s="76">
        <f>VLOOKUP(B2,'ERPs by country'!A8:I163,4,FALSE)</f>
        <v/>
      </c>
    </row>
    <row r="10">
      <c r="A10" s="255" t="inlineStr">
        <is>
          <t>Country Risk Premium (Rating)</t>
        </is>
      </c>
      <c r="B10" s="42">
        <f>VLOOKUP(B2,'ERPs by country'!A8:I163,6,FALSE)</f>
        <v/>
      </c>
    </row>
    <row r="11">
      <c r="A11" s="255" t="inlineStr">
        <is>
          <t>Equity Risk Premium (Rating)</t>
        </is>
      </c>
      <c r="B11" s="42">
        <f>VLOOKUP(B2,'ERPs by country'!A8:I163,5,FALSE)</f>
        <v/>
      </c>
    </row>
    <row r="12">
      <c r="B12" s="40" t="n"/>
    </row>
    <row r="13">
      <c r="A13" s="255" t="inlineStr">
        <is>
          <t>Country Risk Premium (CDS)</t>
        </is>
      </c>
      <c r="B13" s="42">
        <f>VLOOKUP(B2,'ERPs by country'!A8:I163,9,FALSE)</f>
        <v/>
      </c>
    </row>
    <row r="14">
      <c r="A14" s="255" t="inlineStr">
        <is>
          <t>Equity Risk Premium (CDS)</t>
        </is>
      </c>
      <c r="B14" s="42">
        <f>VLOOKUP(B2,'ERPs by country'!A8:I163,8,FALSE)</f>
        <v/>
      </c>
    </row>
    <row r="16" ht="19.05" customHeight="1" s="258">
      <c r="A16" s="37" t="inlineStr">
        <is>
          <t>To look up the equity risk premium for a region, use this worksheet</t>
        </is>
      </c>
    </row>
    <row r="17">
      <c r="A17" s="255" t="inlineStr">
        <is>
          <t>Region</t>
        </is>
      </c>
      <c r="B17" s="43" t="inlineStr">
        <is>
          <t>Asia</t>
        </is>
      </c>
    </row>
    <row r="19">
      <c r="A19" s="255" t="inlineStr">
        <is>
          <t>Country Risk Premium (simple average))</t>
        </is>
      </c>
      <c r="B19" s="44">
        <f>VLOOKUP(B17,'Regional Simple Averages'!$A$5:$E$13,3,FALSE)</f>
        <v/>
      </c>
    </row>
    <row r="20">
      <c r="A20" s="255" t="inlineStr">
        <is>
          <t>Total Equity Risk Premium (simple average)</t>
        </is>
      </c>
      <c r="B20" s="44">
        <f>VLOOKUP(B17,'Regional Simple Averages'!$A$5:$E$13,4,FALSE)</f>
        <v/>
      </c>
    </row>
    <row r="22">
      <c r="A22" s="255" t="inlineStr">
        <is>
          <t>Country Risk Premium (GDP weighted)</t>
        </is>
      </c>
      <c r="B22" s="44">
        <f>VLOOKUP(B17,'Regional Weighted Averages'!A171:C179,3,FALSE)</f>
        <v/>
      </c>
    </row>
    <row r="23">
      <c r="A23" s="255" t="inlineStr">
        <is>
          <t>Total Equity Risk Premium (GDP weighted)</t>
        </is>
      </c>
      <c r="B23" s="44">
        <f>VLOOKUP(B17,'Regional Weighted Averages'!A171:C179,2,FALSE)</f>
        <v/>
      </c>
    </row>
    <row r="25">
      <c r="A25" s="59" t="inlineStr">
        <is>
          <t>To construct your own regional ERP, use the data on GDP and ERP for countries in the Regional Weighted Averages Worksheet</t>
        </is>
      </c>
    </row>
    <row r="27" ht="19.05" customFormat="1" customHeight="1" s="88">
      <c r="A27" s="37" t="inlineStr">
        <is>
          <t>For countries not on the list above, try this frontier market list</t>
        </is>
      </c>
    </row>
    <row r="28">
      <c r="A28" s="255" t="inlineStr">
        <is>
          <t>Country</t>
        </is>
      </c>
      <c r="B28" s="39" t="inlineStr">
        <is>
          <t>Zimbabwe</t>
        </is>
      </c>
    </row>
    <row r="30">
      <c r="A30" s="255" t="inlineStr">
        <is>
          <t>PRS Score</t>
        </is>
      </c>
      <c r="B30" s="86">
        <f>VLOOKUP(B28,'PRS Worksheet'!A161:E181,2,FALSE)</f>
        <v/>
      </c>
    </row>
    <row r="31">
      <c r="A31" s="255" t="inlineStr">
        <is>
          <t>ERP based on PRS Score</t>
        </is>
      </c>
      <c r="B31" s="87">
        <f>VLOOKUP(B28,'PRS Worksheet'!A161:E181,5,FALSE)</f>
        <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sheetPr>
    <outlinePr summaryBelow="1" summaryRight="1"/>
    <pageSetUpPr/>
  </sheetPr>
  <dimension ref="A1:L210"/>
  <sheetViews>
    <sheetView topLeftCell="A140" zoomScale="87" zoomScaleNormal="87" workbookViewId="0">
      <selection activeCell="C180" sqref="C180:E180"/>
    </sheetView>
  </sheetViews>
  <sheetFormatPr baseColWidth="8" defaultColWidth="11" defaultRowHeight="11.4"/>
  <cols>
    <col width="35.875" customWidth="1" style="257" min="1" max="1"/>
    <col width="25.875" customWidth="1" style="257" min="2" max="2"/>
    <col width="25.875" customWidth="1" style="258" min="3" max="3"/>
    <col width="26.625" customWidth="1" style="258" min="4" max="4"/>
    <col width="25.875" customWidth="1" style="258" min="5" max="5"/>
    <col width="21.875" customWidth="1" style="258" min="6" max="6"/>
    <col width="24.125" customWidth="1" style="258" min="7" max="7"/>
    <col width="26.5" customWidth="1" style="258" min="8" max="8"/>
    <col width="22.875" customWidth="1" style="258" min="9" max="9"/>
  </cols>
  <sheetData>
    <row r="1" ht="16.05" customHeight="1" s="258">
      <c r="A1" s="104" t="inlineStr">
        <is>
          <t>Country and Equity Risk Premiums</t>
        </is>
      </c>
      <c r="B1" s="104" t="n"/>
      <c r="C1" s="6" t="n"/>
      <c r="D1" s="6" t="n"/>
      <c r="E1" s="6" t="n"/>
      <c r="F1" s="6" t="n"/>
      <c r="G1" s="6" t="n"/>
      <c r="H1" s="6" t="n"/>
      <c r="I1" s="6" t="n"/>
      <c r="J1" s="6" t="n"/>
      <c r="K1" s="6" t="n"/>
      <c r="L1" s="6" t="n"/>
    </row>
    <row r="2" ht="16.05" customHeight="1" s="258">
      <c r="A2" s="5" t="inlineStr">
        <is>
          <t>Date of update:</t>
        </is>
      </c>
      <c r="B2" s="178" t="n">
        <v>43830</v>
      </c>
      <c r="C2" s="256" t="n"/>
      <c r="D2" s="256" t="n"/>
      <c r="E2" s="256" t="n"/>
      <c r="F2" s="256" t="n"/>
      <c r="G2" s="256" t="n"/>
      <c r="H2" s="256" t="n"/>
      <c r="I2" s="256" t="n"/>
      <c r="J2" s="256" t="n"/>
      <c r="K2" s="256" t="n"/>
      <c r="L2" s="256" t="n"/>
    </row>
    <row r="3">
      <c r="A3" s="257" t="inlineStr">
        <is>
          <t>Enter the current risk premium for a mature equity market</t>
        </is>
      </c>
      <c r="E3" s="12" t="n">
        <v>0.046</v>
      </c>
      <c r="F3" s="1" t="n"/>
    </row>
    <row r="4">
      <c r="A4" s="257" t="inlineStr">
        <is>
          <t>Do you want to adjust the country default spread for the additional volatility of the equity market to get to a country premium?</t>
        </is>
      </c>
      <c r="E4" s="13" t="inlineStr">
        <is>
          <t>Yes</t>
        </is>
      </c>
      <c r="F4" s="18" t="n"/>
      <c r="G4" s="18" t="n"/>
    </row>
    <row r="5">
      <c r="A5" s="257" t="inlineStr">
        <is>
          <t>If yes, enter the multiplier to use on the default spread (See worksheet for volatility numbers for selected emerging markets)</t>
        </is>
      </c>
      <c r="E5" s="84">
        <f>'Relative Equity Volatility'!D7</f>
        <v/>
      </c>
      <c r="F5" s="95" t="n"/>
      <c r="G5" s="18" t="n"/>
    </row>
    <row r="7" ht="16.95" customFormat="1" customHeight="1" s="2">
      <c r="A7" s="109" t="inlineStr">
        <is>
          <t>Country</t>
        </is>
      </c>
      <c r="B7" s="110" t="inlineStr">
        <is>
          <t>Africa</t>
        </is>
      </c>
      <c r="C7" s="111" t="inlineStr">
        <is>
          <t>Moody's rating</t>
        </is>
      </c>
      <c r="D7" s="112" t="inlineStr">
        <is>
          <t>Rating-based Default Spread</t>
        </is>
      </c>
      <c r="E7" s="112" t="inlineStr">
        <is>
          <t>Total Equity Risk Premium</t>
        </is>
      </c>
      <c r="F7" s="112" t="inlineStr">
        <is>
          <t>Country Risk Premium</t>
        </is>
      </c>
      <c r="G7" s="113" t="inlineStr">
        <is>
          <t>Sovereign CDS, net of US</t>
        </is>
      </c>
      <c r="H7" s="112" t="inlineStr">
        <is>
          <t>Total Equity Risk Premium2</t>
        </is>
      </c>
      <c r="I7" s="114" t="inlineStr">
        <is>
          <t>Country Risk Premium3</t>
        </is>
      </c>
      <c r="J7" s="1" t="inlineStr">
        <is>
          <t>Has to be sorted in ascending order</t>
        </is>
      </c>
    </row>
    <row r="8" ht="16.05" customHeight="1" s="258">
      <c r="A8" s="108">
        <f>'Sovereign Ratings (Moody''s,S&amp;P)'!A2</f>
        <v/>
      </c>
      <c r="B8" s="103">
        <f>VLOOKUP(A8,'Regional lookup table'!$A$2:$B$161,2)</f>
        <v/>
      </c>
      <c r="C8" s="9">
        <f>'Sovereign Ratings (Moody''s,S&amp;P)'!C2</f>
        <v/>
      </c>
      <c r="D8" s="21">
        <f>VLOOKUP(C8,$J$9:$K$31,2,FALSE)/10000</f>
        <v/>
      </c>
      <c r="E8" s="21">
        <f>$E$3+F8</f>
        <v/>
      </c>
      <c r="F8" s="11">
        <f>IF($E$4="Yes",D8*$E$5,D8)</f>
        <v/>
      </c>
      <c r="G8" s="11">
        <f>VLOOKUP(A8,'10-year CDS Spreads'!$A$2:$D$157,4)</f>
        <v/>
      </c>
      <c r="H8" s="11">
        <f>IF(I8="NA","NA",$E$3+I8)</f>
        <v/>
      </c>
      <c r="I8" s="14">
        <f>IF(G8="NA","NA",G8*$E$5)</f>
        <v/>
      </c>
      <c r="J8" s="17" t="inlineStr">
        <is>
          <t>Rating</t>
        </is>
      </c>
      <c r="K8" s="17" t="inlineStr">
        <is>
          <t>Default spread in basis points</t>
        </is>
      </c>
    </row>
    <row r="9" ht="16.05" customHeight="1" s="258">
      <c r="A9" s="108">
        <f>'Sovereign Ratings (Moody''s,S&amp;P)'!A3</f>
        <v/>
      </c>
      <c r="B9" s="103">
        <f>VLOOKUP(A9,'Regional lookup table'!$A$3:$B$161,2)</f>
        <v/>
      </c>
      <c r="C9" s="9">
        <f>'Sovereign Ratings (Moody''s,S&amp;P)'!C3</f>
        <v/>
      </c>
      <c r="D9" s="21">
        <f>VLOOKUP(C9,$J$9:$K$31,2,FALSE)/10000</f>
        <v/>
      </c>
      <c r="E9" s="21">
        <f>$E$3+F9</f>
        <v/>
      </c>
      <c r="F9" s="11">
        <f>IF($E$4="Yes",D9*$E$5,D9)</f>
        <v/>
      </c>
      <c r="G9" s="11">
        <f>VLOOKUP(A9,'10-year CDS Spreads'!$A$2:$D$157,4)</f>
        <v/>
      </c>
      <c r="H9" s="11">
        <f>IF(I9="NA","NA",$E$3+I9)</f>
        <v/>
      </c>
      <c r="I9" s="14">
        <f>IF(G9="NA","NA",G9*$E$5)</f>
        <v/>
      </c>
      <c r="J9" s="4" t="inlineStr">
        <is>
          <t>A1</t>
        </is>
      </c>
      <c r="K9" s="169">
        <f>C189</f>
        <v/>
      </c>
    </row>
    <row r="10" ht="16.05" customHeight="1" s="258">
      <c r="A10" s="108">
        <f>'Sovereign Ratings (Moody''s,S&amp;P)'!A4</f>
        <v/>
      </c>
      <c r="B10" s="103">
        <f>VLOOKUP(A10,'Regional lookup table'!$A$3:$B$161,2)</f>
        <v/>
      </c>
      <c r="C10" s="9">
        <f>'Sovereign Ratings (Moody''s,S&amp;P)'!C4</f>
        <v/>
      </c>
      <c r="D10" s="21">
        <f>VLOOKUP(C10,$J$9:$K$31,2,FALSE)/10000</f>
        <v/>
      </c>
      <c r="E10" s="21">
        <f>$E$3+F10</f>
        <v/>
      </c>
      <c r="F10" s="11">
        <f>IF($E$4="Yes",D10*$E$5,D10)</f>
        <v/>
      </c>
      <c r="G10" s="11">
        <f>VLOOKUP(A10,'10-year CDS Spreads'!$A$2:$D$157,4)</f>
        <v/>
      </c>
      <c r="H10" s="11">
        <f>IF(I10="NA","NA",$E$3+I10)</f>
        <v/>
      </c>
      <c r="I10" s="14">
        <f>IF(G10="NA","NA",G10*$E$5)</f>
        <v/>
      </c>
      <c r="J10" s="4" t="inlineStr">
        <is>
          <t>A2</t>
        </is>
      </c>
      <c r="K10" s="169">
        <f>C190</f>
        <v/>
      </c>
    </row>
    <row r="11" ht="16.05" customHeight="1" s="258">
      <c r="A11" s="108">
        <f>'Sovereign Ratings (Moody''s,S&amp;P)'!A5</f>
        <v/>
      </c>
      <c r="B11" s="103">
        <f>VLOOKUP(A11,'Regional lookup table'!$A$3:$B$161,2)</f>
        <v/>
      </c>
      <c r="C11" s="9">
        <f>'Sovereign Ratings (Moody''s,S&amp;P)'!C5</f>
        <v/>
      </c>
      <c r="D11" s="21">
        <f>VLOOKUP(C11,$J$9:$K$31,2,FALSE)/10000</f>
        <v/>
      </c>
      <c r="E11" s="21">
        <f>$E$3+F11</f>
        <v/>
      </c>
      <c r="F11" s="11">
        <f>IF($E$4="Yes",D11*$E$5,D11)</f>
        <v/>
      </c>
      <c r="G11" s="11">
        <f>VLOOKUP(A11,'10-year CDS Spreads'!$A$2:$D$157,4)</f>
        <v/>
      </c>
      <c r="H11" s="11">
        <f>IF(I11="NA","NA",$E$3+I11)</f>
        <v/>
      </c>
      <c r="I11" s="14">
        <f>IF(G11="NA","NA",G11*$E$5)</f>
        <v/>
      </c>
      <c r="J11" s="4" t="inlineStr">
        <is>
          <t>A3</t>
        </is>
      </c>
      <c r="K11" s="169">
        <f>C191</f>
        <v/>
      </c>
    </row>
    <row r="12" ht="16.05" customHeight="1" s="258">
      <c r="A12" s="108">
        <f>'Sovereign Ratings (Moody''s,S&amp;P)'!A6</f>
        <v/>
      </c>
      <c r="B12" s="103">
        <f>VLOOKUP(A12,'Regional lookup table'!$A$3:$B$161,2)</f>
        <v/>
      </c>
      <c r="C12" s="9">
        <f>'Sovereign Ratings (Moody''s,S&amp;P)'!C6</f>
        <v/>
      </c>
      <c r="D12" s="21">
        <f>VLOOKUP(C12,$J$9:$K$31,2,FALSE)/10000</f>
        <v/>
      </c>
      <c r="E12" s="21">
        <f>$E$3+F12</f>
        <v/>
      </c>
      <c r="F12" s="11">
        <f>IF($E$4="Yes",D12*$E$5,D12)</f>
        <v/>
      </c>
      <c r="G12" s="11">
        <f>VLOOKUP(A12,'10-year CDS Spreads'!$A$2:$D$157,4)</f>
        <v/>
      </c>
      <c r="H12" s="11">
        <f>IF(I12="NA","NA",$E$3+I12)</f>
        <v/>
      </c>
      <c r="I12" s="14">
        <f>IF(G12="NA","NA",G12*$E$5)</f>
        <v/>
      </c>
      <c r="J12" s="4" t="inlineStr">
        <is>
          <t>Aa1</t>
        </is>
      </c>
      <c r="K12" s="169">
        <f>C192</f>
        <v/>
      </c>
    </row>
    <row r="13" ht="16.05" customHeight="1" s="258">
      <c r="A13" s="108">
        <f>'Sovereign Ratings (Moody''s,S&amp;P)'!A7</f>
        <v/>
      </c>
      <c r="B13" s="103">
        <f>VLOOKUP(A13,'Regional lookup table'!$A$3:$B$161,2)</f>
        <v/>
      </c>
      <c r="C13" s="9">
        <f>'Sovereign Ratings (Moody''s,S&amp;P)'!C7</f>
        <v/>
      </c>
      <c r="D13" s="21">
        <f>VLOOKUP(C13,$J$9:$K$31,2,FALSE)/10000</f>
        <v/>
      </c>
      <c r="E13" s="21">
        <f>$E$3+F13</f>
        <v/>
      </c>
      <c r="F13" s="11">
        <f>IF($E$4="Yes",D13*$E$5,D13)</f>
        <v/>
      </c>
      <c r="G13" s="11">
        <f>VLOOKUP(A13,'10-year CDS Spreads'!$A$2:$D$157,4)</f>
        <v/>
      </c>
      <c r="H13" s="11">
        <f>IF(I13="NA","NA",$E$3+I13)</f>
        <v/>
      </c>
      <c r="I13" s="14">
        <f>IF(G13="NA","NA",G13*$E$5)</f>
        <v/>
      </c>
      <c r="J13" s="4" t="inlineStr">
        <is>
          <t>Aa2</t>
        </is>
      </c>
      <c r="K13" s="169">
        <f>C193</f>
        <v/>
      </c>
    </row>
    <row r="14" ht="16.05" customHeight="1" s="258">
      <c r="A14" s="108">
        <f>'Sovereign Ratings (Moody''s,S&amp;P)'!A8</f>
        <v/>
      </c>
      <c r="B14" s="103">
        <f>VLOOKUP(A14,'Regional lookup table'!$A$3:$B$161,2)</f>
        <v/>
      </c>
      <c r="C14" s="9">
        <f>'Sovereign Ratings (Moody''s,S&amp;P)'!C8</f>
        <v/>
      </c>
      <c r="D14" s="21">
        <f>VLOOKUP(C14,$J$9:$K$31,2,FALSE)/10000</f>
        <v/>
      </c>
      <c r="E14" s="21">
        <f>$E$3+F14</f>
        <v/>
      </c>
      <c r="F14" s="11">
        <f>IF($E$4="Yes",D14*$E$5,D14)</f>
        <v/>
      </c>
      <c r="G14" s="11">
        <f>VLOOKUP(A14,'10-year CDS Spreads'!$A$2:$D$157,4)</f>
        <v/>
      </c>
      <c r="H14" s="11">
        <f>IF(I14="NA","NA",$E$3+I14)</f>
        <v/>
      </c>
      <c r="I14" s="14">
        <f>IF(G14="NA","NA",G14*$E$5)</f>
        <v/>
      </c>
      <c r="J14" s="4" t="inlineStr">
        <is>
          <t>Aa3</t>
        </is>
      </c>
      <c r="K14" s="169">
        <f>C194</f>
        <v/>
      </c>
    </row>
    <row r="15" ht="16.05" customHeight="1" s="258">
      <c r="A15" s="108">
        <f>'Sovereign Ratings (Moody''s,S&amp;P)'!A9</f>
        <v/>
      </c>
      <c r="B15" s="103">
        <f>VLOOKUP(A15,'Regional lookup table'!$A$3:$B$161,2)</f>
        <v/>
      </c>
      <c r="C15" s="9">
        <f>'Sovereign Ratings (Moody''s,S&amp;P)'!C9</f>
        <v/>
      </c>
      <c r="D15" s="21">
        <f>VLOOKUP(C15,$J$9:$K$31,2,FALSE)/10000</f>
        <v/>
      </c>
      <c r="E15" s="21">
        <f>$E$3+F15</f>
        <v/>
      </c>
      <c r="F15" s="11">
        <f>IF($E$4="Yes",D15*$E$5,D15)</f>
        <v/>
      </c>
      <c r="G15" s="11">
        <f>VLOOKUP(A15,'10-year CDS Spreads'!$A$2:$D$157,4)</f>
        <v/>
      </c>
      <c r="H15" s="11">
        <f>IF(I15="NA","NA",$E$3+I15)</f>
        <v/>
      </c>
      <c r="I15" s="14">
        <f>IF(G15="NA","NA",G15*$E$5)</f>
        <v/>
      </c>
      <c r="J15" s="4" t="inlineStr">
        <is>
          <t>Aaa</t>
        </is>
      </c>
      <c r="K15" s="169">
        <f>C195</f>
        <v/>
      </c>
    </row>
    <row r="16" ht="16.05" customHeight="1" s="258">
      <c r="A16" s="108">
        <f>'Sovereign Ratings (Moody''s,S&amp;P)'!A10</f>
        <v/>
      </c>
      <c r="B16" s="103">
        <f>VLOOKUP(A16,'Regional lookup table'!$A$3:$B$161,2)</f>
        <v/>
      </c>
      <c r="C16" s="9">
        <f>'Sovereign Ratings (Moody''s,S&amp;P)'!C10</f>
        <v/>
      </c>
      <c r="D16" s="21">
        <f>VLOOKUP(C16,$J$9:$K$31,2,FALSE)/10000</f>
        <v/>
      </c>
      <c r="E16" s="21">
        <f>$E$3+F16</f>
        <v/>
      </c>
      <c r="F16" s="11">
        <f>IF($E$4="Yes",D16*$E$5,D16)</f>
        <v/>
      </c>
      <c r="G16" s="11">
        <f>VLOOKUP(A16,'10-year CDS Spreads'!$A$2:$D$157,4)</f>
        <v/>
      </c>
      <c r="H16" s="11">
        <f>IF(I16="NA","NA",$E$3+I16)</f>
        <v/>
      </c>
      <c r="I16" s="14">
        <f>IF(G16="NA","NA",G16*$E$5)</f>
        <v/>
      </c>
      <c r="J16" s="4" t="inlineStr">
        <is>
          <t>B1</t>
        </is>
      </c>
      <c r="K16" s="169">
        <f>C196</f>
        <v/>
      </c>
    </row>
    <row r="17" ht="16.05" customHeight="1" s="258">
      <c r="A17" s="108">
        <f>'Sovereign Ratings (Moody''s,S&amp;P)'!A11</f>
        <v/>
      </c>
      <c r="B17" s="103">
        <f>VLOOKUP(A17,'Regional lookup table'!$A$3:$B$161,2)</f>
        <v/>
      </c>
      <c r="C17" s="9">
        <f>'Sovereign Ratings (Moody''s,S&amp;P)'!C11</f>
        <v/>
      </c>
      <c r="D17" s="21">
        <f>VLOOKUP(C17,$J$9:$K$31,2,FALSE)/10000</f>
        <v/>
      </c>
      <c r="E17" s="21">
        <f>$E$3+F17</f>
        <v/>
      </c>
      <c r="F17" s="11">
        <f>IF($E$4="Yes",D17*$E$5,D17)</f>
        <v/>
      </c>
      <c r="G17" s="11">
        <f>VLOOKUP(A17,'10-year CDS Spreads'!$A$2:$D$157,4)</f>
        <v/>
      </c>
      <c r="H17" s="11">
        <f>IF(I17="NA","NA",$E$3+I17)</f>
        <v/>
      </c>
      <c r="I17" s="14">
        <f>IF(G17="NA","NA",G17*$E$5)</f>
        <v/>
      </c>
      <c r="J17" s="4" t="inlineStr">
        <is>
          <t>B2</t>
        </is>
      </c>
      <c r="K17" s="169">
        <f>C197</f>
        <v/>
      </c>
    </row>
    <row r="18" ht="16.05" customHeight="1" s="258">
      <c r="A18" s="108">
        <f>'Sovereign Ratings (Moody''s,S&amp;P)'!A12</f>
        <v/>
      </c>
      <c r="B18" s="103">
        <f>VLOOKUP(A18,'Regional lookup table'!$A$3:$B$161,2)</f>
        <v/>
      </c>
      <c r="C18" s="9">
        <f>'Sovereign Ratings (Moody''s,S&amp;P)'!C12</f>
        <v/>
      </c>
      <c r="D18" s="21">
        <f>VLOOKUP(C18,$J$9:$K$31,2,FALSE)/10000</f>
        <v/>
      </c>
      <c r="E18" s="21">
        <f>$E$3+F18</f>
        <v/>
      </c>
      <c r="F18" s="11">
        <f>IF($E$4="Yes",D18*$E$5,D18)</f>
        <v/>
      </c>
      <c r="G18" s="11">
        <f>VLOOKUP(A18,'10-year CDS Spreads'!$A$2:$D$157,4)</f>
        <v/>
      </c>
      <c r="H18" s="11">
        <f>IF(I18="NA","NA",$E$3+I18)</f>
        <v/>
      </c>
      <c r="I18" s="14">
        <f>IF(G18="NA","NA",G18*$E$5)</f>
        <v/>
      </c>
      <c r="J18" s="4" t="inlineStr">
        <is>
          <t>B3</t>
        </is>
      </c>
      <c r="K18" s="169">
        <f>C198</f>
        <v/>
      </c>
    </row>
    <row r="19" ht="16.05" customHeight="1" s="258">
      <c r="A19" s="108">
        <f>'Sovereign Ratings (Moody''s,S&amp;P)'!A13</f>
        <v/>
      </c>
      <c r="B19" s="103">
        <f>VLOOKUP(A19,'Regional lookup table'!$A$3:$B$161,2)</f>
        <v/>
      </c>
      <c r="C19" s="9">
        <f>'Sovereign Ratings (Moody''s,S&amp;P)'!C13</f>
        <v/>
      </c>
      <c r="D19" s="21">
        <f>VLOOKUP(C19,$J$9:$K$31,2,FALSE)/10000</f>
        <v/>
      </c>
      <c r="E19" s="21">
        <f>$E$3+F19</f>
        <v/>
      </c>
      <c r="F19" s="11">
        <f>IF($E$4="Yes",D19*$E$5,D19)</f>
        <v/>
      </c>
      <c r="G19" s="11">
        <f>VLOOKUP(A19,'10-year CDS Spreads'!$A$2:$D$157,4)</f>
        <v/>
      </c>
      <c r="H19" s="11">
        <f>IF(I19="NA","NA",$E$3+I19)</f>
        <v/>
      </c>
      <c r="I19" s="14">
        <f>IF(G19="NA","NA",G19*$E$5)</f>
        <v/>
      </c>
      <c r="J19" s="4" t="inlineStr">
        <is>
          <t>Ba1</t>
        </is>
      </c>
      <c r="K19" s="169">
        <f>C199</f>
        <v/>
      </c>
    </row>
    <row r="20" ht="16.05" customHeight="1" s="258">
      <c r="A20" s="108">
        <f>'Sovereign Ratings (Moody''s,S&amp;P)'!A14</f>
        <v/>
      </c>
      <c r="B20" s="103">
        <f>VLOOKUP(A20,'Regional lookup table'!$A$3:$B$161,2)</f>
        <v/>
      </c>
      <c r="C20" s="9">
        <f>'Sovereign Ratings (Moody''s,S&amp;P)'!C14</f>
        <v/>
      </c>
      <c r="D20" s="21">
        <f>VLOOKUP(C20,$J$9:$K$31,2,FALSE)/10000</f>
        <v/>
      </c>
      <c r="E20" s="21">
        <f>$E$3+F20</f>
        <v/>
      </c>
      <c r="F20" s="11">
        <f>IF($E$4="Yes",D20*$E$5,D20)</f>
        <v/>
      </c>
      <c r="G20" s="11">
        <f>VLOOKUP(A20,'10-year CDS Spreads'!$A$2:$D$157,4)</f>
        <v/>
      </c>
      <c r="H20" s="11">
        <f>IF(I20="NA","NA",$E$3+I20)</f>
        <v/>
      </c>
      <c r="I20" s="14">
        <f>IF(G20="NA","NA",G20*$E$5)</f>
        <v/>
      </c>
      <c r="J20" s="4" t="inlineStr">
        <is>
          <t>Ba2</t>
        </is>
      </c>
      <c r="K20" s="169">
        <f>C200</f>
        <v/>
      </c>
    </row>
    <row r="21" ht="16.05" customHeight="1" s="258">
      <c r="A21" s="108">
        <f>'Sovereign Ratings (Moody''s,S&amp;P)'!A15</f>
        <v/>
      </c>
      <c r="B21" s="103">
        <f>VLOOKUP(A21,'Regional lookup table'!$A$3:$B$161,2)</f>
        <v/>
      </c>
      <c r="C21" s="9">
        <f>'Sovereign Ratings (Moody''s,S&amp;P)'!C15</f>
        <v/>
      </c>
      <c r="D21" s="21">
        <f>VLOOKUP(C21,$J$9:$K$31,2,FALSE)/10000</f>
        <v/>
      </c>
      <c r="E21" s="21">
        <f>$E$3+F21</f>
        <v/>
      </c>
      <c r="F21" s="11">
        <f>IF($E$4="Yes",D21*$E$5,D21)</f>
        <v/>
      </c>
      <c r="G21" s="11">
        <f>VLOOKUP(A21,'10-year CDS Spreads'!$A$2:$D$157,4)</f>
        <v/>
      </c>
      <c r="H21" s="11">
        <f>IF(I21="NA","NA",$E$3+I21)</f>
        <v/>
      </c>
      <c r="I21" s="14">
        <f>IF(G21="NA","NA",G21*$E$5)</f>
        <v/>
      </c>
      <c r="J21" s="4" t="inlineStr">
        <is>
          <t>Ba3</t>
        </is>
      </c>
      <c r="K21" s="169">
        <f>C201</f>
        <v/>
      </c>
    </row>
    <row r="22" ht="16.05" customHeight="1" s="258">
      <c r="A22" s="108">
        <f>'Sovereign Ratings (Moody''s,S&amp;P)'!A16</f>
        <v/>
      </c>
      <c r="B22" s="103">
        <f>VLOOKUP(A22,'Regional lookup table'!$A$3:$B$161,2)</f>
        <v/>
      </c>
      <c r="C22" s="9">
        <f>'Sovereign Ratings (Moody''s,S&amp;P)'!C16</f>
        <v/>
      </c>
      <c r="D22" s="21">
        <f>VLOOKUP(C22,$J$9:$K$31,2,FALSE)/10000</f>
        <v/>
      </c>
      <c r="E22" s="21">
        <f>$E$3+F22</f>
        <v/>
      </c>
      <c r="F22" s="11">
        <f>IF($E$4="Yes",D22*$E$5,D22)</f>
        <v/>
      </c>
      <c r="G22" s="11">
        <f>VLOOKUP(A22,'10-year CDS Spreads'!$A$2:$D$157,4)</f>
        <v/>
      </c>
      <c r="H22" s="11">
        <f>IF(I22="NA","NA",$E$3+I22)</f>
        <v/>
      </c>
      <c r="I22" s="14">
        <f>IF(G22="NA","NA",G22*$E$5)</f>
        <v/>
      </c>
      <c r="J22" s="4" t="inlineStr">
        <is>
          <t>Baa1</t>
        </is>
      </c>
      <c r="K22" s="169">
        <f>C202</f>
        <v/>
      </c>
    </row>
    <row r="23" ht="16.05" customHeight="1" s="258">
      <c r="A23" s="108">
        <f>'Sovereign Ratings (Moody''s,S&amp;P)'!A17</f>
        <v/>
      </c>
      <c r="B23" s="103">
        <f>VLOOKUP(A23,'Regional lookup table'!$A$3:$B$161,2)</f>
        <v/>
      </c>
      <c r="C23" s="9">
        <f>'Sovereign Ratings (Moody''s,S&amp;P)'!C17</f>
        <v/>
      </c>
      <c r="D23" s="21">
        <f>VLOOKUP(C23,$J$9:$K$31,2,FALSE)/10000</f>
        <v/>
      </c>
      <c r="E23" s="21">
        <f>$E$3+F23</f>
        <v/>
      </c>
      <c r="F23" s="11">
        <f>IF($E$4="Yes",D23*$E$5,D23)</f>
        <v/>
      </c>
      <c r="G23" s="11">
        <f>VLOOKUP(A23,'10-year CDS Spreads'!$A$2:$D$157,4)</f>
        <v/>
      </c>
      <c r="H23" s="11">
        <f>IF(I23="NA","NA",$E$3+I23)</f>
        <v/>
      </c>
      <c r="I23" s="14">
        <f>IF(G23="NA","NA",G23*$E$5)</f>
        <v/>
      </c>
      <c r="J23" s="4" t="inlineStr">
        <is>
          <t>Baa2</t>
        </is>
      </c>
      <c r="K23" s="169">
        <f>C203</f>
        <v/>
      </c>
    </row>
    <row r="24" ht="16.05" customHeight="1" s="258">
      <c r="A24" s="108">
        <f>'Sovereign Ratings (Moody''s,S&amp;P)'!A18</f>
        <v/>
      </c>
      <c r="B24" s="103">
        <f>VLOOKUP(A24,'Regional lookup table'!$A$3:$B$161,2)</f>
        <v/>
      </c>
      <c r="C24" s="9">
        <f>'Sovereign Ratings (Moody''s,S&amp;P)'!C18</f>
        <v/>
      </c>
      <c r="D24" s="21">
        <f>VLOOKUP(C24,$J$9:$K$31,2,FALSE)/10000</f>
        <v/>
      </c>
      <c r="E24" s="21">
        <f>$E$3+F24</f>
        <v/>
      </c>
      <c r="F24" s="11">
        <f>IF($E$4="Yes",D24*$E$5,D24)</f>
        <v/>
      </c>
      <c r="G24" s="11">
        <f>VLOOKUP(A24,'10-year CDS Spreads'!$A$2:$D$157,4)</f>
        <v/>
      </c>
      <c r="H24" s="11">
        <f>IF(I24="NA","NA",$E$3+I24)</f>
        <v/>
      </c>
      <c r="I24" s="14">
        <f>IF(G24="NA","NA",G24*$E$5)</f>
        <v/>
      </c>
      <c r="J24" s="4" t="inlineStr">
        <is>
          <t>Baa3</t>
        </is>
      </c>
      <c r="K24" s="169">
        <f>C204</f>
        <v/>
      </c>
    </row>
    <row r="25" ht="16.05" customHeight="1" s="258">
      <c r="A25" s="108">
        <f>'Sovereign Ratings (Moody''s,S&amp;P)'!A19</f>
        <v/>
      </c>
      <c r="B25" s="103">
        <f>VLOOKUP(A25,'Regional lookup table'!$A$3:$B$161,2)</f>
        <v/>
      </c>
      <c r="C25" s="9">
        <f>'Sovereign Ratings (Moody''s,S&amp;P)'!C19</f>
        <v/>
      </c>
      <c r="D25" s="21">
        <f>VLOOKUP(C25,$J$9:$K$31,2,FALSE)/10000</f>
        <v/>
      </c>
      <c r="E25" s="21">
        <f>$E$3+F25</f>
        <v/>
      </c>
      <c r="F25" s="11">
        <f>IF($E$4="Yes",D25*$E$5,D25)</f>
        <v/>
      </c>
      <c r="G25" s="11">
        <f>VLOOKUP(A25,'10-year CDS Spreads'!$A$2:$D$157,4)</f>
        <v/>
      </c>
      <c r="H25" s="11">
        <f>IF(I25="NA","NA",$E$3+I25)</f>
        <v/>
      </c>
      <c r="I25" s="14">
        <f>IF(G25="NA","NA",G25*$E$5)</f>
        <v/>
      </c>
      <c r="J25" s="4" t="inlineStr">
        <is>
          <t>C</t>
        </is>
      </c>
      <c r="K25" s="169">
        <f>C205</f>
        <v/>
      </c>
    </row>
    <row r="26" ht="16.05" customHeight="1" s="258">
      <c r="A26" s="108">
        <f>'Sovereign Ratings (Moody''s,S&amp;P)'!A20</f>
        <v/>
      </c>
      <c r="B26" s="103">
        <f>VLOOKUP(A26,'Regional lookup table'!$A$3:$B$161,2)</f>
        <v/>
      </c>
      <c r="C26" s="9">
        <f>'Sovereign Ratings (Moody''s,S&amp;P)'!C20</f>
        <v/>
      </c>
      <c r="D26" s="21">
        <f>VLOOKUP(C26,$J$9:$K$31,2,FALSE)/10000</f>
        <v/>
      </c>
      <c r="E26" s="21">
        <f>$E$3+F26</f>
        <v/>
      </c>
      <c r="F26" s="11">
        <f>IF($E$4="Yes",D26*$E$5,D26)</f>
        <v/>
      </c>
      <c r="G26" s="11">
        <f>VLOOKUP(A26,'10-year CDS Spreads'!$A$2:$D$157,4)</f>
        <v/>
      </c>
      <c r="H26" s="11">
        <f>IF(I26="NA","NA",$E$3+I26)</f>
        <v/>
      </c>
      <c r="I26" s="14">
        <f>IF(G26="NA","NA",G26*$E$5)</f>
        <v/>
      </c>
      <c r="J26" s="4" t="inlineStr">
        <is>
          <t>Ca</t>
        </is>
      </c>
      <c r="K26" s="169">
        <f>C206</f>
        <v/>
      </c>
    </row>
    <row r="27" ht="16.05" customHeight="1" s="258">
      <c r="A27" s="108">
        <f>'Sovereign Ratings (Moody''s,S&amp;P)'!A21</f>
        <v/>
      </c>
      <c r="B27" s="103">
        <f>VLOOKUP(A27,'Regional lookup table'!$A$3:$B$161,2)</f>
        <v/>
      </c>
      <c r="C27" s="9">
        <f>'Sovereign Ratings (Moody''s,S&amp;P)'!C21</f>
        <v/>
      </c>
      <c r="D27" s="21">
        <f>VLOOKUP(C27,$J$9:$K$31,2,FALSE)/10000</f>
        <v/>
      </c>
      <c r="E27" s="21">
        <f>$E$3+F27</f>
        <v/>
      </c>
      <c r="F27" s="11">
        <f>IF($E$4="Yes",D27*$E$5,D27)</f>
        <v/>
      </c>
      <c r="G27" s="11">
        <f>VLOOKUP(A27,'10-year CDS Spreads'!$A$2:$D$157,4)</f>
        <v/>
      </c>
      <c r="H27" s="11">
        <f>IF(I27="NA","NA",$E$3+I27)</f>
        <v/>
      </c>
      <c r="I27" s="14">
        <f>IF(G27="NA","NA",G27*$E$5)</f>
        <v/>
      </c>
      <c r="J27" s="4">
        <f>B207</f>
        <v/>
      </c>
      <c r="K27" s="169">
        <f>C207</f>
        <v/>
      </c>
    </row>
    <row r="28" ht="16.05" customHeight="1" s="258">
      <c r="A28" s="108">
        <f>'Sovereign Ratings (Moody''s,S&amp;P)'!A22</f>
        <v/>
      </c>
      <c r="B28" s="103">
        <f>VLOOKUP(A28,'Regional lookup table'!$A$3:$B$161,2)</f>
        <v/>
      </c>
      <c r="C28" s="9">
        <f>'Sovereign Ratings (Moody''s,S&amp;P)'!C22</f>
        <v/>
      </c>
      <c r="D28" s="21">
        <f>VLOOKUP(C28,$J$9:$K$31,2,FALSE)/10000</f>
        <v/>
      </c>
      <c r="E28" s="21">
        <f>$E$3+F28</f>
        <v/>
      </c>
      <c r="F28" s="11">
        <f>IF($E$4="Yes",D28*$E$5,D28)</f>
        <v/>
      </c>
      <c r="G28" s="11">
        <f>VLOOKUP(A28,'10-year CDS Spreads'!$A$2:$D$157,4)</f>
        <v/>
      </c>
      <c r="H28" s="11">
        <f>IF(I28="NA","NA",$E$3+I28)</f>
        <v/>
      </c>
      <c r="I28" s="14">
        <f>IF(G28="NA","NA",G28*$E$5)</f>
        <v/>
      </c>
      <c r="J28" s="4">
        <f>B208</f>
        <v/>
      </c>
      <c r="K28" s="169">
        <f>C208</f>
        <v/>
      </c>
    </row>
    <row r="29" ht="16.05" customHeight="1" s="258">
      <c r="A29" s="108">
        <f>'Sovereign Ratings (Moody''s,S&amp;P)'!A23</f>
        <v/>
      </c>
      <c r="B29" s="103">
        <f>VLOOKUP(A29,'Regional lookup table'!$A$3:$B$161,2)</f>
        <v/>
      </c>
      <c r="C29" s="9">
        <f>'Sovereign Ratings (Moody''s,S&amp;P)'!C23</f>
        <v/>
      </c>
      <c r="D29" s="21">
        <f>VLOOKUP(C29,$J$9:$K$31,2,FALSE)/10000</f>
        <v/>
      </c>
      <c r="E29" s="21">
        <f>$E$3+F29</f>
        <v/>
      </c>
      <c r="F29" s="11">
        <f>IF($E$4="Yes",D29*$E$5,D29)</f>
        <v/>
      </c>
      <c r="G29" s="11">
        <f>VLOOKUP(A29,'10-year CDS Spreads'!$A$2:$D$157,4)</f>
        <v/>
      </c>
      <c r="H29" s="11">
        <f>IF(I29="NA","NA",$E$3+I29)</f>
        <v/>
      </c>
      <c r="I29" s="14">
        <f>IF(G29="NA","NA",G29*$E$5)</f>
        <v/>
      </c>
      <c r="J29" s="4">
        <f>B209</f>
        <v/>
      </c>
      <c r="K29" s="169">
        <f>C209</f>
        <v/>
      </c>
    </row>
    <row r="30" ht="16.05" customHeight="1" s="258">
      <c r="A30" s="108">
        <f>'Sovereign Ratings (Moody''s,S&amp;P)'!A24</f>
        <v/>
      </c>
      <c r="B30" s="103">
        <f>VLOOKUP(A30,'Regional lookup table'!$A$3:$B$161,2)</f>
        <v/>
      </c>
      <c r="C30" s="9">
        <f>'Sovereign Ratings (Moody''s,S&amp;P)'!C24</f>
        <v/>
      </c>
      <c r="D30" s="21">
        <f>VLOOKUP(C30,$J$9:$K$31,2,FALSE)/10000</f>
        <v/>
      </c>
      <c r="E30" s="21">
        <f>$E$3+F30</f>
        <v/>
      </c>
      <c r="F30" s="11">
        <f>IF($E$4="Yes",D30*$E$5,D30)</f>
        <v/>
      </c>
      <c r="G30" s="11">
        <f>VLOOKUP(A30,'10-year CDS Spreads'!$A$2:$D$157,4)</f>
        <v/>
      </c>
      <c r="H30" s="11">
        <f>IF(I30="NA","NA",$E$3+I30)</f>
        <v/>
      </c>
      <c r="I30" s="14">
        <f>IF(G30="NA","NA",G30*$E$5)</f>
        <v/>
      </c>
      <c r="J30" s="4" t="inlineStr">
        <is>
          <t>NR</t>
        </is>
      </c>
      <c r="K30" s="170">
        <f>C210</f>
        <v/>
      </c>
    </row>
    <row r="31" ht="16.05" customHeight="1" s="258">
      <c r="A31" s="108">
        <f>'Sovereign Ratings (Moody''s,S&amp;P)'!A25</f>
        <v/>
      </c>
      <c r="B31" s="103">
        <f>VLOOKUP(A31,'Regional lookup table'!$A$3:$B$161,2)</f>
        <v/>
      </c>
      <c r="C31" s="9">
        <f>'Sovereign Ratings (Moody''s,S&amp;P)'!C25</f>
        <v/>
      </c>
      <c r="D31" s="21">
        <f>VLOOKUP(C31,$J$9:$K$31,2,FALSE)/10000</f>
        <v/>
      </c>
      <c r="E31" s="21">
        <f>$E$3+F31</f>
        <v/>
      </c>
      <c r="F31" s="11">
        <f>IF($E$4="Yes",D31*$E$5,D31)</f>
        <v/>
      </c>
      <c r="G31" s="11">
        <f>VLOOKUP(A31,'10-year CDS Spreads'!$A$2:$D$157,4)</f>
        <v/>
      </c>
      <c r="H31" s="11">
        <f>IF(I31="NA","NA",$E$3+I31)</f>
        <v/>
      </c>
      <c r="I31" s="14">
        <f>IF(G31="NA","NA",G31*$E$5)</f>
        <v/>
      </c>
    </row>
    <row r="32" ht="16.05" customHeight="1" s="258">
      <c r="A32" s="108">
        <f>'Sovereign Ratings (Moody''s,S&amp;P)'!A26</f>
        <v/>
      </c>
      <c r="B32" s="103">
        <f>VLOOKUP(A32,'Regional lookup table'!$A$3:$B$161,2)</f>
        <v/>
      </c>
      <c r="C32" s="9">
        <f>'Sovereign Ratings (Moody''s,S&amp;P)'!C26</f>
        <v/>
      </c>
      <c r="D32" s="21">
        <f>VLOOKUP(C32,$J$9:$K$31,2,FALSE)/10000</f>
        <v/>
      </c>
      <c r="E32" s="21">
        <f>$E$3+F32</f>
        <v/>
      </c>
      <c r="F32" s="11">
        <f>IF($E$4="Yes",D32*$E$5,D32)</f>
        <v/>
      </c>
      <c r="G32" s="11">
        <f>VLOOKUP(A32,'10-year CDS Spreads'!$A$2:$D$157,4)</f>
        <v/>
      </c>
      <c r="H32" s="11">
        <f>IF(I32="NA","NA",$E$3+I32)</f>
        <v/>
      </c>
      <c r="I32" s="14">
        <f>IF(G32="NA","NA",G32*$E$5)</f>
        <v/>
      </c>
    </row>
    <row r="33" ht="16.05" customHeight="1" s="258">
      <c r="A33" s="108">
        <f>'Sovereign Ratings (Moody''s,S&amp;P)'!A27</f>
        <v/>
      </c>
      <c r="B33" s="103">
        <f>VLOOKUP(A33,'Regional lookup table'!$A$3:$B$161,2)</f>
        <v/>
      </c>
      <c r="C33" s="9">
        <f>'Sovereign Ratings (Moody''s,S&amp;P)'!C27</f>
        <v/>
      </c>
      <c r="D33" s="21">
        <f>VLOOKUP(C33,$J$9:$K$31,2,FALSE)/10000</f>
        <v/>
      </c>
      <c r="E33" s="21">
        <f>$E$3+F33</f>
        <v/>
      </c>
      <c r="F33" s="11">
        <f>IF($E$4="Yes",D33*$E$5,D33)</f>
        <v/>
      </c>
      <c r="G33" s="11">
        <f>VLOOKUP(A33,'10-year CDS Spreads'!$A$2:$D$157,4)</f>
        <v/>
      </c>
      <c r="H33" s="11">
        <f>IF(I33="NA","NA",$E$3+I33)</f>
        <v/>
      </c>
      <c r="I33" s="14">
        <f>IF(G33="NA","NA",G33*$E$5)</f>
        <v/>
      </c>
    </row>
    <row r="34" ht="16.05" customHeight="1" s="258">
      <c r="A34" s="108">
        <f>'Sovereign Ratings (Moody''s,S&amp;P)'!A28</f>
        <v/>
      </c>
      <c r="B34" s="103">
        <f>VLOOKUP(A34,'Regional lookup table'!$A$3:$B$161,2)</f>
        <v/>
      </c>
      <c r="C34" s="9">
        <f>'Sovereign Ratings (Moody''s,S&amp;P)'!C28</f>
        <v/>
      </c>
      <c r="D34" s="21">
        <f>VLOOKUP(C34,$J$9:$K$31,2,FALSE)/10000</f>
        <v/>
      </c>
      <c r="E34" s="21">
        <f>$E$3+F34</f>
        <v/>
      </c>
      <c r="F34" s="11">
        <f>IF($E$4="Yes",D34*$E$5,D34)</f>
        <v/>
      </c>
      <c r="G34" s="11">
        <f>VLOOKUP(A34,'10-year CDS Spreads'!$A$2:$D$157,4)</f>
        <v/>
      </c>
      <c r="H34" s="11">
        <f>IF(I34="NA","NA",$E$3+I34)</f>
        <v/>
      </c>
      <c r="I34" s="14">
        <f>IF(G34="NA","NA",G34*$E$5)</f>
        <v/>
      </c>
    </row>
    <row r="35" ht="16.05" customHeight="1" s="258">
      <c r="A35" s="108">
        <f>'Sovereign Ratings (Moody''s,S&amp;P)'!A29</f>
        <v/>
      </c>
      <c r="B35" s="103">
        <f>VLOOKUP(A35,'Regional lookup table'!$A$3:$B$161,2)</f>
        <v/>
      </c>
      <c r="C35" s="9">
        <f>'Sovereign Ratings (Moody''s,S&amp;P)'!C29</f>
        <v/>
      </c>
      <c r="D35" s="21">
        <f>VLOOKUP(C35,$J$9:$K$31,2,FALSE)/10000</f>
        <v/>
      </c>
      <c r="E35" s="21">
        <f>$E$3+F35</f>
        <v/>
      </c>
      <c r="F35" s="11">
        <f>IF($E$4="Yes",D35*$E$5,D35)</f>
        <v/>
      </c>
      <c r="G35" s="11">
        <f>VLOOKUP(A35,'10-year CDS Spreads'!$A$2:$D$157,4)</f>
        <v/>
      </c>
      <c r="H35" s="11">
        <f>IF(I35="NA","NA",$E$3+I35)</f>
        <v/>
      </c>
      <c r="I35" s="14">
        <f>IF(G35="NA","NA",G35*$E$5)</f>
        <v/>
      </c>
    </row>
    <row r="36" ht="16.05" customHeight="1" s="258">
      <c r="A36" s="108">
        <f>'Sovereign Ratings (Moody''s,S&amp;P)'!A30</f>
        <v/>
      </c>
      <c r="B36" s="103">
        <f>VLOOKUP(A36,'Regional lookup table'!$A$3:$B$161,2)</f>
        <v/>
      </c>
      <c r="C36" s="9">
        <f>'Sovereign Ratings (Moody''s,S&amp;P)'!C30</f>
        <v/>
      </c>
      <c r="D36" s="21">
        <f>VLOOKUP(C36,$J$9:$K$31,2,FALSE)/10000</f>
        <v/>
      </c>
      <c r="E36" s="21">
        <f>$E$3+F36</f>
        <v/>
      </c>
      <c r="F36" s="11">
        <f>IF($E$4="Yes",D36*$E$5,D36)</f>
        <v/>
      </c>
      <c r="G36" s="11">
        <f>VLOOKUP(A36,'10-year CDS Spreads'!$A$2:$D$157,4)</f>
        <v/>
      </c>
      <c r="H36" s="11">
        <f>IF(I36="NA","NA",$E$3+I36)</f>
        <v/>
      </c>
      <c r="I36" s="14">
        <f>IF(G36="NA","NA",G36*$E$5)</f>
        <v/>
      </c>
    </row>
    <row r="37" ht="16.05" customHeight="1" s="258">
      <c r="A37" s="108">
        <f>'Sovereign Ratings (Moody''s,S&amp;P)'!A31</f>
        <v/>
      </c>
      <c r="B37" s="103">
        <f>VLOOKUP(A37,'Regional lookup table'!$A$3:$B$161,2)</f>
        <v/>
      </c>
      <c r="C37" s="9">
        <f>'Sovereign Ratings (Moody''s,S&amp;P)'!C31</f>
        <v/>
      </c>
      <c r="D37" s="21">
        <f>VLOOKUP(C37,$J$9:$K$31,2,FALSE)/10000</f>
        <v/>
      </c>
      <c r="E37" s="21">
        <f>$E$3+F37</f>
        <v/>
      </c>
      <c r="F37" s="11">
        <f>IF($E$4="Yes",D37*$E$5,D37)</f>
        <v/>
      </c>
      <c r="G37" s="11">
        <f>VLOOKUP(A37,'10-year CDS Spreads'!$A$2:$D$157,4)</f>
        <v/>
      </c>
      <c r="H37" s="11">
        <f>IF(I37="NA","NA",$E$3+I37)</f>
        <v/>
      </c>
      <c r="I37" s="14">
        <f>IF(G37="NA","NA",G37*$E$5)</f>
        <v/>
      </c>
    </row>
    <row r="38" ht="16.05" customHeight="1" s="258">
      <c r="A38" s="108">
        <f>'Sovereign Ratings (Moody''s,S&amp;P)'!A32</f>
        <v/>
      </c>
      <c r="B38" s="103">
        <f>VLOOKUP(A38,'Regional lookup table'!$A$3:$B$161,2)</f>
        <v/>
      </c>
      <c r="C38" s="9">
        <f>'Sovereign Ratings (Moody''s,S&amp;P)'!C32</f>
        <v/>
      </c>
      <c r="D38" s="21">
        <f>VLOOKUP(C38,$J$9:$K$31,2,FALSE)/10000</f>
        <v/>
      </c>
      <c r="E38" s="21">
        <f>$E$3+F38</f>
        <v/>
      </c>
      <c r="F38" s="11">
        <f>IF($E$4="Yes",D38*$E$5,D38)</f>
        <v/>
      </c>
      <c r="G38" s="11">
        <f>VLOOKUP(A38,'10-year CDS Spreads'!$A$2:$D$157,4)</f>
        <v/>
      </c>
      <c r="H38" s="11">
        <f>IF(I38="NA","NA",$E$3+I38)</f>
        <v/>
      </c>
      <c r="I38" s="14">
        <f>IF(G38="NA","NA",G38*$E$5)</f>
        <v/>
      </c>
    </row>
    <row r="39" ht="16.05" customHeight="1" s="258">
      <c r="A39" s="108">
        <f>'Sovereign Ratings (Moody''s,S&amp;P)'!A33</f>
        <v/>
      </c>
      <c r="B39" s="103">
        <f>VLOOKUP(A39,'Regional lookup table'!$A$3:$B$161,2)</f>
        <v/>
      </c>
      <c r="C39" s="9">
        <f>'Sovereign Ratings (Moody''s,S&amp;P)'!C33</f>
        <v/>
      </c>
      <c r="D39" s="21">
        <f>VLOOKUP(C39,$J$9:$K$31,2,FALSE)/10000</f>
        <v/>
      </c>
      <c r="E39" s="21">
        <f>$E$3+F39</f>
        <v/>
      </c>
      <c r="F39" s="11">
        <f>IF($E$4="Yes",D39*$E$5,D39)</f>
        <v/>
      </c>
      <c r="G39" s="11">
        <f>VLOOKUP(A39,'10-year CDS Spreads'!$A$2:$D$157,4)</f>
        <v/>
      </c>
      <c r="H39" s="11">
        <f>IF(I39="NA","NA",$E$3+I39)</f>
        <v/>
      </c>
      <c r="I39" s="14">
        <f>IF(G39="NA","NA",G39*$E$5)</f>
        <v/>
      </c>
    </row>
    <row r="40" ht="16.05" customHeight="1" s="258">
      <c r="A40" s="108">
        <f>'Sovereign Ratings (Moody''s,S&amp;P)'!A34</f>
        <v/>
      </c>
      <c r="B40" s="103">
        <f>VLOOKUP(A40,'Regional lookup table'!$A$3:$B$161,2)</f>
        <v/>
      </c>
      <c r="C40" s="9">
        <f>'Sovereign Ratings (Moody''s,S&amp;P)'!C34</f>
        <v/>
      </c>
      <c r="D40" s="21">
        <f>VLOOKUP(C40,$J$9:$K$31,2,FALSE)/10000</f>
        <v/>
      </c>
      <c r="E40" s="21">
        <f>$E$3+F40</f>
        <v/>
      </c>
      <c r="F40" s="11">
        <f>IF($E$4="Yes",D40*$E$5,D40)</f>
        <v/>
      </c>
      <c r="G40" s="11">
        <f>VLOOKUP(A40,'10-year CDS Spreads'!$A$2:$D$157,4)</f>
        <v/>
      </c>
      <c r="H40" s="11">
        <f>IF(I40="NA","NA",$E$3+I40)</f>
        <v/>
      </c>
      <c r="I40" s="14">
        <f>IF(G40="NA","NA",G40*$E$5)</f>
        <v/>
      </c>
    </row>
    <row r="41" ht="16.05" customHeight="1" s="258">
      <c r="A41" s="108">
        <f>'Sovereign Ratings (Moody''s,S&amp;P)'!A35</f>
        <v/>
      </c>
      <c r="B41" s="103">
        <f>VLOOKUP(A41,'Regional lookup table'!$A$3:$B$161,2)</f>
        <v/>
      </c>
      <c r="C41" s="9">
        <f>'Sovereign Ratings (Moody''s,S&amp;P)'!C35</f>
        <v/>
      </c>
      <c r="D41" s="21">
        <f>VLOOKUP(C41,$J$9:$K$31,2,FALSE)/10000</f>
        <v/>
      </c>
      <c r="E41" s="21">
        <f>$E$3+F41</f>
        <v/>
      </c>
      <c r="F41" s="11">
        <f>IF($E$4="Yes",D41*$E$5,D41)</f>
        <v/>
      </c>
      <c r="G41" s="11">
        <f>VLOOKUP(A41,'10-year CDS Spreads'!$A$2:$D$157,4)</f>
        <v/>
      </c>
      <c r="H41" s="11">
        <f>IF(I41="NA","NA",$E$3+I41)</f>
        <v/>
      </c>
      <c r="I41" s="14">
        <f>IF(G41="NA","NA",G41*$E$5)</f>
        <v/>
      </c>
    </row>
    <row r="42" ht="16.05" customHeight="1" s="258">
      <c r="A42" s="108">
        <f>'Sovereign Ratings (Moody''s,S&amp;P)'!A36</f>
        <v/>
      </c>
      <c r="B42" s="103">
        <f>VLOOKUP(A42,'Regional lookup table'!$A$3:$B$161,2)</f>
        <v/>
      </c>
      <c r="C42" s="9">
        <f>'Sovereign Ratings (Moody''s,S&amp;P)'!C36</f>
        <v/>
      </c>
      <c r="D42" s="21">
        <f>VLOOKUP(C42,$J$9:$K$31,2,FALSE)/10000</f>
        <v/>
      </c>
      <c r="E42" s="21">
        <f>$E$3+F42</f>
        <v/>
      </c>
      <c r="F42" s="11">
        <f>IF($E$4="Yes",D42*$E$5,D42)</f>
        <v/>
      </c>
      <c r="G42" s="11">
        <f>VLOOKUP(A42,'10-year CDS Spreads'!$A$2:$D$157,4)</f>
        <v/>
      </c>
      <c r="H42" s="11">
        <f>IF(I42="NA","NA",$E$3+I42)</f>
        <v/>
      </c>
      <c r="I42" s="14">
        <f>IF(G42="NA","NA",G42*$E$5)</f>
        <v/>
      </c>
    </row>
    <row r="43" ht="16.05" customHeight="1" s="258">
      <c r="A43" s="108">
        <f>'Sovereign Ratings (Moody''s,S&amp;P)'!A37</f>
        <v/>
      </c>
      <c r="B43" s="103">
        <f>VLOOKUP(A43,'Regional lookup table'!$A$3:$B$161,2)</f>
        <v/>
      </c>
      <c r="C43" s="9">
        <f>'Sovereign Ratings (Moody''s,S&amp;P)'!C37</f>
        <v/>
      </c>
      <c r="D43" s="21">
        <f>VLOOKUP(C43,$J$9:$K$31,2,FALSE)/10000</f>
        <v/>
      </c>
      <c r="E43" s="21">
        <f>$E$3+F43</f>
        <v/>
      </c>
      <c r="F43" s="11">
        <f>IF($E$4="Yes",D43*$E$5,D43)</f>
        <v/>
      </c>
      <c r="G43" s="11">
        <f>VLOOKUP(A43,'10-year CDS Spreads'!$A$2:$D$157,4)</f>
        <v/>
      </c>
      <c r="H43" s="11">
        <f>IF(I43="NA","NA",$E$3+I43)</f>
        <v/>
      </c>
      <c r="I43" s="14">
        <f>IF(G43="NA","NA",G43*$E$5)</f>
        <v/>
      </c>
    </row>
    <row r="44" ht="16.05" customHeight="1" s="258">
      <c r="A44" s="108">
        <f>'Sovereign Ratings (Moody''s,S&amp;P)'!A38</f>
        <v/>
      </c>
      <c r="B44" s="103">
        <f>VLOOKUP(A44,'Regional lookup table'!$A$3:$B$161,2)</f>
        <v/>
      </c>
      <c r="C44" s="9">
        <f>'Sovereign Ratings (Moody''s,S&amp;P)'!C38</f>
        <v/>
      </c>
      <c r="D44" s="21">
        <f>VLOOKUP(C44,$J$9:$K$31,2,FALSE)/10000</f>
        <v/>
      </c>
      <c r="E44" s="21">
        <f>$E$3+F44</f>
        <v/>
      </c>
      <c r="F44" s="11">
        <f>IF($E$4="Yes",D44*$E$5,D44)</f>
        <v/>
      </c>
      <c r="G44" s="11">
        <f>VLOOKUP(A44,'10-year CDS Spreads'!$A$2:$D$157,4)</f>
        <v/>
      </c>
      <c r="H44" s="11">
        <f>IF(I44="NA","NA",$E$3+I44)</f>
        <v/>
      </c>
      <c r="I44" s="14">
        <f>IF(G44="NA","NA",G44*$E$5)</f>
        <v/>
      </c>
    </row>
    <row r="45" ht="16.05" customHeight="1" s="258">
      <c r="A45" s="108">
        <f>'Sovereign Ratings (Moody''s,S&amp;P)'!A39</f>
        <v/>
      </c>
      <c r="B45" s="103">
        <f>VLOOKUP(A45,'Regional lookup table'!$A$3:$B$161,2)</f>
        <v/>
      </c>
      <c r="C45" s="9">
        <f>'Sovereign Ratings (Moody''s,S&amp;P)'!C39</f>
        <v/>
      </c>
      <c r="D45" s="21">
        <f>VLOOKUP(C45,$J$9:$K$31,2,FALSE)/10000</f>
        <v/>
      </c>
      <c r="E45" s="21">
        <f>$E$3+F45</f>
        <v/>
      </c>
      <c r="F45" s="11">
        <f>IF($E$4="Yes",D45*$E$5,D45)</f>
        <v/>
      </c>
      <c r="G45" s="11">
        <f>VLOOKUP(A45,'10-year CDS Spreads'!$A$2:$D$157,4)</f>
        <v/>
      </c>
      <c r="H45" s="11">
        <f>IF(I45="NA","NA",$E$3+I45)</f>
        <v/>
      </c>
      <c r="I45" s="14">
        <f>IF(G45="NA","NA",G45*$E$5)</f>
        <v/>
      </c>
    </row>
    <row r="46" ht="16.05" customHeight="1" s="258">
      <c r="A46" s="108">
        <f>'Sovereign Ratings (Moody''s,S&amp;P)'!A40</f>
        <v/>
      </c>
      <c r="B46" s="103">
        <f>VLOOKUP(A46,'Regional lookup table'!$A$3:$B$161,2)</f>
        <v/>
      </c>
      <c r="C46" s="9">
        <f>'Sovereign Ratings (Moody''s,S&amp;P)'!C40</f>
        <v/>
      </c>
      <c r="D46" s="21">
        <f>VLOOKUP(C46,$J$9:$K$31,2,FALSE)/10000</f>
        <v/>
      </c>
      <c r="E46" s="21">
        <f>$E$3+F46</f>
        <v/>
      </c>
      <c r="F46" s="11">
        <f>IF($E$4="Yes",D46*$E$5,D46)</f>
        <v/>
      </c>
      <c r="G46" s="11">
        <f>VLOOKUP(A46,'10-year CDS Spreads'!$A$2:$D$157,4)</f>
        <v/>
      </c>
      <c r="H46" s="11">
        <f>IF(I46="NA","NA",$E$3+I46)</f>
        <v/>
      </c>
      <c r="I46" s="14">
        <f>IF(G46="NA","NA",G46*$E$5)</f>
        <v/>
      </c>
    </row>
    <row r="47" ht="16.05" customHeight="1" s="258">
      <c r="A47" s="108">
        <f>'Sovereign Ratings (Moody''s,S&amp;P)'!A41</f>
        <v/>
      </c>
      <c r="B47" s="103">
        <f>VLOOKUP(A47,'Regional lookup table'!$A$3:$B$161,2)</f>
        <v/>
      </c>
      <c r="C47" s="9">
        <f>'Sovereign Ratings (Moody''s,S&amp;P)'!C41</f>
        <v/>
      </c>
      <c r="D47" s="21">
        <f>VLOOKUP(C47,$J$9:$K$31,2,FALSE)/10000</f>
        <v/>
      </c>
      <c r="E47" s="21">
        <f>$E$3+F47</f>
        <v/>
      </c>
      <c r="F47" s="11">
        <f>IF($E$4="Yes",D47*$E$5,D47)</f>
        <v/>
      </c>
      <c r="G47" s="11">
        <f>VLOOKUP(A47,'10-year CDS Spreads'!$A$2:$D$157,4)</f>
        <v/>
      </c>
      <c r="H47" s="11">
        <f>IF(I47="NA","NA",$E$3+I47)</f>
        <v/>
      </c>
      <c r="I47" s="14">
        <f>IF(G47="NA","NA",G47*$E$5)</f>
        <v/>
      </c>
    </row>
    <row r="48" ht="16.05" customHeight="1" s="258">
      <c r="A48" s="108">
        <f>'Sovereign Ratings (Moody''s,S&amp;P)'!A42</f>
        <v/>
      </c>
      <c r="B48" s="103">
        <f>VLOOKUP(A48,'Regional lookup table'!$A$3:$B$161,2)</f>
        <v/>
      </c>
      <c r="C48" s="9">
        <f>'Sovereign Ratings (Moody''s,S&amp;P)'!C42</f>
        <v/>
      </c>
      <c r="D48" s="21">
        <f>VLOOKUP(C48,$J$9:$K$31,2,FALSE)/10000</f>
        <v/>
      </c>
      <c r="E48" s="21">
        <f>$E$3+F48</f>
        <v/>
      </c>
      <c r="F48" s="11">
        <f>IF($E$4="Yes",D48*$E$5,D48)</f>
        <v/>
      </c>
      <c r="G48" s="11">
        <f>VLOOKUP(A48,'10-year CDS Spreads'!$A$2:$D$157,4)</f>
        <v/>
      </c>
      <c r="H48" s="11">
        <f>IF(I48="NA","NA",$E$3+I48)</f>
        <v/>
      </c>
      <c r="I48" s="14">
        <f>IF(G48="NA","NA",G48*$E$5)</f>
        <v/>
      </c>
    </row>
    <row r="49" ht="16.05" customHeight="1" s="258">
      <c r="A49" s="108">
        <f>'Sovereign Ratings (Moody''s,S&amp;P)'!A43</f>
        <v/>
      </c>
      <c r="B49" s="103">
        <f>VLOOKUP(A49,'Regional lookup table'!$A$3:$B$161,2)</f>
        <v/>
      </c>
      <c r="C49" s="9">
        <f>'Sovereign Ratings (Moody''s,S&amp;P)'!C43</f>
        <v/>
      </c>
      <c r="D49" s="21">
        <f>VLOOKUP(C49,$J$9:$K$31,2,FALSE)/10000</f>
        <v/>
      </c>
      <c r="E49" s="21">
        <f>$E$3+F49</f>
        <v/>
      </c>
      <c r="F49" s="11">
        <f>IF($E$4="Yes",D49*$E$5,D49)</f>
        <v/>
      </c>
      <c r="G49" s="11">
        <f>VLOOKUP(A49,'10-year CDS Spreads'!$A$2:$D$157,4)</f>
        <v/>
      </c>
      <c r="H49" s="11">
        <f>IF(I49="NA","NA",$E$3+I49)</f>
        <v/>
      </c>
      <c r="I49" s="14">
        <f>IF(G49="NA","NA",G49*$E$5)</f>
        <v/>
      </c>
    </row>
    <row r="50" ht="16.05" customHeight="1" s="258">
      <c r="A50" s="108">
        <f>'Sovereign Ratings (Moody''s,S&amp;P)'!A44</f>
        <v/>
      </c>
      <c r="B50" s="103">
        <f>VLOOKUP(A50,'Regional lookup table'!$A$3:$B$161,2)</f>
        <v/>
      </c>
      <c r="C50" s="9">
        <f>'Sovereign Ratings (Moody''s,S&amp;P)'!C44</f>
        <v/>
      </c>
      <c r="D50" s="21">
        <f>VLOOKUP(C50,$J$9:$K$31,2,FALSE)/10000</f>
        <v/>
      </c>
      <c r="E50" s="21">
        <f>$E$3+F50</f>
        <v/>
      </c>
      <c r="F50" s="11">
        <f>IF($E$4="Yes",D50*$E$5,D50)</f>
        <v/>
      </c>
      <c r="G50" s="11">
        <f>VLOOKUP(A50,'10-year CDS Spreads'!$A$2:$D$157,4)</f>
        <v/>
      </c>
      <c r="H50" s="11">
        <f>IF(I50="NA","NA",$E$3+I50)</f>
        <v/>
      </c>
      <c r="I50" s="14">
        <f>IF(G50="NA","NA",G50*$E$5)</f>
        <v/>
      </c>
    </row>
    <row r="51" ht="16.05" customHeight="1" s="258">
      <c r="A51" s="108">
        <f>'Sovereign Ratings (Moody''s,S&amp;P)'!A45</f>
        <v/>
      </c>
      <c r="B51" s="103">
        <f>VLOOKUP(A51,'Regional lookup table'!$A$3:$B$161,2)</f>
        <v/>
      </c>
      <c r="C51" s="9">
        <f>'Sovereign Ratings (Moody''s,S&amp;P)'!C45</f>
        <v/>
      </c>
      <c r="D51" s="21">
        <f>VLOOKUP(C51,$J$9:$K$31,2,FALSE)/10000</f>
        <v/>
      </c>
      <c r="E51" s="21">
        <f>$E$3+F51</f>
        <v/>
      </c>
      <c r="F51" s="11">
        <f>IF($E$4="Yes",D51*$E$5,D51)</f>
        <v/>
      </c>
      <c r="G51" s="11">
        <f>VLOOKUP(A51,'10-year CDS Spreads'!$A$2:$D$157,4)</f>
        <v/>
      </c>
      <c r="H51" s="11">
        <f>IF(I51="NA","NA",$E$3+I51)</f>
        <v/>
      </c>
      <c r="I51" s="14">
        <f>IF(G51="NA","NA",G51*$E$5)</f>
        <v/>
      </c>
    </row>
    <row r="52" ht="16.05" customHeight="1" s="258">
      <c r="A52" s="108">
        <f>'Sovereign Ratings (Moody''s,S&amp;P)'!A46</f>
        <v/>
      </c>
      <c r="B52" s="103">
        <f>VLOOKUP(A52,'Regional lookup table'!$A$3:$B$161,2)</f>
        <v/>
      </c>
      <c r="C52" s="9">
        <f>'Sovereign Ratings (Moody''s,S&amp;P)'!C46</f>
        <v/>
      </c>
      <c r="D52" s="21">
        <f>VLOOKUP(C52,$J$9:$K$31,2,FALSE)/10000</f>
        <v/>
      </c>
      <c r="E52" s="21">
        <f>$E$3+F52</f>
        <v/>
      </c>
      <c r="F52" s="11">
        <f>IF($E$4="Yes",D52*$E$5,D52)</f>
        <v/>
      </c>
      <c r="G52" s="11">
        <f>VLOOKUP(A52,'10-year CDS Spreads'!$A$2:$D$157,4)</f>
        <v/>
      </c>
      <c r="H52" s="11">
        <f>IF(I52="NA","NA",$E$3+I52)</f>
        <v/>
      </c>
      <c r="I52" s="14">
        <f>IF(G52="NA","NA",G52*$E$5)</f>
        <v/>
      </c>
    </row>
    <row r="53" ht="16.05" customHeight="1" s="258">
      <c r="A53" s="108">
        <f>'Sovereign Ratings (Moody''s,S&amp;P)'!A47</f>
        <v/>
      </c>
      <c r="B53" s="103">
        <f>VLOOKUP(A53,'Regional lookup table'!$A$3:$B$161,2)</f>
        <v/>
      </c>
      <c r="C53" s="9">
        <f>'Sovereign Ratings (Moody''s,S&amp;P)'!C47</f>
        <v/>
      </c>
      <c r="D53" s="21">
        <f>VLOOKUP(C53,$J$9:$K$31,2,FALSE)/10000</f>
        <v/>
      </c>
      <c r="E53" s="21">
        <f>$E$3+F53</f>
        <v/>
      </c>
      <c r="F53" s="11">
        <f>IF($E$4="Yes",D53*$E$5,D53)</f>
        <v/>
      </c>
      <c r="G53" s="11">
        <f>VLOOKUP(A53,'10-year CDS Spreads'!$A$2:$D$157,4)</f>
        <v/>
      </c>
      <c r="H53" s="11">
        <f>IF(I53="NA","NA",$E$3+I53)</f>
        <v/>
      </c>
      <c r="I53" s="14">
        <f>IF(G53="NA","NA",G53*$E$5)</f>
        <v/>
      </c>
    </row>
    <row r="54" ht="16.05" customHeight="1" s="258">
      <c r="A54" s="108">
        <f>'Sovereign Ratings (Moody''s,S&amp;P)'!A48</f>
        <v/>
      </c>
      <c r="B54" s="103">
        <f>VLOOKUP(A54,'Regional lookup table'!$A$3:$B$161,2)</f>
        <v/>
      </c>
      <c r="C54" s="9">
        <f>'Sovereign Ratings (Moody''s,S&amp;P)'!C48</f>
        <v/>
      </c>
      <c r="D54" s="21">
        <f>VLOOKUP(C54,$J$9:$K$31,2,FALSE)/10000</f>
        <v/>
      </c>
      <c r="E54" s="21">
        <f>$E$3+F54</f>
        <v/>
      </c>
      <c r="F54" s="11">
        <f>IF($E$4="Yes",D54*$E$5,D54)</f>
        <v/>
      </c>
      <c r="G54" s="11">
        <f>VLOOKUP(A54,'10-year CDS Spreads'!$A$2:$D$157,4)</f>
        <v/>
      </c>
      <c r="H54" s="11">
        <f>IF(I54="NA","NA",$E$3+I54)</f>
        <v/>
      </c>
      <c r="I54" s="14">
        <f>IF(G54="NA","NA",G54*$E$5)</f>
        <v/>
      </c>
    </row>
    <row r="55" ht="16.05" customHeight="1" s="258">
      <c r="A55" s="108">
        <f>'Sovereign Ratings (Moody''s,S&amp;P)'!A49</f>
        <v/>
      </c>
      <c r="B55" s="103">
        <f>VLOOKUP(A55,'Regional lookup table'!$A$3:$B$161,2)</f>
        <v/>
      </c>
      <c r="C55" s="9">
        <f>'Sovereign Ratings (Moody''s,S&amp;P)'!C49</f>
        <v/>
      </c>
      <c r="D55" s="21">
        <f>VLOOKUP(C55,$J$9:$K$31,2,FALSE)/10000</f>
        <v/>
      </c>
      <c r="E55" s="21">
        <f>$E$3+F55</f>
        <v/>
      </c>
      <c r="F55" s="11">
        <f>IF($E$4="Yes",D55*$E$5,D55)</f>
        <v/>
      </c>
      <c r="G55" s="11">
        <f>VLOOKUP(A55,'10-year CDS Spreads'!$A$2:$D$157,4)</f>
        <v/>
      </c>
      <c r="H55" s="11">
        <f>IF(I55="NA","NA",$E$3+I55)</f>
        <v/>
      </c>
      <c r="I55" s="14">
        <f>IF(G55="NA","NA",G55*$E$5)</f>
        <v/>
      </c>
    </row>
    <row r="56" ht="16.05" customHeight="1" s="258">
      <c r="A56" s="108">
        <f>'Sovereign Ratings (Moody''s,S&amp;P)'!A50</f>
        <v/>
      </c>
      <c r="B56" s="103">
        <f>VLOOKUP(A56,'Regional lookup table'!$A$3:$B$161,2)</f>
        <v/>
      </c>
      <c r="C56" s="9">
        <f>'Sovereign Ratings (Moody''s,S&amp;P)'!C50</f>
        <v/>
      </c>
      <c r="D56" s="21">
        <f>VLOOKUP(C56,$J$9:$K$31,2,FALSE)/10000</f>
        <v/>
      </c>
      <c r="E56" s="21">
        <f>$E$3+F56</f>
        <v/>
      </c>
      <c r="F56" s="11">
        <f>IF($E$4="Yes",D56*$E$5,D56)</f>
        <v/>
      </c>
      <c r="G56" s="11">
        <f>VLOOKUP(A56,'10-year CDS Spreads'!$A$2:$D$157,4)</f>
        <v/>
      </c>
      <c r="H56" s="11">
        <f>IF(I56="NA","NA",$E$3+I56)</f>
        <v/>
      </c>
      <c r="I56" s="14">
        <f>IF(G56="NA","NA",G56*$E$5)</f>
        <v/>
      </c>
    </row>
    <row r="57" ht="16.05" customHeight="1" s="258">
      <c r="A57" s="108">
        <f>'Sovereign Ratings (Moody''s,S&amp;P)'!A51</f>
        <v/>
      </c>
      <c r="B57" s="103">
        <f>VLOOKUP(A57,'Regional lookup table'!$A$3:$B$161,2)</f>
        <v/>
      </c>
      <c r="C57" s="9">
        <f>'Sovereign Ratings (Moody''s,S&amp;P)'!C51</f>
        <v/>
      </c>
      <c r="D57" s="21">
        <f>VLOOKUP(C57,$J$9:$K$31,2,FALSE)/10000</f>
        <v/>
      </c>
      <c r="E57" s="21">
        <f>$E$3+F57</f>
        <v/>
      </c>
      <c r="F57" s="11">
        <f>IF($E$4="Yes",D57*$E$5,D57)</f>
        <v/>
      </c>
      <c r="G57" s="11">
        <f>VLOOKUP(A57,'10-year CDS Spreads'!$A$2:$D$157,4)</f>
        <v/>
      </c>
      <c r="H57" s="11">
        <f>IF(I57="NA","NA",$E$3+I57)</f>
        <v/>
      </c>
      <c r="I57" s="14">
        <f>IF(G57="NA","NA",G57*$E$5)</f>
        <v/>
      </c>
    </row>
    <row r="58" ht="16.05" customHeight="1" s="258">
      <c r="A58" s="108">
        <f>'Sovereign Ratings (Moody''s,S&amp;P)'!A52</f>
        <v/>
      </c>
      <c r="B58" s="103">
        <f>VLOOKUP(A58,'Regional lookup table'!$A$3:$B$161,2)</f>
        <v/>
      </c>
      <c r="C58" s="9">
        <f>'Sovereign Ratings (Moody''s,S&amp;P)'!C52</f>
        <v/>
      </c>
      <c r="D58" s="21">
        <f>VLOOKUP(C58,$J$9:$K$31,2,FALSE)/10000</f>
        <v/>
      </c>
      <c r="E58" s="21">
        <f>$E$3+F58</f>
        <v/>
      </c>
      <c r="F58" s="11">
        <f>IF($E$4="Yes",D58*$E$5,D58)</f>
        <v/>
      </c>
      <c r="G58" s="11">
        <f>VLOOKUP(A58,'10-year CDS Spreads'!$A$2:$D$157,4)</f>
        <v/>
      </c>
      <c r="H58" s="11">
        <f>IF(I58="NA","NA",$E$3+I58)</f>
        <v/>
      </c>
      <c r="I58" s="14">
        <f>IF(G58="NA","NA",G58*$E$5)</f>
        <v/>
      </c>
    </row>
    <row r="59" ht="16.05" customHeight="1" s="258">
      <c r="A59" s="108">
        <f>'Sovereign Ratings (Moody''s,S&amp;P)'!A53</f>
        <v/>
      </c>
      <c r="B59" s="103">
        <f>VLOOKUP(A59,'Regional lookup table'!$A$3:$B$161,2)</f>
        <v/>
      </c>
      <c r="C59" s="9">
        <f>'Sovereign Ratings (Moody''s,S&amp;P)'!C53</f>
        <v/>
      </c>
      <c r="D59" s="21">
        <f>VLOOKUP(C59,$J$9:$K$31,2,FALSE)/10000</f>
        <v/>
      </c>
      <c r="E59" s="21">
        <f>$E$3+F59</f>
        <v/>
      </c>
      <c r="F59" s="11">
        <f>IF($E$4="Yes",D59*$E$5,D59)</f>
        <v/>
      </c>
      <c r="G59" s="11">
        <f>VLOOKUP(A59,'10-year CDS Spreads'!$A$2:$D$157,4)</f>
        <v/>
      </c>
      <c r="H59" s="11">
        <f>IF(I59="NA","NA",$E$3+I59)</f>
        <v/>
      </c>
      <c r="I59" s="14">
        <f>IF(G59="NA","NA",G59*$E$5)</f>
        <v/>
      </c>
    </row>
    <row r="60" ht="16.05" customHeight="1" s="258">
      <c r="A60" s="108">
        <f>'Sovereign Ratings (Moody''s,S&amp;P)'!A54</f>
        <v/>
      </c>
      <c r="B60" s="103">
        <f>VLOOKUP(A60,'Regional lookup table'!$A$3:$B$161,2)</f>
        <v/>
      </c>
      <c r="C60" s="9">
        <f>'Sovereign Ratings (Moody''s,S&amp;P)'!C54</f>
        <v/>
      </c>
      <c r="D60" s="21">
        <f>VLOOKUP(C60,$J$9:$K$31,2,FALSE)/10000</f>
        <v/>
      </c>
      <c r="E60" s="21">
        <f>$E$3+F60</f>
        <v/>
      </c>
      <c r="F60" s="11">
        <f>IF($E$4="Yes",D60*$E$5,D60)</f>
        <v/>
      </c>
      <c r="G60" s="11">
        <f>VLOOKUP(A60,'10-year CDS Spreads'!$A$2:$D$157,4)</f>
        <v/>
      </c>
      <c r="H60" s="11">
        <f>IF(I60="NA","NA",$E$3+I60)</f>
        <v/>
      </c>
      <c r="I60" s="14">
        <f>IF(G60="NA","NA",G60*$E$5)</f>
        <v/>
      </c>
    </row>
    <row r="61" ht="16.05" customHeight="1" s="258">
      <c r="A61" s="108">
        <f>'Sovereign Ratings (Moody''s,S&amp;P)'!A55</f>
        <v/>
      </c>
      <c r="B61" s="103">
        <f>VLOOKUP(A61,'Regional lookup table'!$A$3:$B$161,2)</f>
        <v/>
      </c>
      <c r="C61" s="9">
        <f>'Sovereign Ratings (Moody''s,S&amp;P)'!C55</f>
        <v/>
      </c>
      <c r="D61" s="21">
        <f>VLOOKUP(C61,$J$9:$K$31,2,FALSE)/10000</f>
        <v/>
      </c>
      <c r="E61" s="21">
        <f>$E$3+F61</f>
        <v/>
      </c>
      <c r="F61" s="11">
        <f>IF($E$4="Yes",D61*$E$5,D61)</f>
        <v/>
      </c>
      <c r="G61" s="11">
        <f>VLOOKUP(A61,'10-year CDS Spreads'!$A$2:$D$157,4)</f>
        <v/>
      </c>
      <c r="H61" s="11">
        <f>IF(I61="NA","NA",$E$3+I61)</f>
        <v/>
      </c>
      <c r="I61" s="14">
        <f>IF(G61="NA","NA",G61*$E$5)</f>
        <v/>
      </c>
    </row>
    <row r="62" ht="16.05" customHeight="1" s="258">
      <c r="A62" s="108">
        <f>'Sovereign Ratings (Moody''s,S&amp;P)'!A56</f>
        <v/>
      </c>
      <c r="B62" s="103">
        <f>VLOOKUP(A62,'Regional lookup table'!$A$3:$B$161,2)</f>
        <v/>
      </c>
      <c r="C62" s="9">
        <f>'Sovereign Ratings (Moody''s,S&amp;P)'!C56</f>
        <v/>
      </c>
      <c r="D62" s="21">
        <f>VLOOKUP(C62,$J$9:$K$31,2,FALSE)/10000</f>
        <v/>
      </c>
      <c r="E62" s="21">
        <f>$E$3+F62</f>
        <v/>
      </c>
      <c r="F62" s="11">
        <f>IF($E$4="Yes",D62*$E$5,D62)</f>
        <v/>
      </c>
      <c r="G62" s="11">
        <f>VLOOKUP(A62,'10-year CDS Spreads'!$A$2:$D$157,4)</f>
        <v/>
      </c>
      <c r="H62" s="11">
        <f>IF(I62="NA","NA",$E$3+I62)</f>
        <v/>
      </c>
      <c r="I62" s="14">
        <f>IF(G62="NA","NA",G62*$E$5)</f>
        <v/>
      </c>
    </row>
    <row r="63" ht="16.05" customHeight="1" s="258">
      <c r="A63" s="108">
        <f>'Sovereign Ratings (Moody''s,S&amp;P)'!A57</f>
        <v/>
      </c>
      <c r="B63" s="103">
        <f>VLOOKUP(A63,'Regional lookup table'!$A$3:$B$161,2)</f>
        <v/>
      </c>
      <c r="C63" s="9">
        <f>'Sovereign Ratings (Moody''s,S&amp;P)'!C57</f>
        <v/>
      </c>
      <c r="D63" s="21">
        <f>VLOOKUP(C63,$J$9:$K$31,2,FALSE)/10000</f>
        <v/>
      </c>
      <c r="E63" s="21">
        <f>$E$3+F63</f>
        <v/>
      </c>
      <c r="F63" s="11">
        <f>IF($E$4="Yes",D63*$E$5,D63)</f>
        <v/>
      </c>
      <c r="G63" s="11">
        <f>VLOOKUP(A63,'10-year CDS Spreads'!$A$2:$D$157,4)</f>
        <v/>
      </c>
      <c r="H63" s="11">
        <f>IF(I63="NA","NA",$E$3+I63)</f>
        <v/>
      </c>
      <c r="I63" s="14">
        <f>IF(G63="NA","NA",G63*$E$5)</f>
        <v/>
      </c>
    </row>
    <row r="64" ht="16.05" customHeight="1" s="258">
      <c r="A64" s="108">
        <f>'Sovereign Ratings (Moody''s,S&amp;P)'!A58</f>
        <v/>
      </c>
      <c r="B64" s="103">
        <f>VLOOKUP(A64,'Regional lookup table'!$A$3:$B$161,2)</f>
        <v/>
      </c>
      <c r="C64" s="9">
        <f>'Sovereign Ratings (Moody''s,S&amp;P)'!C58</f>
        <v/>
      </c>
      <c r="D64" s="21">
        <f>VLOOKUP(C64,$J$9:$K$31,2,FALSE)/10000</f>
        <v/>
      </c>
      <c r="E64" s="21">
        <f>$E$3+F64</f>
        <v/>
      </c>
      <c r="F64" s="11">
        <f>IF($E$4="Yes",D64*$E$5,D64)</f>
        <v/>
      </c>
      <c r="G64" s="11">
        <f>VLOOKUP(A64,'10-year CDS Spreads'!$A$2:$D$157,4)</f>
        <v/>
      </c>
      <c r="H64" s="11">
        <f>IF(I64="NA","NA",$E$3+I64)</f>
        <v/>
      </c>
      <c r="I64" s="14">
        <f>IF(G64="NA","NA",G64*$E$5)</f>
        <v/>
      </c>
    </row>
    <row r="65" ht="16.05" customHeight="1" s="258">
      <c r="A65" s="108">
        <f>'Sovereign Ratings (Moody''s,S&amp;P)'!A59</f>
        <v/>
      </c>
      <c r="B65" s="103">
        <f>VLOOKUP(A65,'Regional lookup table'!$A$3:$B$161,2)</f>
        <v/>
      </c>
      <c r="C65" s="9">
        <f>'Sovereign Ratings (Moody''s,S&amp;P)'!C59</f>
        <v/>
      </c>
      <c r="D65" s="21">
        <f>VLOOKUP(C65,$J$9:$K$31,2,FALSE)/10000</f>
        <v/>
      </c>
      <c r="E65" s="21">
        <f>$E$3+F65</f>
        <v/>
      </c>
      <c r="F65" s="11">
        <f>IF($E$4="Yes",D65*$E$5,D65)</f>
        <v/>
      </c>
      <c r="G65" s="11">
        <f>VLOOKUP(A65,'10-year CDS Spreads'!$A$2:$D$157,4)</f>
        <v/>
      </c>
      <c r="H65" s="11">
        <f>IF(I65="NA","NA",$E$3+I65)</f>
        <v/>
      </c>
      <c r="I65" s="14">
        <f>IF(G65="NA","NA",G65*$E$5)</f>
        <v/>
      </c>
    </row>
    <row r="66" ht="16.05" customHeight="1" s="258">
      <c r="A66" s="108">
        <f>'Sovereign Ratings (Moody''s,S&amp;P)'!A60</f>
        <v/>
      </c>
      <c r="B66" s="103">
        <f>VLOOKUP(A66,'Regional lookup table'!$A$3:$B$161,2)</f>
        <v/>
      </c>
      <c r="C66" s="9">
        <f>'Sovereign Ratings (Moody''s,S&amp;P)'!C60</f>
        <v/>
      </c>
      <c r="D66" s="21">
        <f>VLOOKUP(C66,$J$9:$K$31,2,FALSE)/10000</f>
        <v/>
      </c>
      <c r="E66" s="21">
        <f>$E$3+F66</f>
        <v/>
      </c>
      <c r="F66" s="11">
        <f>IF($E$4="Yes",D66*$E$5,D66)</f>
        <v/>
      </c>
      <c r="G66" s="11">
        <f>VLOOKUP(A66,'10-year CDS Spreads'!$A$2:$D$157,4)</f>
        <v/>
      </c>
      <c r="H66" s="11">
        <f>IF(I66="NA","NA",$E$3+I66)</f>
        <v/>
      </c>
      <c r="I66" s="14">
        <f>IF(G66="NA","NA",G66*$E$5)</f>
        <v/>
      </c>
    </row>
    <row r="67" ht="16.05" customHeight="1" s="258">
      <c r="A67" s="108">
        <f>'Sovereign Ratings (Moody''s,S&amp;P)'!A61</f>
        <v/>
      </c>
      <c r="B67" s="103">
        <f>VLOOKUP(A67,'Regional lookup table'!$A$3:$B$161,2)</f>
        <v/>
      </c>
      <c r="C67" s="9">
        <f>'Sovereign Ratings (Moody''s,S&amp;P)'!C61</f>
        <v/>
      </c>
      <c r="D67" s="21">
        <f>VLOOKUP(C67,$J$9:$K$31,2,FALSE)/10000</f>
        <v/>
      </c>
      <c r="E67" s="21">
        <f>$E$3+F67</f>
        <v/>
      </c>
      <c r="F67" s="11">
        <f>IF($E$4="Yes",D67*$E$5,D67)</f>
        <v/>
      </c>
      <c r="G67" s="11">
        <f>VLOOKUP(A67,'10-year CDS Spreads'!$A$2:$D$157,4)</f>
        <v/>
      </c>
      <c r="H67" s="11">
        <f>IF(I67="NA","NA",$E$3+I67)</f>
        <v/>
      </c>
      <c r="I67" s="14">
        <f>IF(G67="NA","NA",G67*$E$5)</f>
        <v/>
      </c>
    </row>
    <row r="68" ht="16.05" customHeight="1" s="258">
      <c r="A68" s="108">
        <f>'Sovereign Ratings (Moody''s,S&amp;P)'!A62</f>
        <v/>
      </c>
      <c r="B68" s="103">
        <f>VLOOKUP(A68,'Regional lookup table'!$A$3:$B$161,2)</f>
        <v/>
      </c>
      <c r="C68" s="9">
        <f>'Sovereign Ratings (Moody''s,S&amp;P)'!C62</f>
        <v/>
      </c>
      <c r="D68" s="21">
        <f>VLOOKUP(C68,$J$9:$K$31,2,FALSE)/10000</f>
        <v/>
      </c>
      <c r="E68" s="21">
        <f>$E$3+F68</f>
        <v/>
      </c>
      <c r="F68" s="11">
        <f>IF($E$4="Yes",D68*$E$5,D68)</f>
        <v/>
      </c>
      <c r="G68" s="11">
        <f>VLOOKUP(A68,'10-year CDS Spreads'!$A$2:$D$157,4)</f>
        <v/>
      </c>
      <c r="H68" s="11">
        <f>IF(I68="NA","NA",$E$3+I68)</f>
        <v/>
      </c>
      <c r="I68" s="14">
        <f>IF(G68="NA","NA",G68*$E$5)</f>
        <v/>
      </c>
    </row>
    <row r="69" ht="16.05" customHeight="1" s="258">
      <c r="A69" s="108">
        <f>'Sovereign Ratings (Moody''s,S&amp;P)'!A63</f>
        <v/>
      </c>
      <c r="B69" s="103">
        <f>VLOOKUP(A69,'Regional lookup table'!$A$3:$B$161,2)</f>
        <v/>
      </c>
      <c r="C69" s="9">
        <f>'Sovereign Ratings (Moody''s,S&amp;P)'!C63</f>
        <v/>
      </c>
      <c r="D69" s="21">
        <f>VLOOKUP(C69,$J$9:$K$31,2,FALSE)/10000</f>
        <v/>
      </c>
      <c r="E69" s="21">
        <f>$E$3+F69</f>
        <v/>
      </c>
      <c r="F69" s="11">
        <f>IF($E$4="Yes",D69*$E$5,D69)</f>
        <v/>
      </c>
      <c r="G69" s="11">
        <f>VLOOKUP(A69,'10-year CDS Spreads'!$A$2:$D$157,4)</f>
        <v/>
      </c>
      <c r="H69" s="11">
        <f>IF(I69="NA","NA",$E$3+I69)</f>
        <v/>
      </c>
      <c r="I69" s="14">
        <f>IF(G69="NA","NA",G69*$E$5)</f>
        <v/>
      </c>
    </row>
    <row r="70" ht="16.05" customHeight="1" s="258">
      <c r="A70" s="108">
        <f>'Sovereign Ratings (Moody''s,S&amp;P)'!A64</f>
        <v/>
      </c>
      <c r="B70" s="103">
        <f>VLOOKUP(A70,'Regional lookup table'!$A$3:$B$161,2)</f>
        <v/>
      </c>
      <c r="C70" s="9">
        <f>'Sovereign Ratings (Moody''s,S&amp;P)'!C64</f>
        <v/>
      </c>
      <c r="D70" s="21">
        <f>VLOOKUP(C70,$J$9:$K$31,2,FALSE)/10000</f>
        <v/>
      </c>
      <c r="E70" s="21">
        <f>$E$3+F70</f>
        <v/>
      </c>
      <c r="F70" s="11">
        <f>IF($E$4="Yes",D70*$E$5,D70)</f>
        <v/>
      </c>
      <c r="G70" s="11">
        <f>VLOOKUP(A70,'10-year CDS Spreads'!$A$2:$D$157,4)</f>
        <v/>
      </c>
      <c r="H70" s="11">
        <f>IF(I70="NA","NA",$E$3+I70)</f>
        <v/>
      </c>
      <c r="I70" s="14">
        <f>IF(G70="NA","NA",G70*$E$5)</f>
        <v/>
      </c>
    </row>
    <row r="71" ht="16.05" customHeight="1" s="258">
      <c r="A71" s="108">
        <f>'Sovereign Ratings (Moody''s,S&amp;P)'!A65</f>
        <v/>
      </c>
      <c r="B71" s="103">
        <f>VLOOKUP(A71,'Regional lookup table'!$A$3:$B$161,2)</f>
        <v/>
      </c>
      <c r="C71" s="9">
        <f>'Sovereign Ratings (Moody''s,S&amp;P)'!C65</f>
        <v/>
      </c>
      <c r="D71" s="21">
        <f>VLOOKUP(C71,$J$9:$K$31,2,FALSE)/10000</f>
        <v/>
      </c>
      <c r="E71" s="21">
        <f>$E$3+F71</f>
        <v/>
      </c>
      <c r="F71" s="11">
        <f>IF($E$4="Yes",D71*$E$5,D71)</f>
        <v/>
      </c>
      <c r="G71" s="11">
        <f>VLOOKUP(A71,'10-year CDS Spreads'!$A$2:$D$157,4)</f>
        <v/>
      </c>
      <c r="H71" s="11">
        <f>IF(I71="NA","NA",$E$3+I71)</f>
        <v/>
      </c>
      <c r="I71" s="14">
        <f>IF(G71="NA","NA",G71*$E$5)</f>
        <v/>
      </c>
    </row>
    <row r="72" ht="16.05" customHeight="1" s="258">
      <c r="A72" s="108">
        <f>'Sovereign Ratings (Moody''s,S&amp;P)'!A66</f>
        <v/>
      </c>
      <c r="B72" s="103">
        <f>VLOOKUP(A72,'Regional lookup table'!$A$3:$B$161,2)</f>
        <v/>
      </c>
      <c r="C72" s="9">
        <f>'Sovereign Ratings (Moody''s,S&amp;P)'!C66</f>
        <v/>
      </c>
      <c r="D72" s="21">
        <f>VLOOKUP(C72,$J$9:$K$31,2,FALSE)/10000</f>
        <v/>
      </c>
      <c r="E72" s="21">
        <f>$E$3+F72</f>
        <v/>
      </c>
      <c r="F72" s="11">
        <f>IF($E$4="Yes",D72*$E$5,D72)</f>
        <v/>
      </c>
      <c r="G72" s="11">
        <f>VLOOKUP(A72,'10-year CDS Spreads'!$A$2:$D$157,4)</f>
        <v/>
      </c>
      <c r="H72" s="11">
        <f>IF(I72="NA","NA",$E$3+I72)</f>
        <v/>
      </c>
      <c r="I72" s="14">
        <f>IF(G72="NA","NA",G72*$E$5)</f>
        <v/>
      </c>
    </row>
    <row r="73" ht="16.05" customHeight="1" s="258">
      <c r="A73" s="108">
        <f>'Sovereign Ratings (Moody''s,S&amp;P)'!A67</f>
        <v/>
      </c>
      <c r="B73" s="103">
        <f>VLOOKUP(A73,'Regional lookup table'!$A$3:$B$161,2)</f>
        <v/>
      </c>
      <c r="C73" s="9">
        <f>'Sovereign Ratings (Moody''s,S&amp;P)'!C67</f>
        <v/>
      </c>
      <c r="D73" s="21">
        <f>VLOOKUP(C73,$J$9:$K$31,2,FALSE)/10000</f>
        <v/>
      </c>
      <c r="E73" s="21">
        <f>$E$3+F73</f>
        <v/>
      </c>
      <c r="F73" s="11">
        <f>IF($E$4="Yes",D73*$E$5,D73)</f>
        <v/>
      </c>
      <c r="G73" s="11">
        <f>VLOOKUP(A73,'10-year CDS Spreads'!$A$2:$D$157,4)</f>
        <v/>
      </c>
      <c r="H73" s="11">
        <f>IF(I73="NA","NA",$E$3+I73)</f>
        <v/>
      </c>
      <c r="I73" s="14">
        <f>IF(G73="NA","NA",G73*$E$5)</f>
        <v/>
      </c>
    </row>
    <row r="74" ht="16.05" customHeight="1" s="258">
      <c r="A74" s="108">
        <f>'Sovereign Ratings (Moody''s,S&amp;P)'!A68</f>
        <v/>
      </c>
      <c r="B74" s="103">
        <f>VLOOKUP(A74,'Regional lookup table'!$A$3:$B$161,2)</f>
        <v/>
      </c>
      <c r="C74" s="9">
        <f>'Sovereign Ratings (Moody''s,S&amp;P)'!C68</f>
        <v/>
      </c>
      <c r="D74" s="21">
        <f>VLOOKUP(C74,$J$9:$K$31,2,FALSE)/10000</f>
        <v/>
      </c>
      <c r="E74" s="21">
        <f>$E$3+F74</f>
        <v/>
      </c>
      <c r="F74" s="11">
        <f>IF($E$4="Yes",D74*$E$5,D74)</f>
        <v/>
      </c>
      <c r="G74" s="11">
        <f>VLOOKUP(A74,'10-year CDS Spreads'!$A$2:$D$157,4)</f>
        <v/>
      </c>
      <c r="H74" s="11">
        <f>IF(I74="NA","NA",$E$3+I74)</f>
        <v/>
      </c>
      <c r="I74" s="14">
        <f>IF(G74="NA","NA",G74*$E$5)</f>
        <v/>
      </c>
    </row>
    <row r="75" ht="16.05" customHeight="1" s="258">
      <c r="A75" s="108">
        <f>'Sovereign Ratings (Moody''s,S&amp;P)'!A69</f>
        <v/>
      </c>
      <c r="B75" s="103">
        <f>VLOOKUP(A75,'Regional lookup table'!$A$3:$B$161,2)</f>
        <v/>
      </c>
      <c r="C75" s="9">
        <f>'Sovereign Ratings (Moody''s,S&amp;P)'!C69</f>
        <v/>
      </c>
      <c r="D75" s="21">
        <f>VLOOKUP(C75,$J$9:$K$31,2,FALSE)/10000</f>
        <v/>
      </c>
      <c r="E75" s="21">
        <f>$E$3+F75</f>
        <v/>
      </c>
      <c r="F75" s="11">
        <f>IF($E$4="Yes",D75*$E$5,D75)</f>
        <v/>
      </c>
      <c r="G75" s="11">
        <f>VLOOKUP(A75,'10-year CDS Spreads'!$A$2:$D$157,4)</f>
        <v/>
      </c>
      <c r="H75" s="11">
        <f>IF(I75="NA","NA",$E$3+I75)</f>
        <v/>
      </c>
      <c r="I75" s="14">
        <f>IF(G75="NA","NA",G75*$E$5)</f>
        <v/>
      </c>
    </row>
    <row r="76" ht="16.05" customHeight="1" s="258">
      <c r="A76" s="108">
        <f>'Sovereign Ratings (Moody''s,S&amp;P)'!A70</f>
        <v/>
      </c>
      <c r="B76" s="103">
        <f>VLOOKUP(A76,'Regional lookup table'!$A$3:$B$161,2)</f>
        <v/>
      </c>
      <c r="C76" s="9">
        <f>'Sovereign Ratings (Moody''s,S&amp;P)'!C70</f>
        <v/>
      </c>
      <c r="D76" s="21">
        <f>VLOOKUP(C76,$J$9:$K$31,2,FALSE)/10000</f>
        <v/>
      </c>
      <c r="E76" s="21">
        <f>$E$3+F76</f>
        <v/>
      </c>
      <c r="F76" s="11">
        <f>IF($E$4="Yes",D76*$E$5,D76)</f>
        <v/>
      </c>
      <c r="G76" s="11">
        <f>VLOOKUP(A76,'10-year CDS Spreads'!$A$2:$D$157,4)</f>
        <v/>
      </c>
      <c r="H76" s="11">
        <f>IF(I76="NA","NA",$E$3+I76)</f>
        <v/>
      </c>
      <c r="I76" s="14">
        <f>IF(G76="NA","NA",G76*$E$5)</f>
        <v/>
      </c>
    </row>
    <row r="77" ht="16.05" customHeight="1" s="258">
      <c r="A77" s="108">
        <f>'Sovereign Ratings (Moody''s,S&amp;P)'!A71</f>
        <v/>
      </c>
      <c r="B77" s="103">
        <f>VLOOKUP(A77,'Regional lookup table'!$A$3:$B$161,2)</f>
        <v/>
      </c>
      <c r="C77" s="9">
        <f>'Sovereign Ratings (Moody''s,S&amp;P)'!C71</f>
        <v/>
      </c>
      <c r="D77" s="21">
        <f>VLOOKUP(C77,$J$9:$K$31,2,FALSE)/10000</f>
        <v/>
      </c>
      <c r="E77" s="21">
        <f>$E$3+F77</f>
        <v/>
      </c>
      <c r="F77" s="11">
        <f>IF($E$4="Yes",D77*$E$5,D77)</f>
        <v/>
      </c>
      <c r="G77" s="11">
        <f>VLOOKUP(A77,'10-year CDS Spreads'!$A$2:$D$157,4)</f>
        <v/>
      </c>
      <c r="H77" s="11">
        <f>IF(I77="NA","NA",$E$3+I77)</f>
        <v/>
      </c>
      <c r="I77" s="14">
        <f>IF(G77="NA","NA",G77*$E$5)</f>
        <v/>
      </c>
    </row>
    <row r="78" ht="16.05" customHeight="1" s="258">
      <c r="A78" s="108">
        <f>'Sovereign Ratings (Moody''s,S&amp;P)'!A72</f>
        <v/>
      </c>
      <c r="B78" s="103">
        <f>VLOOKUP(A78,'Regional lookup table'!$A$3:$B$161,2)</f>
        <v/>
      </c>
      <c r="C78" s="9">
        <f>'Sovereign Ratings (Moody''s,S&amp;P)'!C72</f>
        <v/>
      </c>
      <c r="D78" s="21">
        <f>VLOOKUP(C78,$J$9:$K$31,2,FALSE)/10000</f>
        <v/>
      </c>
      <c r="E78" s="21">
        <f>$E$3+F78</f>
        <v/>
      </c>
      <c r="F78" s="11">
        <f>IF($E$4="Yes",D78*$E$5,D78)</f>
        <v/>
      </c>
      <c r="G78" s="11">
        <f>VLOOKUP(A78,'10-year CDS Spreads'!$A$2:$D$157,4)</f>
        <v/>
      </c>
      <c r="H78" s="11">
        <f>IF(I78="NA","NA",$E$3+I78)</f>
        <v/>
      </c>
      <c r="I78" s="14">
        <f>IF(G78="NA","NA",G78*$E$5)</f>
        <v/>
      </c>
    </row>
    <row r="79" ht="16.05" customHeight="1" s="258">
      <c r="A79" s="108">
        <f>'Sovereign Ratings (Moody''s,S&amp;P)'!A73</f>
        <v/>
      </c>
      <c r="B79" s="103">
        <f>VLOOKUP(A79,'Regional lookup table'!$A$3:$B$161,2)</f>
        <v/>
      </c>
      <c r="C79" s="9">
        <f>'Sovereign Ratings (Moody''s,S&amp;P)'!C73</f>
        <v/>
      </c>
      <c r="D79" s="21">
        <f>VLOOKUP(C79,$J$9:$K$31,2,FALSE)/10000</f>
        <v/>
      </c>
      <c r="E79" s="21">
        <f>$E$3+F79</f>
        <v/>
      </c>
      <c r="F79" s="11">
        <f>IF($E$4="Yes",D79*$E$5,D79)</f>
        <v/>
      </c>
      <c r="G79" s="11">
        <f>VLOOKUP(A79,'10-year CDS Spreads'!$A$2:$D$157,4)</f>
        <v/>
      </c>
      <c r="H79" s="11">
        <f>IF(I79="NA","NA",$E$3+I79)</f>
        <v/>
      </c>
      <c r="I79" s="14">
        <f>IF(G79="NA","NA",G79*$E$5)</f>
        <v/>
      </c>
    </row>
    <row r="80" ht="16.05" customHeight="1" s="258">
      <c r="A80" s="108">
        <f>'Sovereign Ratings (Moody''s,S&amp;P)'!A74</f>
        <v/>
      </c>
      <c r="B80" s="103">
        <f>VLOOKUP(A80,'Regional lookup table'!$A$3:$B$161,2)</f>
        <v/>
      </c>
      <c r="C80" s="9">
        <f>'Sovereign Ratings (Moody''s,S&amp;P)'!C74</f>
        <v/>
      </c>
      <c r="D80" s="21">
        <f>VLOOKUP(C80,$J$9:$K$31,2,FALSE)/10000</f>
        <v/>
      </c>
      <c r="E80" s="21">
        <f>$E$3+F80</f>
        <v/>
      </c>
      <c r="F80" s="11">
        <f>IF($E$4="Yes",D80*$E$5,D80)</f>
        <v/>
      </c>
      <c r="G80" s="11">
        <f>VLOOKUP(A80,'10-year CDS Spreads'!$A$2:$D$157,4)</f>
        <v/>
      </c>
      <c r="H80" s="11">
        <f>IF(I80="NA","NA",$E$3+I80)</f>
        <v/>
      </c>
      <c r="I80" s="14">
        <f>IF(G80="NA","NA",G80*$E$5)</f>
        <v/>
      </c>
    </row>
    <row r="81" ht="16.05" customHeight="1" s="258">
      <c r="A81" s="108">
        <f>'Sovereign Ratings (Moody''s,S&amp;P)'!A75</f>
        <v/>
      </c>
      <c r="B81" s="103">
        <f>VLOOKUP(A81,'Regional lookup table'!$A$3:$B$161,2)</f>
        <v/>
      </c>
      <c r="C81" s="9">
        <f>'Sovereign Ratings (Moody''s,S&amp;P)'!C75</f>
        <v/>
      </c>
      <c r="D81" s="21">
        <f>VLOOKUP(C81,$J$9:$K$31,2,FALSE)/10000</f>
        <v/>
      </c>
      <c r="E81" s="21">
        <f>$E$3+F81</f>
        <v/>
      </c>
      <c r="F81" s="11">
        <f>IF($E$4="Yes",D81*$E$5,D81)</f>
        <v/>
      </c>
      <c r="G81" s="11">
        <f>VLOOKUP(A81,'10-year CDS Spreads'!$A$2:$D$157,4)</f>
        <v/>
      </c>
      <c r="H81" s="11">
        <f>IF(I81="NA","NA",$E$3+I81)</f>
        <v/>
      </c>
      <c r="I81" s="14">
        <f>IF(G81="NA","NA",G81*$E$5)</f>
        <v/>
      </c>
    </row>
    <row r="82" ht="16.05" customHeight="1" s="258">
      <c r="A82" s="108">
        <f>'Sovereign Ratings (Moody''s,S&amp;P)'!A76</f>
        <v/>
      </c>
      <c r="B82" s="103">
        <f>VLOOKUP(A82,'Regional lookup table'!$A$3:$B$161,2)</f>
        <v/>
      </c>
      <c r="C82" s="9">
        <f>'Sovereign Ratings (Moody''s,S&amp;P)'!C76</f>
        <v/>
      </c>
      <c r="D82" s="21">
        <f>VLOOKUP(C82,$J$9:$K$31,2,FALSE)/10000</f>
        <v/>
      </c>
      <c r="E82" s="21">
        <f>$E$3+F82</f>
        <v/>
      </c>
      <c r="F82" s="11">
        <f>IF($E$4="Yes",D82*$E$5,D82)</f>
        <v/>
      </c>
      <c r="G82" s="11">
        <f>VLOOKUP(A82,'10-year CDS Spreads'!$A$2:$D$157,4)</f>
        <v/>
      </c>
      <c r="H82" s="11">
        <f>IF(I82="NA","NA",$E$3+I82)</f>
        <v/>
      </c>
      <c r="I82" s="14">
        <f>IF(G82="NA","NA",G82*$E$5)</f>
        <v/>
      </c>
    </row>
    <row r="83" ht="16.05" customHeight="1" s="258">
      <c r="A83" s="108">
        <f>'Sovereign Ratings (Moody''s,S&amp;P)'!A77</f>
        <v/>
      </c>
      <c r="B83" s="103">
        <f>VLOOKUP(A83,'Regional lookup table'!$A$3:$B$161,2)</f>
        <v/>
      </c>
      <c r="C83" s="9">
        <f>'Sovereign Ratings (Moody''s,S&amp;P)'!C77</f>
        <v/>
      </c>
      <c r="D83" s="21">
        <f>VLOOKUP(C83,$J$9:$K$31,2,FALSE)/10000</f>
        <v/>
      </c>
      <c r="E83" s="21">
        <f>$E$3+F83</f>
        <v/>
      </c>
      <c r="F83" s="11">
        <f>IF($E$4="Yes",D83*$E$5,D83)</f>
        <v/>
      </c>
      <c r="G83" s="11">
        <f>VLOOKUP(A83,'10-year CDS Spreads'!$A$2:$D$157,4)</f>
        <v/>
      </c>
      <c r="H83" s="11">
        <f>IF(I83="NA","NA",$E$3+I83)</f>
        <v/>
      </c>
      <c r="I83" s="14">
        <f>IF(G83="NA","NA",G83*$E$5)</f>
        <v/>
      </c>
    </row>
    <row r="84" ht="16.05" customHeight="1" s="258">
      <c r="A84" s="108">
        <f>'Sovereign Ratings (Moody''s,S&amp;P)'!A78</f>
        <v/>
      </c>
      <c r="B84" s="103">
        <f>VLOOKUP(A84,'Regional lookup table'!$A$3:$B$161,2)</f>
        <v/>
      </c>
      <c r="C84" s="9">
        <f>'Sovereign Ratings (Moody''s,S&amp;P)'!C78</f>
        <v/>
      </c>
      <c r="D84" s="21">
        <f>VLOOKUP(C84,$J$9:$K$31,2,FALSE)/10000</f>
        <v/>
      </c>
      <c r="E84" s="21">
        <f>$E$3+F84</f>
        <v/>
      </c>
      <c r="F84" s="11">
        <f>IF($E$4="Yes",D84*$E$5,D84)</f>
        <v/>
      </c>
      <c r="G84" s="11">
        <f>VLOOKUP(A84,'10-year CDS Spreads'!$A$2:$D$157,4)</f>
        <v/>
      </c>
      <c r="H84" s="11">
        <f>IF(I84="NA","NA",$E$3+I84)</f>
        <v/>
      </c>
      <c r="I84" s="14">
        <f>IF(G84="NA","NA",G84*$E$5)</f>
        <v/>
      </c>
    </row>
    <row r="85" ht="16.05" customHeight="1" s="258">
      <c r="A85" s="108">
        <f>'Sovereign Ratings (Moody''s,S&amp;P)'!A79</f>
        <v/>
      </c>
      <c r="B85" s="103">
        <f>VLOOKUP(A85,'Regional lookup table'!$A$3:$B$161,2)</f>
        <v/>
      </c>
      <c r="C85" s="9">
        <f>'Sovereign Ratings (Moody''s,S&amp;P)'!C79</f>
        <v/>
      </c>
      <c r="D85" s="21">
        <f>VLOOKUP(C85,$J$9:$K$31,2,FALSE)/10000</f>
        <v/>
      </c>
      <c r="E85" s="21">
        <f>$E$3+F85</f>
        <v/>
      </c>
      <c r="F85" s="11">
        <f>IF($E$4="Yes",D85*$E$5,D85)</f>
        <v/>
      </c>
      <c r="G85" s="11">
        <f>VLOOKUP(A85,'10-year CDS Spreads'!$A$2:$D$157,4)</f>
        <v/>
      </c>
      <c r="H85" s="11">
        <f>IF(I85="NA","NA",$E$3+I85)</f>
        <v/>
      </c>
      <c r="I85" s="14">
        <f>IF(G85="NA","NA",G85*$E$5)</f>
        <v/>
      </c>
    </row>
    <row r="86" ht="16.05" customHeight="1" s="258">
      <c r="A86" s="108">
        <f>'Sovereign Ratings (Moody''s,S&amp;P)'!A80</f>
        <v/>
      </c>
      <c r="B86" s="103">
        <f>VLOOKUP(A86,'Regional lookup table'!$A$3:$B$161,2)</f>
        <v/>
      </c>
      <c r="C86" s="9">
        <f>'Sovereign Ratings (Moody''s,S&amp;P)'!C80</f>
        <v/>
      </c>
      <c r="D86" s="21">
        <f>VLOOKUP(C86,$J$9:$K$31,2,FALSE)/10000</f>
        <v/>
      </c>
      <c r="E86" s="21">
        <f>$E$3+F86</f>
        <v/>
      </c>
      <c r="F86" s="11">
        <f>IF($E$4="Yes",D86*$E$5,D86)</f>
        <v/>
      </c>
      <c r="G86" s="11">
        <f>VLOOKUP(A86,'10-year CDS Spreads'!$A$2:$D$157,4)</f>
        <v/>
      </c>
      <c r="H86" s="11">
        <f>IF(I86="NA","NA",$E$3+I86)</f>
        <v/>
      </c>
      <c r="I86" s="14">
        <f>IF(G86="NA","NA",G86*$E$5)</f>
        <v/>
      </c>
    </row>
    <row r="87" ht="16.05" customHeight="1" s="258">
      <c r="A87" s="108">
        <f>'Sovereign Ratings (Moody''s,S&amp;P)'!A81</f>
        <v/>
      </c>
      <c r="B87" s="103">
        <f>VLOOKUP(A87,'Regional lookup table'!$A$3:$B$161,2)</f>
        <v/>
      </c>
      <c r="C87" s="9">
        <f>'Sovereign Ratings (Moody''s,S&amp;P)'!C81</f>
        <v/>
      </c>
      <c r="D87" s="21">
        <f>VLOOKUP(C87,$J$9:$K$31,2,FALSE)/10000</f>
        <v/>
      </c>
      <c r="E87" s="21">
        <f>$E$3+F87</f>
        <v/>
      </c>
      <c r="F87" s="11">
        <f>IF($E$4="Yes",D87*$E$5,D87)</f>
        <v/>
      </c>
      <c r="G87" s="11">
        <f>VLOOKUP(A87,'10-year CDS Spreads'!$A$2:$D$157,4)</f>
        <v/>
      </c>
      <c r="H87" s="11">
        <f>IF(I87="NA","NA",$E$3+I87)</f>
        <v/>
      </c>
      <c r="I87" s="14">
        <f>IF(G87="NA","NA",G87*$E$5)</f>
        <v/>
      </c>
    </row>
    <row r="88" ht="16.05" customHeight="1" s="258">
      <c r="A88" s="108">
        <f>'Sovereign Ratings (Moody''s,S&amp;P)'!A82</f>
        <v/>
      </c>
      <c r="B88" s="103">
        <f>VLOOKUP(A88,'Regional lookup table'!$A$3:$B$161,2)</f>
        <v/>
      </c>
      <c r="C88" s="9">
        <f>'Sovereign Ratings (Moody''s,S&amp;P)'!C82</f>
        <v/>
      </c>
      <c r="D88" s="21">
        <f>VLOOKUP(C88,$J$9:$K$31,2,FALSE)/10000</f>
        <v/>
      </c>
      <c r="E88" s="21">
        <f>$E$3+F88</f>
        <v/>
      </c>
      <c r="F88" s="11">
        <f>IF($E$4="Yes",D88*$E$5,D88)</f>
        <v/>
      </c>
      <c r="G88" s="11">
        <f>VLOOKUP(A88,'10-year CDS Spreads'!$A$2:$D$157,4)</f>
        <v/>
      </c>
      <c r="H88" s="11">
        <f>IF(I88="NA","NA",$E$3+I88)</f>
        <v/>
      </c>
      <c r="I88" s="14">
        <f>IF(G88="NA","NA",G88*$E$5)</f>
        <v/>
      </c>
    </row>
    <row r="89" ht="16.05" customHeight="1" s="258">
      <c r="A89" s="108">
        <f>'Sovereign Ratings (Moody''s,S&amp;P)'!A83</f>
        <v/>
      </c>
      <c r="B89" s="103">
        <f>VLOOKUP(A89,'Regional lookup table'!$A$3:$B$161,2)</f>
        <v/>
      </c>
      <c r="C89" s="9">
        <f>'Sovereign Ratings (Moody''s,S&amp;P)'!C83</f>
        <v/>
      </c>
      <c r="D89" s="21">
        <f>VLOOKUP(C89,$J$9:$K$31,2,FALSE)/10000</f>
        <v/>
      </c>
      <c r="E89" s="21">
        <f>$E$3+F89</f>
        <v/>
      </c>
      <c r="F89" s="11">
        <f>IF($E$4="Yes",D89*$E$5,D89)</f>
        <v/>
      </c>
      <c r="G89" s="11">
        <f>VLOOKUP(A89,'10-year CDS Spreads'!$A$2:$D$157,4)</f>
        <v/>
      </c>
      <c r="H89" s="11">
        <f>IF(I89="NA","NA",$E$3+I89)</f>
        <v/>
      </c>
      <c r="I89" s="14">
        <f>IF(G89="NA","NA",G89*$E$5)</f>
        <v/>
      </c>
    </row>
    <row r="90" ht="16.05" customHeight="1" s="258">
      <c r="A90" s="108">
        <f>'Sovereign Ratings (Moody''s,S&amp;P)'!A84</f>
        <v/>
      </c>
      <c r="B90" s="103">
        <f>VLOOKUP(A90,'Regional lookup table'!$A$3:$B$161,2)</f>
        <v/>
      </c>
      <c r="C90" s="9">
        <f>'Sovereign Ratings (Moody''s,S&amp;P)'!C84</f>
        <v/>
      </c>
      <c r="D90" s="21">
        <f>VLOOKUP(C90,$J$9:$K$31,2,FALSE)/10000</f>
        <v/>
      </c>
      <c r="E90" s="21">
        <f>$E$3+F90</f>
        <v/>
      </c>
      <c r="F90" s="11">
        <f>IF($E$4="Yes",D90*$E$5,D90)</f>
        <v/>
      </c>
      <c r="G90" s="11">
        <f>VLOOKUP(A90,'10-year CDS Spreads'!$A$2:$D$157,4)</f>
        <v/>
      </c>
      <c r="H90" s="11">
        <f>IF(I90="NA","NA",$E$3+I90)</f>
        <v/>
      </c>
      <c r="I90" s="14">
        <f>IF(G90="NA","NA",G90*$E$5)</f>
        <v/>
      </c>
    </row>
    <row r="91" ht="16.05" customHeight="1" s="258">
      <c r="A91" s="108">
        <f>'Sovereign Ratings (Moody''s,S&amp;P)'!A85</f>
        <v/>
      </c>
      <c r="B91" s="103">
        <f>VLOOKUP(A91,'Regional lookup table'!$A$3:$B$161,2)</f>
        <v/>
      </c>
      <c r="C91" s="9">
        <f>'Sovereign Ratings (Moody''s,S&amp;P)'!C85</f>
        <v/>
      </c>
      <c r="D91" s="21">
        <f>VLOOKUP(C91,$J$9:$K$31,2,FALSE)/10000</f>
        <v/>
      </c>
      <c r="E91" s="21">
        <f>$E$3+F91</f>
        <v/>
      </c>
      <c r="F91" s="11">
        <f>IF($E$4="Yes",D91*$E$5,D91)</f>
        <v/>
      </c>
      <c r="G91" s="11">
        <f>VLOOKUP(A91,'10-year CDS Spreads'!$A$2:$D$157,4)</f>
        <v/>
      </c>
      <c r="H91" s="11">
        <f>IF(I91="NA","NA",$E$3+I91)</f>
        <v/>
      </c>
      <c r="I91" s="14">
        <f>IF(G91="NA","NA",G91*$E$5)</f>
        <v/>
      </c>
    </row>
    <row r="92" ht="16.05" customHeight="1" s="258">
      <c r="A92" s="108">
        <f>'Sovereign Ratings (Moody''s,S&amp;P)'!A86</f>
        <v/>
      </c>
      <c r="B92" s="103">
        <f>VLOOKUP(A92,'Regional lookup table'!$A$3:$B$161,2)</f>
        <v/>
      </c>
      <c r="C92" s="9">
        <f>'Sovereign Ratings (Moody''s,S&amp;P)'!C86</f>
        <v/>
      </c>
      <c r="D92" s="21">
        <f>VLOOKUP(C92,$J$9:$K$31,2,FALSE)/10000</f>
        <v/>
      </c>
      <c r="E92" s="21">
        <f>$E$3+F92</f>
        <v/>
      </c>
      <c r="F92" s="11">
        <f>IF($E$4="Yes",D92*$E$5,D92)</f>
        <v/>
      </c>
      <c r="G92" s="11">
        <f>VLOOKUP(A92,'10-year CDS Spreads'!$A$2:$D$157,4)</f>
        <v/>
      </c>
      <c r="H92" s="11">
        <f>IF(I92="NA","NA",$E$3+I92)</f>
        <v/>
      </c>
      <c r="I92" s="14">
        <f>IF(G92="NA","NA",G92*$E$5)</f>
        <v/>
      </c>
    </row>
    <row r="93" ht="16.05" customHeight="1" s="258">
      <c r="A93" s="108">
        <f>'Sovereign Ratings (Moody''s,S&amp;P)'!A87</f>
        <v/>
      </c>
      <c r="B93" s="103">
        <f>VLOOKUP(A93,'Regional lookup table'!$A$3:$B$161,2)</f>
        <v/>
      </c>
      <c r="C93" s="9">
        <f>'Sovereign Ratings (Moody''s,S&amp;P)'!C87</f>
        <v/>
      </c>
      <c r="D93" s="21">
        <f>VLOOKUP(C93,$J$9:$K$31,2,FALSE)/10000</f>
        <v/>
      </c>
      <c r="E93" s="21">
        <f>$E$3+F93</f>
        <v/>
      </c>
      <c r="F93" s="11">
        <f>IF($E$4="Yes",D93*$E$5,D93)</f>
        <v/>
      </c>
      <c r="G93" s="11">
        <f>VLOOKUP(A93,'10-year CDS Spreads'!$A$2:$D$157,4)</f>
        <v/>
      </c>
      <c r="H93" s="11">
        <f>IF(I93="NA","NA",$E$3+I93)</f>
        <v/>
      </c>
      <c r="I93" s="14">
        <f>IF(G93="NA","NA",G93*$E$5)</f>
        <v/>
      </c>
    </row>
    <row r="94" ht="16.05" customHeight="1" s="258">
      <c r="A94" s="108">
        <f>'Sovereign Ratings (Moody''s,S&amp;P)'!A88</f>
        <v/>
      </c>
      <c r="B94" s="103">
        <f>VLOOKUP(A94,'Regional lookup table'!$A$3:$B$161,2)</f>
        <v/>
      </c>
      <c r="C94" s="9">
        <f>'Sovereign Ratings (Moody''s,S&amp;P)'!C88</f>
        <v/>
      </c>
      <c r="D94" s="21">
        <f>VLOOKUP(C94,$J$9:$K$31,2,FALSE)/10000</f>
        <v/>
      </c>
      <c r="E94" s="21">
        <f>$E$3+F94</f>
        <v/>
      </c>
      <c r="F94" s="11">
        <f>IF($E$4="Yes",D94*$E$5,D94)</f>
        <v/>
      </c>
      <c r="G94" s="11">
        <f>VLOOKUP(A94,'10-year CDS Spreads'!$A$2:$D$157,4)</f>
        <v/>
      </c>
      <c r="H94" s="11">
        <f>IF(I94="NA","NA",$E$3+I94)</f>
        <v/>
      </c>
      <c r="I94" s="14">
        <f>IF(G94="NA","NA",G94*$E$5)</f>
        <v/>
      </c>
    </row>
    <row r="95" ht="16.05" customHeight="1" s="258">
      <c r="A95" s="108">
        <f>'Sovereign Ratings (Moody''s,S&amp;P)'!A89</f>
        <v/>
      </c>
      <c r="B95" s="103">
        <f>VLOOKUP(A95,'Regional lookup table'!$A$3:$B$161,2)</f>
        <v/>
      </c>
      <c r="C95" s="9">
        <f>'Sovereign Ratings (Moody''s,S&amp;P)'!C89</f>
        <v/>
      </c>
      <c r="D95" s="21">
        <f>VLOOKUP(C95,$J$9:$K$31,2,FALSE)/10000</f>
        <v/>
      </c>
      <c r="E95" s="21">
        <f>$E$3+F95</f>
        <v/>
      </c>
      <c r="F95" s="11">
        <f>IF($E$4="Yes",D95*$E$5,D95)</f>
        <v/>
      </c>
      <c r="G95" s="11">
        <f>VLOOKUP(A95,'10-year CDS Spreads'!$A$2:$D$157,4)</f>
        <v/>
      </c>
      <c r="H95" s="11">
        <f>IF(I95="NA","NA",$E$3+I95)</f>
        <v/>
      </c>
      <c r="I95" s="14">
        <f>IF(G95="NA","NA",G95*$E$5)</f>
        <v/>
      </c>
    </row>
    <row r="96" ht="16.05" customHeight="1" s="258">
      <c r="A96" s="108">
        <f>'Sovereign Ratings (Moody''s,S&amp;P)'!A90</f>
        <v/>
      </c>
      <c r="B96" s="103">
        <f>VLOOKUP(A96,'Regional lookup table'!$A$3:$B$161,2)</f>
        <v/>
      </c>
      <c r="C96" s="9">
        <f>'Sovereign Ratings (Moody''s,S&amp;P)'!C90</f>
        <v/>
      </c>
      <c r="D96" s="21">
        <f>VLOOKUP(C96,$J$9:$K$31,2,FALSE)/10000</f>
        <v/>
      </c>
      <c r="E96" s="21">
        <f>$E$3+F96</f>
        <v/>
      </c>
      <c r="F96" s="11">
        <f>IF($E$4="Yes",D96*$E$5,D96)</f>
        <v/>
      </c>
      <c r="G96" s="11">
        <f>VLOOKUP(A96,'10-year CDS Spreads'!$A$2:$D$157,4)</f>
        <v/>
      </c>
      <c r="H96" s="11">
        <f>IF(I96="NA","NA",$E$3+I96)</f>
        <v/>
      </c>
      <c r="I96" s="14">
        <f>IF(G96="NA","NA",G96*$E$5)</f>
        <v/>
      </c>
    </row>
    <row r="97" ht="16.05" customHeight="1" s="258">
      <c r="A97" s="108">
        <f>'Sovereign Ratings (Moody''s,S&amp;P)'!A91</f>
        <v/>
      </c>
      <c r="B97" s="103">
        <f>VLOOKUP(A97,'Regional lookup table'!$A$3:$B$161,2)</f>
        <v/>
      </c>
      <c r="C97" s="9">
        <f>'Sovereign Ratings (Moody''s,S&amp;P)'!C91</f>
        <v/>
      </c>
      <c r="D97" s="21">
        <f>VLOOKUP(C97,$J$9:$K$31,2,FALSE)/10000</f>
        <v/>
      </c>
      <c r="E97" s="21">
        <f>$E$3+F97</f>
        <v/>
      </c>
      <c r="F97" s="11">
        <f>IF($E$4="Yes",D97*$E$5,D97)</f>
        <v/>
      </c>
      <c r="G97" s="11">
        <f>VLOOKUP(A97,'10-year CDS Spreads'!$A$2:$D$157,4)</f>
        <v/>
      </c>
      <c r="H97" s="11">
        <f>IF(I97="NA","NA",$E$3+I97)</f>
        <v/>
      </c>
      <c r="I97" s="14">
        <f>IF(G97="NA","NA",G97*$E$5)</f>
        <v/>
      </c>
    </row>
    <row r="98" ht="16.05" customHeight="1" s="258">
      <c r="A98" s="108">
        <f>'Sovereign Ratings (Moody''s,S&amp;P)'!A92</f>
        <v/>
      </c>
      <c r="B98" s="103">
        <f>VLOOKUP(A98,'Regional lookup table'!$A$3:$B$161,2)</f>
        <v/>
      </c>
      <c r="C98" s="9">
        <f>'Sovereign Ratings (Moody''s,S&amp;P)'!C92</f>
        <v/>
      </c>
      <c r="D98" s="21">
        <f>VLOOKUP(C98,$J$9:$K$31,2,FALSE)/10000</f>
        <v/>
      </c>
      <c r="E98" s="21">
        <f>$E$3+F98</f>
        <v/>
      </c>
      <c r="F98" s="11">
        <f>IF($E$4="Yes",D98*$E$5,D98)</f>
        <v/>
      </c>
      <c r="G98" s="11">
        <f>VLOOKUP(A98,'10-year CDS Spreads'!$A$2:$D$157,4)</f>
        <v/>
      </c>
      <c r="H98" s="11">
        <f>IF(I98="NA","NA",$E$3+I98)</f>
        <v/>
      </c>
      <c r="I98" s="14">
        <f>IF(G98="NA","NA",G98*$E$5)</f>
        <v/>
      </c>
    </row>
    <row r="99" ht="16.05" customHeight="1" s="258">
      <c r="A99" s="108">
        <f>'Sovereign Ratings (Moody''s,S&amp;P)'!A93</f>
        <v/>
      </c>
      <c r="B99" s="103">
        <f>VLOOKUP(A99,'Regional lookup table'!$A$3:$B$161,2)</f>
        <v/>
      </c>
      <c r="C99" s="9">
        <f>'Sovereign Ratings (Moody''s,S&amp;P)'!C93</f>
        <v/>
      </c>
      <c r="D99" s="21">
        <f>VLOOKUP(C99,$J$9:$K$31,2,FALSE)/10000</f>
        <v/>
      </c>
      <c r="E99" s="21">
        <f>$E$3+F99</f>
        <v/>
      </c>
      <c r="F99" s="11">
        <f>IF($E$4="Yes",D99*$E$5,D99)</f>
        <v/>
      </c>
      <c r="G99" s="11">
        <f>VLOOKUP(A99,'10-year CDS Spreads'!$A$2:$D$157,4)</f>
        <v/>
      </c>
      <c r="H99" s="11">
        <f>IF(I99="NA","NA",$E$3+I99)</f>
        <v/>
      </c>
      <c r="I99" s="14">
        <f>IF(G99="NA","NA",G99*$E$5)</f>
        <v/>
      </c>
    </row>
    <row r="100" ht="16.05" customHeight="1" s="258">
      <c r="A100" s="108">
        <f>'Sovereign Ratings (Moody''s,S&amp;P)'!A94</f>
        <v/>
      </c>
      <c r="B100" s="103">
        <f>VLOOKUP(A100,'Regional lookup table'!$A$3:$B$161,2)</f>
        <v/>
      </c>
      <c r="C100" s="9">
        <f>'Sovereign Ratings (Moody''s,S&amp;P)'!C94</f>
        <v/>
      </c>
      <c r="D100" s="21">
        <f>VLOOKUP(C100,$J$9:$K$31,2,FALSE)/10000</f>
        <v/>
      </c>
      <c r="E100" s="21">
        <f>$E$3+F100</f>
        <v/>
      </c>
      <c r="F100" s="11">
        <f>IF($E$4="Yes",D100*$E$5,D100)</f>
        <v/>
      </c>
      <c r="G100" s="11">
        <f>VLOOKUP(A100,'10-year CDS Spreads'!$A$2:$D$157,4)</f>
        <v/>
      </c>
      <c r="H100" s="11">
        <f>IF(I100="NA","NA",$E$3+I100)</f>
        <v/>
      </c>
      <c r="I100" s="14">
        <f>IF(G100="NA","NA",G100*$E$5)</f>
        <v/>
      </c>
    </row>
    <row r="101" ht="16.05" customHeight="1" s="258">
      <c r="A101" s="108">
        <f>'Sovereign Ratings (Moody''s,S&amp;P)'!A95</f>
        <v/>
      </c>
      <c r="B101" s="103">
        <f>VLOOKUP(A101,'Regional lookup table'!$A$3:$B$161,2)</f>
        <v/>
      </c>
      <c r="C101" s="9">
        <f>'Sovereign Ratings (Moody''s,S&amp;P)'!C95</f>
        <v/>
      </c>
      <c r="D101" s="21">
        <f>VLOOKUP(C101,$J$9:$K$31,2,FALSE)/10000</f>
        <v/>
      </c>
      <c r="E101" s="21">
        <f>$E$3+F101</f>
        <v/>
      </c>
      <c r="F101" s="11">
        <f>IF($E$4="Yes",D101*$E$5,D101)</f>
        <v/>
      </c>
      <c r="G101" s="11">
        <f>VLOOKUP(A101,'10-year CDS Spreads'!$A$2:$D$157,4)</f>
        <v/>
      </c>
      <c r="H101" s="11">
        <f>IF(I101="NA","NA",$E$3+I101)</f>
        <v/>
      </c>
      <c r="I101" s="14">
        <f>IF(G101="NA","NA",G101*$E$5)</f>
        <v/>
      </c>
    </row>
    <row r="102" ht="16.05" customHeight="1" s="258">
      <c r="A102" s="108">
        <f>'Sovereign Ratings (Moody''s,S&amp;P)'!A96</f>
        <v/>
      </c>
      <c r="B102" s="103">
        <f>VLOOKUP(A102,'Regional lookup table'!$A$3:$B$161,2)</f>
        <v/>
      </c>
      <c r="C102" s="9">
        <f>'Sovereign Ratings (Moody''s,S&amp;P)'!C96</f>
        <v/>
      </c>
      <c r="D102" s="21">
        <f>VLOOKUP(C102,$J$9:$K$31,2,FALSE)/10000</f>
        <v/>
      </c>
      <c r="E102" s="21">
        <f>$E$3+F102</f>
        <v/>
      </c>
      <c r="F102" s="11">
        <f>IF($E$4="Yes",D102*$E$5,D102)</f>
        <v/>
      </c>
      <c r="G102" s="11">
        <f>VLOOKUP(A102,'10-year CDS Spreads'!$A$2:$D$157,4)</f>
        <v/>
      </c>
      <c r="H102" s="11">
        <f>IF(I102="NA","NA",$E$3+I102)</f>
        <v/>
      </c>
      <c r="I102" s="14">
        <f>IF(G102="NA","NA",G102*$E$5)</f>
        <v/>
      </c>
    </row>
    <row r="103" ht="16.05" customHeight="1" s="258">
      <c r="A103" s="108">
        <f>'Sovereign Ratings (Moody''s,S&amp;P)'!A97</f>
        <v/>
      </c>
      <c r="B103" s="103">
        <f>VLOOKUP(A103,'Regional lookup table'!$A$3:$B$161,2)</f>
        <v/>
      </c>
      <c r="C103" s="9">
        <f>'Sovereign Ratings (Moody''s,S&amp;P)'!C97</f>
        <v/>
      </c>
      <c r="D103" s="21">
        <f>VLOOKUP(C103,$J$9:$K$31,2,FALSE)/10000</f>
        <v/>
      </c>
      <c r="E103" s="21">
        <f>$E$3+F103</f>
        <v/>
      </c>
      <c r="F103" s="11">
        <f>IF($E$4="Yes",D103*$E$5,D103)</f>
        <v/>
      </c>
      <c r="G103" s="11">
        <f>VLOOKUP(A103,'10-year CDS Spreads'!$A$2:$D$157,4)</f>
        <v/>
      </c>
      <c r="H103" s="11">
        <f>IF(I103="NA","NA",$E$3+I103)</f>
        <v/>
      </c>
      <c r="I103" s="14">
        <f>IF(G103="NA","NA",G103*$E$5)</f>
        <v/>
      </c>
    </row>
    <row r="104" ht="16.05" customHeight="1" s="258">
      <c r="A104" s="108">
        <f>'Sovereign Ratings (Moody''s,S&amp;P)'!A98</f>
        <v/>
      </c>
      <c r="B104" s="103">
        <f>VLOOKUP(A104,'Regional lookup table'!$A$3:$B$161,2)</f>
        <v/>
      </c>
      <c r="C104" s="9">
        <f>'Sovereign Ratings (Moody''s,S&amp;P)'!C98</f>
        <v/>
      </c>
      <c r="D104" s="21">
        <f>VLOOKUP(C104,$J$9:$K$31,2,FALSE)/10000</f>
        <v/>
      </c>
      <c r="E104" s="21">
        <f>$E$3+F104</f>
        <v/>
      </c>
      <c r="F104" s="11">
        <f>IF($E$4="Yes",D104*$E$5,D104)</f>
        <v/>
      </c>
      <c r="G104" s="11">
        <f>VLOOKUP(A104,'10-year CDS Spreads'!$A$2:$D$157,4)</f>
        <v/>
      </c>
      <c r="H104" s="11">
        <f>IF(I104="NA","NA",$E$3+I104)</f>
        <v/>
      </c>
      <c r="I104" s="14">
        <f>IF(G104="NA","NA",G104*$E$5)</f>
        <v/>
      </c>
    </row>
    <row r="105" ht="16.05" customHeight="1" s="258">
      <c r="A105" s="108">
        <f>'Sovereign Ratings (Moody''s,S&amp;P)'!A99</f>
        <v/>
      </c>
      <c r="B105" s="103">
        <f>VLOOKUP(A105,'Regional lookup table'!$A$3:$B$161,2)</f>
        <v/>
      </c>
      <c r="C105" s="9">
        <f>'Sovereign Ratings (Moody''s,S&amp;P)'!C99</f>
        <v/>
      </c>
      <c r="D105" s="21">
        <f>VLOOKUP(C105,$J$9:$K$31,2,FALSE)/10000</f>
        <v/>
      </c>
      <c r="E105" s="21">
        <f>$E$3+F105</f>
        <v/>
      </c>
      <c r="F105" s="11">
        <f>IF($E$4="Yes",D105*$E$5,D105)</f>
        <v/>
      </c>
      <c r="G105" s="11">
        <f>VLOOKUP(A105,'10-year CDS Spreads'!$A$2:$D$157,4)</f>
        <v/>
      </c>
      <c r="H105" s="11">
        <f>IF(I105="NA","NA",$E$3+I105)</f>
        <v/>
      </c>
      <c r="I105" s="14">
        <f>IF(G105="NA","NA",G105*$E$5)</f>
        <v/>
      </c>
    </row>
    <row r="106" ht="16.05" customHeight="1" s="258">
      <c r="A106" s="108">
        <f>'Sovereign Ratings (Moody''s,S&amp;P)'!A100</f>
        <v/>
      </c>
      <c r="B106" s="103">
        <f>VLOOKUP(A106,'Regional lookup table'!$A$3:$B$161,2)</f>
        <v/>
      </c>
      <c r="C106" s="9">
        <f>'Sovereign Ratings (Moody''s,S&amp;P)'!C100</f>
        <v/>
      </c>
      <c r="D106" s="21">
        <f>VLOOKUP(C106,$J$9:$K$31,2,FALSE)/10000</f>
        <v/>
      </c>
      <c r="E106" s="21">
        <f>$E$3+F106</f>
        <v/>
      </c>
      <c r="F106" s="11">
        <f>IF($E$4="Yes",D106*$E$5,D106)</f>
        <v/>
      </c>
      <c r="G106" s="11">
        <f>VLOOKUP(A106,'10-year CDS Spreads'!$A$2:$D$157,4)</f>
        <v/>
      </c>
      <c r="H106" s="11">
        <f>IF(I106="NA","NA",$E$3+I106)</f>
        <v/>
      </c>
      <c r="I106" s="14">
        <f>IF(G106="NA","NA",G106*$E$5)</f>
        <v/>
      </c>
    </row>
    <row r="107" ht="16.05" customHeight="1" s="258">
      <c r="A107" s="108">
        <f>'Sovereign Ratings (Moody''s,S&amp;P)'!A101</f>
        <v/>
      </c>
      <c r="B107" s="103">
        <f>VLOOKUP(A107,'Regional lookup table'!$A$3:$B$161,2)</f>
        <v/>
      </c>
      <c r="C107" s="9">
        <f>'Sovereign Ratings (Moody''s,S&amp;P)'!C101</f>
        <v/>
      </c>
      <c r="D107" s="21">
        <f>VLOOKUP(C107,$J$9:$K$31,2,FALSE)/10000</f>
        <v/>
      </c>
      <c r="E107" s="21">
        <f>$E$3+F107</f>
        <v/>
      </c>
      <c r="F107" s="11">
        <f>IF($E$4="Yes",D107*$E$5,D107)</f>
        <v/>
      </c>
      <c r="G107" s="11">
        <f>VLOOKUP(A107,'10-year CDS Spreads'!$A$2:$D$157,4)</f>
        <v/>
      </c>
      <c r="H107" s="11">
        <f>IF(I107="NA","NA",$E$3+I107)</f>
        <v/>
      </c>
      <c r="I107" s="14">
        <f>IF(G107="NA","NA",G107*$E$5)</f>
        <v/>
      </c>
    </row>
    <row r="108" ht="16.05" customHeight="1" s="258">
      <c r="A108" s="108">
        <f>'Sovereign Ratings (Moody''s,S&amp;P)'!A102</f>
        <v/>
      </c>
      <c r="B108" s="103">
        <f>VLOOKUP(A108,'Regional lookup table'!$A$3:$B$161,2)</f>
        <v/>
      </c>
      <c r="C108" s="9">
        <f>'Sovereign Ratings (Moody''s,S&amp;P)'!C102</f>
        <v/>
      </c>
      <c r="D108" s="21">
        <f>VLOOKUP(C108,$J$9:$K$31,2,FALSE)/10000</f>
        <v/>
      </c>
      <c r="E108" s="21">
        <f>$E$3+F108</f>
        <v/>
      </c>
      <c r="F108" s="11">
        <f>IF($E$4="Yes",D108*$E$5,D108)</f>
        <v/>
      </c>
      <c r="G108" s="11">
        <f>VLOOKUP(A108,'10-year CDS Spreads'!$A$2:$D$157,4)</f>
        <v/>
      </c>
      <c r="H108" s="11">
        <f>IF(I108="NA","NA",$E$3+I108)</f>
        <v/>
      </c>
      <c r="I108" s="14">
        <f>IF(G108="NA","NA",G108*$E$5)</f>
        <v/>
      </c>
    </row>
    <row r="109" ht="16.05" customHeight="1" s="258">
      <c r="A109" s="108">
        <f>'Sovereign Ratings (Moody''s,S&amp;P)'!A103</f>
        <v/>
      </c>
      <c r="B109" s="103">
        <f>VLOOKUP(A109,'Regional lookup table'!$A$3:$B$161,2)</f>
        <v/>
      </c>
      <c r="C109" s="9">
        <f>'Sovereign Ratings (Moody''s,S&amp;P)'!C103</f>
        <v/>
      </c>
      <c r="D109" s="21">
        <f>VLOOKUP(C109,$J$9:$K$31,2,FALSE)/10000</f>
        <v/>
      </c>
      <c r="E109" s="21">
        <f>$E$3+F109</f>
        <v/>
      </c>
      <c r="F109" s="11">
        <f>IF($E$4="Yes",D109*$E$5,D109)</f>
        <v/>
      </c>
      <c r="G109" s="11">
        <f>VLOOKUP(A109,'10-year CDS Spreads'!$A$2:$D$157,4)</f>
        <v/>
      </c>
      <c r="H109" s="11">
        <f>IF(I109="NA","NA",$E$3+I109)</f>
        <v/>
      </c>
      <c r="I109" s="14">
        <f>IF(G109="NA","NA",G109*$E$5)</f>
        <v/>
      </c>
    </row>
    <row r="110" ht="16.05" customHeight="1" s="258">
      <c r="A110" s="108">
        <f>'Sovereign Ratings (Moody''s,S&amp;P)'!A104</f>
        <v/>
      </c>
      <c r="B110" s="103">
        <f>VLOOKUP(A110,'Regional lookup table'!$A$3:$B$161,2)</f>
        <v/>
      </c>
      <c r="C110" s="9">
        <f>'Sovereign Ratings (Moody''s,S&amp;P)'!C104</f>
        <v/>
      </c>
      <c r="D110" s="21">
        <f>VLOOKUP(C110,$J$9:$K$31,2,FALSE)/10000</f>
        <v/>
      </c>
      <c r="E110" s="21">
        <f>$E$3+F110</f>
        <v/>
      </c>
      <c r="F110" s="11">
        <f>IF($E$4="Yes",D110*$E$5,D110)</f>
        <v/>
      </c>
      <c r="G110" s="11">
        <f>VLOOKUP(A110,'10-year CDS Spreads'!$A$2:$D$157,4)</f>
        <v/>
      </c>
      <c r="H110" s="11">
        <f>IF(I110="NA","NA",$E$3+I110)</f>
        <v/>
      </c>
      <c r="I110" s="14">
        <f>IF(G110="NA","NA",G110*$E$5)</f>
        <v/>
      </c>
    </row>
    <row r="111" ht="16.05" customHeight="1" s="258">
      <c r="A111" s="108">
        <f>'Sovereign Ratings (Moody''s,S&amp;P)'!A105</f>
        <v/>
      </c>
      <c r="B111" s="103">
        <f>VLOOKUP(A111,'Regional lookup table'!$A$3:$B$161,2)</f>
        <v/>
      </c>
      <c r="C111" s="9">
        <f>'Sovereign Ratings (Moody''s,S&amp;P)'!C105</f>
        <v/>
      </c>
      <c r="D111" s="21">
        <f>VLOOKUP(C111,$J$9:$K$31,2,FALSE)/10000</f>
        <v/>
      </c>
      <c r="E111" s="21">
        <f>$E$3+F111</f>
        <v/>
      </c>
      <c r="F111" s="11">
        <f>IF($E$4="Yes",D111*$E$5,D111)</f>
        <v/>
      </c>
      <c r="G111" s="11">
        <f>VLOOKUP(A111,'10-year CDS Spreads'!$A$2:$D$157,4)</f>
        <v/>
      </c>
      <c r="H111" s="11">
        <f>IF(I111="NA","NA",$E$3+I111)</f>
        <v/>
      </c>
      <c r="I111" s="14">
        <f>IF(G111="NA","NA",G111*$E$5)</f>
        <v/>
      </c>
    </row>
    <row r="112" ht="16.05" customHeight="1" s="258">
      <c r="A112" s="108">
        <f>'Sovereign Ratings (Moody''s,S&amp;P)'!A106</f>
        <v/>
      </c>
      <c r="B112" s="103">
        <f>VLOOKUP(A112,'Regional lookup table'!$A$3:$B$161,2)</f>
        <v/>
      </c>
      <c r="C112" s="9">
        <f>'Sovereign Ratings (Moody''s,S&amp;P)'!C106</f>
        <v/>
      </c>
      <c r="D112" s="21">
        <f>VLOOKUP(C112,$J$9:$K$31,2,FALSE)/10000</f>
        <v/>
      </c>
      <c r="E112" s="21">
        <f>$E$3+F112</f>
        <v/>
      </c>
      <c r="F112" s="11">
        <f>IF($E$4="Yes",D112*$E$5,D112)</f>
        <v/>
      </c>
      <c r="G112" s="11">
        <f>VLOOKUP(A112,'10-year CDS Spreads'!$A$2:$D$157,4)</f>
        <v/>
      </c>
      <c r="H112" s="11">
        <f>IF(I112="NA","NA",$E$3+I112)</f>
        <v/>
      </c>
      <c r="I112" s="14">
        <f>IF(G112="NA","NA",G112*$E$5)</f>
        <v/>
      </c>
    </row>
    <row r="113" ht="16.05" customHeight="1" s="258">
      <c r="A113" s="108">
        <f>'Sovereign Ratings (Moody''s,S&amp;P)'!A107</f>
        <v/>
      </c>
      <c r="B113" s="103">
        <f>VLOOKUP(A113,'Regional lookup table'!$A$3:$B$161,2)</f>
        <v/>
      </c>
      <c r="C113" s="9">
        <f>'Sovereign Ratings (Moody''s,S&amp;P)'!C107</f>
        <v/>
      </c>
      <c r="D113" s="21">
        <f>VLOOKUP(C113,$J$9:$K$31,2,FALSE)/10000</f>
        <v/>
      </c>
      <c r="E113" s="21">
        <f>$E$3+F113</f>
        <v/>
      </c>
      <c r="F113" s="11">
        <f>IF($E$4="Yes",D113*$E$5,D113)</f>
        <v/>
      </c>
      <c r="G113" s="11">
        <f>VLOOKUP(A113,'10-year CDS Spreads'!$A$2:$D$157,4)</f>
        <v/>
      </c>
      <c r="H113" s="11">
        <f>IF(I113="NA","NA",$E$3+I113)</f>
        <v/>
      </c>
      <c r="I113" s="14">
        <f>IF(G113="NA","NA",G113*$E$5)</f>
        <v/>
      </c>
    </row>
    <row r="114" ht="16.05" customHeight="1" s="258">
      <c r="A114" s="108">
        <f>'Sovereign Ratings (Moody''s,S&amp;P)'!A108</f>
        <v/>
      </c>
      <c r="B114" s="103">
        <f>VLOOKUP(A114,'Regional lookup table'!$A$3:$B$161,2)</f>
        <v/>
      </c>
      <c r="C114" s="9">
        <f>'Sovereign Ratings (Moody''s,S&amp;P)'!C108</f>
        <v/>
      </c>
      <c r="D114" s="21">
        <f>VLOOKUP(C114,$J$9:$K$31,2,FALSE)/10000</f>
        <v/>
      </c>
      <c r="E114" s="21">
        <f>$E$3+F114</f>
        <v/>
      </c>
      <c r="F114" s="11">
        <f>IF($E$4="Yes",D114*$E$5,D114)</f>
        <v/>
      </c>
      <c r="G114" s="11">
        <f>VLOOKUP(A114,'10-year CDS Spreads'!$A$2:$D$157,4)</f>
        <v/>
      </c>
      <c r="H114" s="11">
        <f>IF(I114="NA","NA",$E$3+I114)</f>
        <v/>
      </c>
      <c r="I114" s="14">
        <f>IF(G114="NA","NA",G114*$E$5)</f>
        <v/>
      </c>
    </row>
    <row r="115" ht="16.05" customHeight="1" s="258">
      <c r="A115" s="108">
        <f>'Sovereign Ratings (Moody''s,S&amp;P)'!A109</f>
        <v/>
      </c>
      <c r="B115" s="103">
        <f>VLOOKUP(A115,'Regional lookup table'!$A$3:$B$161,2)</f>
        <v/>
      </c>
      <c r="C115" s="9">
        <f>'Sovereign Ratings (Moody''s,S&amp;P)'!C109</f>
        <v/>
      </c>
      <c r="D115" s="21">
        <f>VLOOKUP(C115,$J$9:$K$31,2,FALSE)/10000</f>
        <v/>
      </c>
      <c r="E115" s="21">
        <f>$E$3+F115</f>
        <v/>
      </c>
      <c r="F115" s="11">
        <f>IF($E$4="Yes",D115*$E$5,D115)</f>
        <v/>
      </c>
      <c r="G115" s="11">
        <f>VLOOKUP(A115,'10-year CDS Spreads'!$A$2:$D$157,4)</f>
        <v/>
      </c>
      <c r="H115" s="11">
        <f>IF(I115="NA","NA",$E$3+I115)</f>
        <v/>
      </c>
      <c r="I115" s="14">
        <f>IF(G115="NA","NA",G115*$E$5)</f>
        <v/>
      </c>
    </row>
    <row r="116" ht="16.05" customHeight="1" s="258">
      <c r="A116" s="108">
        <f>'Sovereign Ratings (Moody''s,S&amp;P)'!A110</f>
        <v/>
      </c>
      <c r="B116" s="103">
        <f>VLOOKUP(A116,'Regional lookup table'!$A$3:$B$161,2)</f>
        <v/>
      </c>
      <c r="C116" s="9">
        <f>'Sovereign Ratings (Moody''s,S&amp;P)'!C110</f>
        <v/>
      </c>
      <c r="D116" s="21">
        <f>VLOOKUP(C116,$J$9:$K$31,2,FALSE)/10000</f>
        <v/>
      </c>
      <c r="E116" s="21">
        <f>$E$3+F116</f>
        <v/>
      </c>
      <c r="F116" s="11">
        <f>IF($E$4="Yes",D116*$E$5,D116)</f>
        <v/>
      </c>
      <c r="G116" s="11">
        <f>VLOOKUP(A116,'10-year CDS Spreads'!$A$2:$D$157,4)</f>
        <v/>
      </c>
      <c r="H116" s="11">
        <f>IF(I116="NA","NA",$E$3+I116)</f>
        <v/>
      </c>
      <c r="I116" s="14">
        <f>IF(G116="NA","NA",G116*$E$5)</f>
        <v/>
      </c>
    </row>
    <row r="117" ht="16.05" customHeight="1" s="258">
      <c r="A117" s="108">
        <f>'Sovereign Ratings (Moody''s,S&amp;P)'!A111</f>
        <v/>
      </c>
      <c r="B117" s="103">
        <f>VLOOKUP(A117,'Regional lookup table'!$A$3:$B$161,2)</f>
        <v/>
      </c>
      <c r="C117" s="9">
        <f>'Sovereign Ratings (Moody''s,S&amp;P)'!C111</f>
        <v/>
      </c>
      <c r="D117" s="21">
        <f>VLOOKUP(C117,$J$9:$K$31,2,FALSE)/10000</f>
        <v/>
      </c>
      <c r="E117" s="21">
        <f>$E$3+F117</f>
        <v/>
      </c>
      <c r="F117" s="11">
        <f>IF($E$4="Yes",D117*$E$5,D117)</f>
        <v/>
      </c>
      <c r="G117" s="11">
        <f>VLOOKUP(A117,'10-year CDS Spreads'!$A$2:$D$157,4)</f>
        <v/>
      </c>
      <c r="H117" s="11">
        <f>IF(I117="NA","NA",$E$3+I117)</f>
        <v/>
      </c>
      <c r="I117" s="14">
        <f>IF(G117="NA","NA",G117*$E$5)</f>
        <v/>
      </c>
    </row>
    <row r="118" ht="16.05" customHeight="1" s="258">
      <c r="A118" s="108">
        <f>'Sovereign Ratings (Moody''s,S&amp;P)'!A112</f>
        <v/>
      </c>
      <c r="B118" s="103">
        <f>VLOOKUP(A118,'Regional lookup table'!$A$3:$B$161,2)</f>
        <v/>
      </c>
      <c r="C118" s="9">
        <f>'Sovereign Ratings (Moody''s,S&amp;P)'!C112</f>
        <v/>
      </c>
      <c r="D118" s="21">
        <f>VLOOKUP(C118,$J$9:$K$31,2,FALSE)/10000</f>
        <v/>
      </c>
      <c r="E118" s="21">
        <f>$E$3+F118</f>
        <v/>
      </c>
      <c r="F118" s="11">
        <f>IF($E$4="Yes",D118*$E$5,D118)</f>
        <v/>
      </c>
      <c r="G118" s="11">
        <f>VLOOKUP(A118,'10-year CDS Spreads'!$A$2:$D$157,4)</f>
        <v/>
      </c>
      <c r="H118" s="11">
        <f>IF(I118="NA","NA",$E$3+I118)</f>
        <v/>
      </c>
      <c r="I118" s="14">
        <f>IF(G118="NA","NA",G118*$E$5)</f>
        <v/>
      </c>
    </row>
    <row r="119" ht="16.05" customHeight="1" s="258">
      <c r="A119" s="108">
        <f>'Sovereign Ratings (Moody''s,S&amp;P)'!A113</f>
        <v/>
      </c>
      <c r="B119" s="103">
        <f>VLOOKUP(A119,'Regional lookup table'!$A$3:$B$161,2)</f>
        <v/>
      </c>
      <c r="C119" s="9">
        <f>'Sovereign Ratings (Moody''s,S&amp;P)'!C113</f>
        <v/>
      </c>
      <c r="D119" s="21">
        <f>VLOOKUP(C119,$J$9:$K$31,2,FALSE)/10000</f>
        <v/>
      </c>
      <c r="E119" s="21">
        <f>$E$3+F119</f>
        <v/>
      </c>
      <c r="F119" s="11">
        <f>IF($E$4="Yes",D119*$E$5,D119)</f>
        <v/>
      </c>
      <c r="G119" s="11">
        <f>VLOOKUP(A119,'10-year CDS Spreads'!$A$2:$D$157,4)</f>
        <v/>
      </c>
      <c r="H119" s="11">
        <f>IF(I119="NA","NA",$E$3+I119)</f>
        <v/>
      </c>
      <c r="I119" s="14">
        <f>IF(G119="NA","NA",G119*$E$5)</f>
        <v/>
      </c>
    </row>
    <row r="120" ht="16.05" customHeight="1" s="258">
      <c r="A120" s="108">
        <f>'Sovereign Ratings (Moody''s,S&amp;P)'!A114</f>
        <v/>
      </c>
      <c r="B120" s="103">
        <f>VLOOKUP(A120,'Regional lookup table'!$A$3:$B$161,2)</f>
        <v/>
      </c>
      <c r="C120" s="9">
        <f>'Sovereign Ratings (Moody''s,S&amp;P)'!C114</f>
        <v/>
      </c>
      <c r="D120" s="21">
        <f>VLOOKUP(C120,$J$9:$K$31,2,FALSE)/10000</f>
        <v/>
      </c>
      <c r="E120" s="21">
        <f>$E$3+F120</f>
        <v/>
      </c>
      <c r="F120" s="11">
        <f>IF($E$4="Yes",D120*$E$5,D120)</f>
        <v/>
      </c>
      <c r="G120" s="11">
        <f>VLOOKUP(A120,'10-year CDS Spreads'!$A$2:$D$157,4)</f>
        <v/>
      </c>
      <c r="H120" s="11">
        <f>IF(I120="NA","NA",$E$3+I120)</f>
        <v/>
      </c>
      <c r="I120" s="14">
        <f>IF(G120="NA","NA",G120*$E$5)</f>
        <v/>
      </c>
    </row>
    <row r="121" ht="16.05" customHeight="1" s="258">
      <c r="A121" s="108">
        <f>'Sovereign Ratings (Moody''s,S&amp;P)'!A115</f>
        <v/>
      </c>
      <c r="B121" s="103">
        <f>VLOOKUP(A121,'Regional lookup table'!$A$3:$B$161,2)</f>
        <v/>
      </c>
      <c r="C121" s="9">
        <f>'Sovereign Ratings (Moody''s,S&amp;P)'!C115</f>
        <v/>
      </c>
      <c r="D121" s="21">
        <f>VLOOKUP(C121,$J$9:$K$31,2,FALSE)/10000</f>
        <v/>
      </c>
      <c r="E121" s="21">
        <f>$E$3+F121</f>
        <v/>
      </c>
      <c r="F121" s="11">
        <f>IF($E$4="Yes",D121*$E$5,D121)</f>
        <v/>
      </c>
      <c r="G121" s="11">
        <f>VLOOKUP(A121,'10-year CDS Spreads'!$A$2:$D$157,4)</f>
        <v/>
      </c>
      <c r="H121" s="11">
        <f>IF(I121="NA","NA",$E$3+I121)</f>
        <v/>
      </c>
      <c r="I121" s="14">
        <f>IF(G121="NA","NA",G121*$E$5)</f>
        <v/>
      </c>
    </row>
    <row r="122" ht="16.05" customHeight="1" s="258">
      <c r="A122" s="108">
        <f>'Sovereign Ratings (Moody''s,S&amp;P)'!A116</f>
        <v/>
      </c>
      <c r="B122" s="103">
        <f>VLOOKUP(A122,'Regional lookup table'!$A$3:$B$161,2)</f>
        <v/>
      </c>
      <c r="C122" s="9">
        <f>'Sovereign Ratings (Moody''s,S&amp;P)'!C116</f>
        <v/>
      </c>
      <c r="D122" s="21">
        <f>VLOOKUP(C122,$J$9:$K$31,2,FALSE)/10000</f>
        <v/>
      </c>
      <c r="E122" s="21">
        <f>$E$3+F122</f>
        <v/>
      </c>
      <c r="F122" s="11">
        <f>IF($E$4="Yes",D122*$E$5,D122)</f>
        <v/>
      </c>
      <c r="G122" s="11">
        <f>VLOOKUP(A122,'10-year CDS Spreads'!$A$2:$D$157,4)</f>
        <v/>
      </c>
      <c r="H122" s="11">
        <f>IF(I122="NA","NA",$E$3+I122)</f>
        <v/>
      </c>
      <c r="I122" s="14">
        <f>IF(G122="NA","NA",G122*$E$5)</f>
        <v/>
      </c>
    </row>
    <row r="123" ht="16.05" customHeight="1" s="258">
      <c r="A123" s="108">
        <f>'Sovereign Ratings (Moody''s,S&amp;P)'!A117</f>
        <v/>
      </c>
      <c r="B123" s="103">
        <f>VLOOKUP(A123,'Regional lookup table'!$A$3:$B$161,2)</f>
        <v/>
      </c>
      <c r="C123" s="9">
        <f>'Sovereign Ratings (Moody''s,S&amp;P)'!C117</f>
        <v/>
      </c>
      <c r="D123" s="21">
        <f>VLOOKUP(C123,$J$9:$K$31,2,FALSE)/10000</f>
        <v/>
      </c>
      <c r="E123" s="21">
        <f>$E$3+F123</f>
        <v/>
      </c>
      <c r="F123" s="11">
        <f>IF($E$4="Yes",D123*$E$5,D123)</f>
        <v/>
      </c>
      <c r="G123" s="11">
        <f>VLOOKUP(A123,'10-year CDS Spreads'!$A$2:$D$157,4)</f>
        <v/>
      </c>
      <c r="H123" s="11">
        <f>IF(I123="NA","NA",$E$3+I123)</f>
        <v/>
      </c>
      <c r="I123" s="14">
        <f>IF(G123="NA","NA",G123*$E$5)</f>
        <v/>
      </c>
    </row>
    <row r="124" ht="16.05" customHeight="1" s="258">
      <c r="A124" s="108">
        <f>'Sovereign Ratings (Moody''s,S&amp;P)'!A118</f>
        <v/>
      </c>
      <c r="B124" s="103">
        <f>VLOOKUP(A124,'Regional lookup table'!$A$3:$B$161,2)</f>
        <v/>
      </c>
      <c r="C124" s="9">
        <f>'Sovereign Ratings (Moody''s,S&amp;P)'!C118</f>
        <v/>
      </c>
      <c r="D124" s="21">
        <f>VLOOKUP(C124,$J$9:$K$31,2,FALSE)/10000</f>
        <v/>
      </c>
      <c r="E124" s="21">
        <f>$E$3+F124</f>
        <v/>
      </c>
      <c r="F124" s="11">
        <f>IF($E$4="Yes",D124*$E$5,D124)</f>
        <v/>
      </c>
      <c r="G124" s="11">
        <f>VLOOKUP(A124,'10-year CDS Spreads'!$A$2:$D$157,4)</f>
        <v/>
      </c>
      <c r="H124" s="11">
        <f>IF(I124="NA","NA",$E$3+I124)</f>
        <v/>
      </c>
      <c r="I124" s="14">
        <f>IF(G124="NA","NA",G124*$E$5)</f>
        <v/>
      </c>
    </row>
    <row r="125" ht="16.05" customHeight="1" s="258">
      <c r="A125" s="108">
        <f>'Sovereign Ratings (Moody''s,S&amp;P)'!A119</f>
        <v/>
      </c>
      <c r="B125" s="103">
        <f>VLOOKUP(A125,'Regional lookup table'!$A$3:$B$161,2)</f>
        <v/>
      </c>
      <c r="C125" s="9">
        <f>'Sovereign Ratings (Moody''s,S&amp;P)'!C119</f>
        <v/>
      </c>
      <c r="D125" s="21">
        <f>VLOOKUP(C125,$J$9:$K$31,2,FALSE)/10000</f>
        <v/>
      </c>
      <c r="E125" s="21">
        <f>$E$3+F125</f>
        <v/>
      </c>
      <c r="F125" s="11">
        <f>IF($E$4="Yes",D125*$E$5,D125)</f>
        <v/>
      </c>
      <c r="G125" s="11">
        <f>VLOOKUP(A125,'10-year CDS Spreads'!$A$2:$D$157,4)</f>
        <v/>
      </c>
      <c r="H125" s="11">
        <f>IF(I125="NA","NA",$E$3+I125)</f>
        <v/>
      </c>
      <c r="I125" s="14">
        <f>IF(G125="NA","NA",G125*$E$5)</f>
        <v/>
      </c>
    </row>
    <row r="126" ht="16.05" customHeight="1" s="258">
      <c r="A126" s="108">
        <f>'Sovereign Ratings (Moody''s,S&amp;P)'!A120</f>
        <v/>
      </c>
      <c r="B126" s="103">
        <f>VLOOKUP(A126,'Regional lookup table'!$A$3:$B$161,2)</f>
        <v/>
      </c>
      <c r="C126" s="9">
        <f>'Sovereign Ratings (Moody''s,S&amp;P)'!C120</f>
        <v/>
      </c>
      <c r="D126" s="21">
        <f>VLOOKUP(C126,$J$9:$K$31,2,FALSE)/10000</f>
        <v/>
      </c>
      <c r="E126" s="21">
        <f>$E$3+F126</f>
        <v/>
      </c>
      <c r="F126" s="11">
        <f>IF($E$4="Yes",D126*$E$5,D126)</f>
        <v/>
      </c>
      <c r="G126" s="11">
        <f>VLOOKUP(A126,'10-year CDS Spreads'!$A$2:$D$157,4)</f>
        <v/>
      </c>
      <c r="H126" s="11">
        <f>IF(I126="NA","NA",$E$3+I126)</f>
        <v/>
      </c>
      <c r="I126" s="14">
        <f>IF(G126="NA","NA",G126*$E$5)</f>
        <v/>
      </c>
    </row>
    <row r="127" ht="16.05" customHeight="1" s="258">
      <c r="A127" s="108">
        <f>'Sovereign Ratings (Moody''s,S&amp;P)'!A122</f>
        <v/>
      </c>
      <c r="B127" s="103">
        <f>VLOOKUP(A127,'Regional lookup table'!$A$3:$B$161,2)</f>
        <v/>
      </c>
      <c r="C127" s="9">
        <f>'Sovereign Ratings (Moody''s,S&amp;P)'!C122</f>
        <v/>
      </c>
      <c r="D127" s="21">
        <f>VLOOKUP(C127,$J$9:$K$31,2,FALSE)/10000</f>
        <v/>
      </c>
      <c r="E127" s="21">
        <f>$E$3+F127</f>
        <v/>
      </c>
      <c r="F127" s="11">
        <f>IF($E$4="Yes",D127*$E$5,D127)</f>
        <v/>
      </c>
      <c r="G127" s="11">
        <f>VLOOKUP(A127,'10-year CDS Spreads'!$A$2:$D$157,4)</f>
        <v/>
      </c>
      <c r="H127" s="11">
        <f>IF(I127="NA","NA",$E$3+I127)</f>
        <v/>
      </c>
      <c r="I127" s="14">
        <f>IF(G127="NA","NA",G127*$E$5)</f>
        <v/>
      </c>
    </row>
    <row r="128" ht="16.05" customHeight="1" s="258">
      <c r="A128" s="108">
        <f>'Sovereign Ratings (Moody''s,S&amp;P)'!A123</f>
        <v/>
      </c>
      <c r="B128" s="103">
        <f>VLOOKUP(A128,'Regional lookup table'!$A$3:$B$161,2)</f>
        <v/>
      </c>
      <c r="C128" s="9">
        <f>'Sovereign Ratings (Moody''s,S&amp;P)'!C123</f>
        <v/>
      </c>
      <c r="D128" s="21">
        <f>VLOOKUP(C128,$J$9:$K$31,2,FALSE)/10000</f>
        <v/>
      </c>
      <c r="E128" s="21">
        <f>$E$3+F128</f>
        <v/>
      </c>
      <c r="F128" s="11">
        <f>IF($E$4="Yes",D128*$E$5,D128)</f>
        <v/>
      </c>
      <c r="G128" s="11">
        <f>VLOOKUP(A128,'10-year CDS Spreads'!$A$2:$D$157,4)</f>
        <v/>
      </c>
      <c r="H128" s="11">
        <f>IF(I128="NA","NA",$E$3+I128)</f>
        <v/>
      </c>
      <c r="I128" s="14">
        <f>IF(G128="NA","NA",G128*$E$5)</f>
        <v/>
      </c>
    </row>
    <row r="129" ht="16.05" customHeight="1" s="258">
      <c r="A129" s="108">
        <f>'Sovereign Ratings (Moody''s,S&amp;P)'!A124</f>
        <v/>
      </c>
      <c r="B129" s="103">
        <f>VLOOKUP(A129,'Regional lookup table'!$A$3:$B$161,2)</f>
        <v/>
      </c>
      <c r="C129" s="9">
        <f>'Sovereign Ratings (Moody''s,S&amp;P)'!C124</f>
        <v/>
      </c>
      <c r="D129" s="21">
        <f>VLOOKUP(C129,$J$9:$K$31,2,FALSE)/10000</f>
        <v/>
      </c>
      <c r="E129" s="21">
        <f>$E$3+F129</f>
        <v/>
      </c>
      <c r="F129" s="11">
        <f>IF($E$4="Yes",D129*$E$5,D129)</f>
        <v/>
      </c>
      <c r="G129" s="11">
        <f>VLOOKUP(A129,'10-year CDS Spreads'!$A$2:$D$157,4)</f>
        <v/>
      </c>
      <c r="H129" s="11">
        <f>IF(I129="NA","NA",$E$3+I129)</f>
        <v/>
      </c>
      <c r="I129" s="14">
        <f>IF(G129="NA","NA",G129*$E$5)</f>
        <v/>
      </c>
    </row>
    <row r="130" ht="16.05" customHeight="1" s="258">
      <c r="A130" s="108">
        <f>'Sovereign Ratings (Moody''s,S&amp;P)'!A125</f>
        <v/>
      </c>
      <c r="B130" s="103">
        <f>VLOOKUP(A130,'Regional lookup table'!$A$3:$B$161,2)</f>
        <v/>
      </c>
      <c r="C130" s="9">
        <f>'Sovereign Ratings (Moody''s,S&amp;P)'!C125</f>
        <v/>
      </c>
      <c r="D130" s="21">
        <f>VLOOKUP(C130,$J$9:$K$31,2,FALSE)/10000</f>
        <v/>
      </c>
      <c r="E130" s="21">
        <f>$E$3+F130</f>
        <v/>
      </c>
      <c r="F130" s="11">
        <f>IF($E$4="Yes",D130*$E$5,D130)</f>
        <v/>
      </c>
      <c r="G130" s="11">
        <f>VLOOKUP(A130,'10-year CDS Spreads'!$A$2:$D$157,4)</f>
        <v/>
      </c>
      <c r="H130" s="11">
        <f>IF(I130="NA","NA",$E$3+I130)</f>
        <v/>
      </c>
      <c r="I130" s="14">
        <f>IF(G130="NA","NA",G130*$E$5)</f>
        <v/>
      </c>
    </row>
    <row r="131" ht="16.05" customHeight="1" s="258">
      <c r="A131" s="108">
        <f>'Sovereign Ratings (Moody''s,S&amp;P)'!A126</f>
        <v/>
      </c>
      <c r="B131" s="103">
        <f>VLOOKUP(A131,'Regional lookup table'!$A$3:$B$161,2)</f>
        <v/>
      </c>
      <c r="C131" s="9">
        <f>'Sovereign Ratings (Moody''s,S&amp;P)'!C126</f>
        <v/>
      </c>
      <c r="D131" s="21">
        <f>VLOOKUP(C131,$J$9:$K$31,2,FALSE)/10000</f>
        <v/>
      </c>
      <c r="E131" s="21">
        <f>$E$3+F131</f>
        <v/>
      </c>
      <c r="F131" s="11">
        <f>IF($E$4="Yes",D131*$E$5,D131)</f>
        <v/>
      </c>
      <c r="G131" s="11">
        <f>VLOOKUP(A131,'10-year CDS Spreads'!$A$2:$D$157,4)</f>
        <v/>
      </c>
      <c r="H131" s="11">
        <f>IF(I131="NA","NA",$E$3+I131)</f>
        <v/>
      </c>
      <c r="I131" s="14">
        <f>IF(G131="NA","NA",G131*$E$5)</f>
        <v/>
      </c>
    </row>
    <row r="132" ht="16.05" customHeight="1" s="258">
      <c r="A132" s="108">
        <f>'Sovereign Ratings (Moody''s,S&amp;P)'!A127</f>
        <v/>
      </c>
      <c r="B132" s="103">
        <f>VLOOKUP(A132,'Regional lookup table'!$A$3:$B$161,2)</f>
        <v/>
      </c>
      <c r="C132" s="9">
        <f>'Sovereign Ratings (Moody''s,S&amp;P)'!C127</f>
        <v/>
      </c>
      <c r="D132" s="21">
        <f>VLOOKUP(C132,$J$9:$K$31,2,FALSE)/10000</f>
        <v/>
      </c>
      <c r="E132" s="21">
        <f>$E$3+F132</f>
        <v/>
      </c>
      <c r="F132" s="11">
        <f>IF($E$4="Yes",D132*$E$5,D132)</f>
        <v/>
      </c>
      <c r="G132" s="11">
        <f>VLOOKUP(A132,'10-year CDS Spreads'!$A$2:$D$157,4)</f>
        <v/>
      </c>
      <c r="H132" s="11">
        <f>IF(I132="NA","NA",$E$3+I132)</f>
        <v/>
      </c>
      <c r="I132" s="14">
        <f>IF(G132="NA","NA",G132*$E$5)</f>
        <v/>
      </c>
    </row>
    <row r="133" ht="16.05" customHeight="1" s="258">
      <c r="A133" s="108">
        <f>'Sovereign Ratings (Moody''s,S&amp;P)'!A128</f>
        <v/>
      </c>
      <c r="B133" s="103">
        <f>VLOOKUP(A133,'Regional lookup table'!$A$3:$B$161,2)</f>
        <v/>
      </c>
      <c r="C133" s="9">
        <f>'Sovereign Ratings (Moody''s,S&amp;P)'!C128</f>
        <v/>
      </c>
      <c r="D133" s="21">
        <f>VLOOKUP(C133,$J$9:$K$31,2,FALSE)/10000</f>
        <v/>
      </c>
      <c r="E133" s="21">
        <f>$E$3+F133</f>
        <v/>
      </c>
      <c r="F133" s="11">
        <f>IF($E$4="Yes",D133*$E$5,D133)</f>
        <v/>
      </c>
      <c r="G133" s="11">
        <f>VLOOKUP(A133,'10-year CDS Spreads'!$A$2:$D$157,4)</f>
        <v/>
      </c>
      <c r="H133" s="11">
        <f>IF(I133="NA","NA",$E$3+I133)</f>
        <v/>
      </c>
      <c r="I133" s="14">
        <f>IF(G133="NA","NA",G133*$E$5)</f>
        <v/>
      </c>
    </row>
    <row r="134" ht="16.05" customHeight="1" s="258">
      <c r="A134" s="108">
        <f>'Sovereign Ratings (Moody''s,S&amp;P)'!A129</f>
        <v/>
      </c>
      <c r="B134" s="103">
        <f>VLOOKUP(A134,'Regional lookup table'!$A$3:$B$161,2)</f>
        <v/>
      </c>
      <c r="C134" s="9">
        <f>'Sovereign Ratings (Moody''s,S&amp;P)'!C129</f>
        <v/>
      </c>
      <c r="D134" s="21">
        <f>VLOOKUP(C134,$J$9:$K$31,2,FALSE)/10000</f>
        <v/>
      </c>
      <c r="E134" s="21">
        <f>$E$3+F134</f>
        <v/>
      </c>
      <c r="F134" s="11">
        <f>IF($E$4="Yes",D134*$E$5,D134)</f>
        <v/>
      </c>
      <c r="G134" s="11">
        <f>VLOOKUP(A134,'10-year CDS Spreads'!$A$2:$D$157,4)</f>
        <v/>
      </c>
      <c r="H134" s="11">
        <f>IF(I134="NA","NA",$E$3+I134)</f>
        <v/>
      </c>
      <c r="I134" s="14">
        <f>IF(G134="NA","NA",G134*$E$5)</f>
        <v/>
      </c>
    </row>
    <row r="135" ht="16.05" customHeight="1" s="258">
      <c r="A135" s="108">
        <f>'Sovereign Ratings (Moody''s,S&amp;P)'!A130</f>
        <v/>
      </c>
      <c r="B135" s="103">
        <f>VLOOKUP(A135,'Regional lookup table'!$A$3:$B$161,2)</f>
        <v/>
      </c>
      <c r="C135" s="9">
        <f>'Sovereign Ratings (Moody''s,S&amp;P)'!C130</f>
        <v/>
      </c>
      <c r="D135" s="21">
        <f>VLOOKUP(C135,$J$9:$K$31,2,FALSE)/10000</f>
        <v/>
      </c>
      <c r="E135" s="21">
        <f>$E$3+F135</f>
        <v/>
      </c>
      <c r="F135" s="11">
        <f>IF($E$4="Yes",D135*$E$5,D135)</f>
        <v/>
      </c>
      <c r="G135" s="11">
        <f>VLOOKUP(A135,'10-year CDS Spreads'!$A$2:$D$157,4)</f>
        <v/>
      </c>
      <c r="H135" s="11">
        <f>IF(I135="NA","NA",$E$3+I135)</f>
        <v/>
      </c>
      <c r="I135" s="14">
        <f>IF(G135="NA","NA",G135*$E$5)</f>
        <v/>
      </c>
    </row>
    <row r="136" ht="16.05" customHeight="1" s="258">
      <c r="A136" s="108">
        <f>'Sovereign Ratings (Moody''s,S&amp;P)'!A131</f>
        <v/>
      </c>
      <c r="B136" s="103">
        <f>VLOOKUP(A136,'Regional lookup table'!$A$3:$B$161,2)</f>
        <v/>
      </c>
      <c r="C136" s="9">
        <f>'Sovereign Ratings (Moody''s,S&amp;P)'!C131</f>
        <v/>
      </c>
      <c r="D136" s="21">
        <f>VLOOKUP(C136,$J$9:$K$31,2,FALSE)/10000</f>
        <v/>
      </c>
      <c r="E136" s="21">
        <f>$E$3+F136</f>
        <v/>
      </c>
      <c r="F136" s="11">
        <f>IF($E$4="Yes",D136*$E$5,D136)</f>
        <v/>
      </c>
      <c r="G136" s="11">
        <f>VLOOKUP(A136,'10-year CDS Spreads'!$A$2:$D$157,4)</f>
        <v/>
      </c>
      <c r="H136" s="11">
        <f>IF(I136="NA","NA",$E$3+I136)</f>
        <v/>
      </c>
      <c r="I136" s="14">
        <f>IF(G136="NA","NA",G136*$E$5)</f>
        <v/>
      </c>
    </row>
    <row r="137" ht="16.05" customHeight="1" s="258">
      <c r="A137" s="108">
        <f>'Sovereign Ratings (Moody''s,S&amp;P)'!A132</f>
        <v/>
      </c>
      <c r="B137" s="103">
        <f>VLOOKUP(A137,'Regional lookup table'!$A$3:$B$161,2)</f>
        <v/>
      </c>
      <c r="C137" s="9">
        <f>'Sovereign Ratings (Moody''s,S&amp;P)'!C132</f>
        <v/>
      </c>
      <c r="D137" s="21">
        <f>VLOOKUP(C137,$J$9:$K$31,2,FALSE)/10000</f>
        <v/>
      </c>
      <c r="E137" s="21">
        <f>$E$3+F137</f>
        <v/>
      </c>
      <c r="F137" s="11">
        <f>IF($E$4="Yes",D137*$E$5,D137)</f>
        <v/>
      </c>
      <c r="G137" s="11">
        <f>VLOOKUP(A137,'10-year CDS Spreads'!$A$2:$D$157,4)</f>
        <v/>
      </c>
      <c r="H137" s="11">
        <f>IF(I137="NA","NA",$E$3+I137)</f>
        <v/>
      </c>
      <c r="I137" s="14">
        <f>IF(G137="NA","NA",G137*$E$5)</f>
        <v/>
      </c>
    </row>
    <row r="138" ht="16.05" customHeight="1" s="258">
      <c r="A138" s="108">
        <f>'Sovereign Ratings (Moody''s,S&amp;P)'!A133</f>
        <v/>
      </c>
      <c r="B138" s="103">
        <f>VLOOKUP(A138,'Regional lookup table'!$A$3:$B$161,2)</f>
        <v/>
      </c>
      <c r="C138" s="9">
        <f>'Sovereign Ratings (Moody''s,S&amp;P)'!C133</f>
        <v/>
      </c>
      <c r="D138" s="21">
        <f>VLOOKUP(C138,$J$9:$K$31,2,FALSE)/10000</f>
        <v/>
      </c>
      <c r="E138" s="21">
        <f>$E$3+F138</f>
        <v/>
      </c>
      <c r="F138" s="11">
        <f>IF($E$4="Yes",D138*$E$5,D138)</f>
        <v/>
      </c>
      <c r="G138" s="11">
        <f>VLOOKUP(A138,'10-year CDS Spreads'!$A$2:$D$157,4)</f>
        <v/>
      </c>
      <c r="H138" s="11">
        <f>IF(I138="NA","NA",$E$3+I138)</f>
        <v/>
      </c>
      <c r="I138" s="14">
        <f>IF(G138="NA","NA",G138*$E$5)</f>
        <v/>
      </c>
    </row>
    <row r="139" ht="16.05" customHeight="1" s="258">
      <c r="A139" s="108">
        <f>'Sovereign Ratings (Moody''s,S&amp;P)'!A134</f>
        <v/>
      </c>
      <c r="B139" s="103">
        <f>VLOOKUP(A139,'Regional lookup table'!$A$3:$B$161,2)</f>
        <v/>
      </c>
      <c r="C139" s="9">
        <f>'Sovereign Ratings (Moody''s,S&amp;P)'!C134</f>
        <v/>
      </c>
      <c r="D139" s="21">
        <f>VLOOKUP(C139,$J$9:$K$31,2,FALSE)/10000</f>
        <v/>
      </c>
      <c r="E139" s="21">
        <f>$E$3+F139</f>
        <v/>
      </c>
      <c r="F139" s="11">
        <f>IF($E$4="Yes",D139*$E$5,D139)</f>
        <v/>
      </c>
      <c r="G139" s="11">
        <f>VLOOKUP(A139,'10-year CDS Spreads'!$A$2:$D$157,4)</f>
        <v/>
      </c>
      <c r="H139" s="11">
        <f>IF(I139="NA","NA",$E$3+I139)</f>
        <v/>
      </c>
      <c r="I139" s="14">
        <f>IF(G139="NA","NA",G139*$E$5)</f>
        <v/>
      </c>
    </row>
    <row r="140" ht="16.05" customHeight="1" s="258">
      <c r="A140" s="108">
        <f>'Sovereign Ratings (Moody''s,S&amp;P)'!A135</f>
        <v/>
      </c>
      <c r="B140" s="103">
        <f>VLOOKUP(A140,'Regional lookup table'!$A$3:$B$161,2)</f>
        <v/>
      </c>
      <c r="C140" s="9">
        <f>'Sovereign Ratings (Moody''s,S&amp;P)'!C135</f>
        <v/>
      </c>
      <c r="D140" s="21">
        <f>VLOOKUP(C140,$J$9:$K$31,2,FALSE)/10000</f>
        <v/>
      </c>
      <c r="E140" s="21">
        <f>$E$3+F140</f>
        <v/>
      </c>
      <c r="F140" s="11">
        <f>IF($E$4="Yes",D140*$E$5,D140)</f>
        <v/>
      </c>
      <c r="G140" s="11">
        <f>VLOOKUP(A140,'10-year CDS Spreads'!$A$2:$D$157,4)</f>
        <v/>
      </c>
      <c r="H140" s="11">
        <f>IF(I140="NA","NA",$E$3+I140)</f>
        <v/>
      </c>
      <c r="I140" s="14">
        <f>IF(G140="NA","NA",G140*$E$5)</f>
        <v/>
      </c>
    </row>
    <row r="141" ht="16.05" customHeight="1" s="258">
      <c r="A141" s="108">
        <f>'Sovereign Ratings (Moody''s,S&amp;P)'!A136</f>
        <v/>
      </c>
      <c r="B141" s="103">
        <f>VLOOKUP(A141,'Regional lookup table'!$A$3:$B$161,2)</f>
        <v/>
      </c>
      <c r="C141" s="9">
        <f>'Sovereign Ratings (Moody''s,S&amp;P)'!C136</f>
        <v/>
      </c>
      <c r="D141" s="21">
        <f>VLOOKUP(C141,$J$9:$K$31,2,FALSE)/10000</f>
        <v/>
      </c>
      <c r="E141" s="21">
        <f>$E$3+F141</f>
        <v/>
      </c>
      <c r="F141" s="11">
        <f>IF($E$4="Yes",D141*$E$5,D141)</f>
        <v/>
      </c>
      <c r="G141" s="11">
        <f>VLOOKUP(A141,'10-year CDS Spreads'!$A$2:$D$157,4)</f>
        <v/>
      </c>
      <c r="H141" s="11">
        <f>IF(I141="NA","NA",$E$3+I141)</f>
        <v/>
      </c>
      <c r="I141" s="14">
        <f>IF(G141="NA","NA",G141*$E$5)</f>
        <v/>
      </c>
    </row>
    <row r="142" ht="16.05" customHeight="1" s="258">
      <c r="A142" s="108">
        <f>'Sovereign Ratings (Moody''s,S&amp;P)'!A137</f>
        <v/>
      </c>
      <c r="B142" s="103">
        <f>VLOOKUP(A142,'Regional lookup table'!$A$3:$B$161,2)</f>
        <v/>
      </c>
      <c r="C142" s="9">
        <f>'Sovereign Ratings (Moody''s,S&amp;P)'!C137</f>
        <v/>
      </c>
      <c r="D142" s="21">
        <f>VLOOKUP(C142,$J$9:$K$31,2,FALSE)/10000</f>
        <v/>
      </c>
      <c r="E142" s="21">
        <f>$E$3+F142</f>
        <v/>
      </c>
      <c r="F142" s="11">
        <f>IF($E$4="Yes",D142*$E$5,D142)</f>
        <v/>
      </c>
      <c r="G142" s="11">
        <f>VLOOKUP(A142,'10-year CDS Spreads'!$A$2:$D$157,4)</f>
        <v/>
      </c>
      <c r="H142" s="11">
        <f>IF(I142="NA","NA",$E$3+I142)</f>
        <v/>
      </c>
      <c r="I142" s="14">
        <f>IF(G142="NA","NA",G142*$E$5)</f>
        <v/>
      </c>
    </row>
    <row r="143" ht="16.05" customHeight="1" s="258">
      <c r="A143" s="108">
        <f>'Sovereign Ratings (Moody''s,S&amp;P)'!A138</f>
        <v/>
      </c>
      <c r="B143" s="103">
        <f>VLOOKUP(A143,'Regional lookup table'!$A$3:$B$161,2)</f>
        <v/>
      </c>
      <c r="C143" s="9">
        <f>'Sovereign Ratings (Moody''s,S&amp;P)'!C138</f>
        <v/>
      </c>
      <c r="D143" s="21">
        <f>VLOOKUP(C143,$J$9:$K$31,2,FALSE)/10000</f>
        <v/>
      </c>
      <c r="E143" s="21">
        <f>$E$3+F143</f>
        <v/>
      </c>
      <c r="F143" s="11">
        <f>IF($E$4="Yes",D143*$E$5,D143)</f>
        <v/>
      </c>
      <c r="G143" s="11">
        <f>VLOOKUP(A143,'10-year CDS Spreads'!$A$2:$D$157,4)</f>
        <v/>
      </c>
      <c r="H143" s="11">
        <f>IF(I143="NA","NA",$E$3+I143)</f>
        <v/>
      </c>
      <c r="I143" s="14">
        <f>IF(G143="NA","NA",G143*$E$5)</f>
        <v/>
      </c>
    </row>
    <row r="144" ht="16.05" customHeight="1" s="258">
      <c r="A144" s="108">
        <f>'Sovereign Ratings (Moody''s,S&amp;P)'!A139</f>
        <v/>
      </c>
      <c r="B144" s="103">
        <f>VLOOKUP(A144,'Regional lookup table'!$A$3:$B$161,2)</f>
        <v/>
      </c>
      <c r="C144" s="9">
        <f>'Sovereign Ratings (Moody''s,S&amp;P)'!C139</f>
        <v/>
      </c>
      <c r="D144" s="21">
        <f>VLOOKUP(C144,$J$9:$K$31,2,FALSE)/10000</f>
        <v/>
      </c>
      <c r="E144" s="21">
        <f>$E$3+F144</f>
        <v/>
      </c>
      <c r="F144" s="11">
        <f>IF($E$4="Yes",D144*$E$5,D144)</f>
        <v/>
      </c>
      <c r="G144" s="11">
        <f>VLOOKUP(A144,'10-year CDS Spreads'!$A$2:$D$157,4)</f>
        <v/>
      </c>
      <c r="H144" s="11">
        <f>IF(I144="NA","NA",$E$3+I144)</f>
        <v/>
      </c>
      <c r="I144" s="14">
        <f>IF(G144="NA","NA",G144*$E$5)</f>
        <v/>
      </c>
    </row>
    <row r="145" ht="16.05" customHeight="1" s="258">
      <c r="A145" s="108">
        <f>'Sovereign Ratings (Moody''s,S&amp;P)'!A140</f>
        <v/>
      </c>
      <c r="B145" s="103">
        <f>VLOOKUP(A145,'Regional lookup table'!$A$3:$B$161,2)</f>
        <v/>
      </c>
      <c r="C145" s="9">
        <f>'Sovereign Ratings (Moody''s,S&amp;P)'!C140</f>
        <v/>
      </c>
      <c r="D145" s="21">
        <f>VLOOKUP(C145,$J$9:$K$31,2,FALSE)/10000</f>
        <v/>
      </c>
      <c r="E145" s="21">
        <f>$E$3+F145</f>
        <v/>
      </c>
      <c r="F145" s="11">
        <f>IF($E$4="Yes",D145*$E$5,D145)</f>
        <v/>
      </c>
      <c r="G145" s="11">
        <f>VLOOKUP(A145,'10-year CDS Spreads'!$A$2:$D$157,4)</f>
        <v/>
      </c>
      <c r="H145" s="11">
        <f>IF(I145="NA","NA",$E$3+I145)</f>
        <v/>
      </c>
      <c r="I145" s="14">
        <f>IF(G145="NA","NA",G145*$E$5)</f>
        <v/>
      </c>
    </row>
    <row r="146" ht="16.05" customHeight="1" s="258">
      <c r="A146" s="108">
        <f>'Sovereign Ratings (Moody''s,S&amp;P)'!A141</f>
        <v/>
      </c>
      <c r="B146" s="103">
        <f>VLOOKUP(A146,'Regional lookup table'!$A$3:$B$161,2)</f>
        <v/>
      </c>
      <c r="C146" s="9">
        <f>'Sovereign Ratings (Moody''s,S&amp;P)'!C141</f>
        <v/>
      </c>
      <c r="D146" s="21">
        <f>VLOOKUP(C146,$J$9:$K$31,2,FALSE)/10000</f>
        <v/>
      </c>
      <c r="E146" s="21">
        <f>$E$3+F146</f>
        <v/>
      </c>
      <c r="F146" s="11">
        <f>IF($E$4="Yes",D146*$E$5,D146)</f>
        <v/>
      </c>
      <c r="G146" s="11">
        <f>VLOOKUP(A146,'10-year CDS Spreads'!$A$2:$D$157,4)</f>
        <v/>
      </c>
      <c r="H146" s="11">
        <f>IF(I146="NA","NA",$E$3+I146)</f>
        <v/>
      </c>
      <c r="I146" s="14">
        <f>IF(G146="NA","NA",G146*$E$5)</f>
        <v/>
      </c>
    </row>
    <row r="147" ht="16.05" customHeight="1" s="258">
      <c r="A147" s="108">
        <f>'Sovereign Ratings (Moody''s,S&amp;P)'!A142</f>
        <v/>
      </c>
      <c r="B147" s="103">
        <f>VLOOKUP(A147,'Regional lookup table'!$A$3:$B$161,2)</f>
        <v/>
      </c>
      <c r="C147" s="9">
        <f>'Sovereign Ratings (Moody''s,S&amp;P)'!C142</f>
        <v/>
      </c>
      <c r="D147" s="21">
        <f>VLOOKUP(C147,$J$9:$K$31,2,FALSE)/10000</f>
        <v/>
      </c>
      <c r="E147" s="21">
        <f>$E$3+F147</f>
        <v/>
      </c>
      <c r="F147" s="11">
        <f>IF($E$4="Yes",D147*$E$5,D147)</f>
        <v/>
      </c>
      <c r="G147" s="11">
        <f>VLOOKUP(A147,'10-year CDS Spreads'!$A$2:$D$157,4)</f>
        <v/>
      </c>
      <c r="H147" s="11">
        <f>IF(I147="NA","NA",$E$3+I147)</f>
        <v/>
      </c>
      <c r="I147" s="14">
        <f>IF(G147="NA","NA",G147*$E$5)</f>
        <v/>
      </c>
    </row>
    <row r="148" ht="16.05" customHeight="1" s="258">
      <c r="A148" s="108">
        <f>'Sovereign Ratings (Moody''s,S&amp;P)'!A143</f>
        <v/>
      </c>
      <c r="B148" s="103">
        <f>VLOOKUP(A148,'Regional lookup table'!$A$3:$B$161,2)</f>
        <v/>
      </c>
      <c r="C148" s="9">
        <f>'Sovereign Ratings (Moody''s,S&amp;P)'!C143</f>
        <v/>
      </c>
      <c r="D148" s="21">
        <f>VLOOKUP(C148,$J$9:$K$31,2,FALSE)/10000</f>
        <v/>
      </c>
      <c r="E148" s="21">
        <f>$E$3+F148</f>
        <v/>
      </c>
      <c r="F148" s="11">
        <f>IF($E$4="Yes",D148*$E$5,D148)</f>
        <v/>
      </c>
      <c r="G148" s="11">
        <f>VLOOKUP(A148,'10-year CDS Spreads'!$A$2:$D$157,4)</f>
        <v/>
      </c>
      <c r="H148" s="11">
        <f>IF(I148="NA","NA",$E$3+I148)</f>
        <v/>
      </c>
      <c r="I148" s="14">
        <f>IF(G148="NA","NA",G148*$E$5)</f>
        <v/>
      </c>
    </row>
    <row r="149" ht="16.05" customHeight="1" s="258">
      <c r="A149" s="108">
        <f>'Sovereign Ratings (Moody''s,S&amp;P)'!A144</f>
        <v/>
      </c>
      <c r="B149" s="103">
        <f>VLOOKUP(A149,'Regional lookup table'!$A$3:$B$161,2)</f>
        <v/>
      </c>
      <c r="C149" s="9">
        <f>'Sovereign Ratings (Moody''s,S&amp;P)'!C144</f>
        <v/>
      </c>
      <c r="D149" s="21">
        <f>VLOOKUP(C149,$J$9:$K$31,2,FALSE)/10000</f>
        <v/>
      </c>
      <c r="E149" s="21">
        <f>$E$3+F149</f>
        <v/>
      </c>
      <c r="F149" s="11">
        <f>IF($E$4="Yes",D149*$E$5,D149)</f>
        <v/>
      </c>
      <c r="G149" s="11">
        <f>VLOOKUP(A149,'10-year CDS Spreads'!$A$2:$D$157,4)</f>
        <v/>
      </c>
      <c r="H149" s="11">
        <f>IF(I149="NA","NA",$E$3+I149)</f>
        <v/>
      </c>
      <c r="I149" s="14">
        <f>IF(G149="NA","NA",G149*$E$5)</f>
        <v/>
      </c>
    </row>
    <row r="150" ht="16.05" customHeight="1" s="258">
      <c r="A150" s="108">
        <f>'Sovereign Ratings (Moody''s,S&amp;P)'!A145</f>
        <v/>
      </c>
      <c r="B150" s="103">
        <f>VLOOKUP(A150,'Regional lookup table'!$A$3:$B$161,2)</f>
        <v/>
      </c>
      <c r="C150" s="9">
        <f>'Sovereign Ratings (Moody''s,S&amp;P)'!C145</f>
        <v/>
      </c>
      <c r="D150" s="21">
        <f>VLOOKUP(C150,$J$9:$K$31,2,FALSE)/10000</f>
        <v/>
      </c>
      <c r="E150" s="21">
        <f>$E$3+F150</f>
        <v/>
      </c>
      <c r="F150" s="11">
        <f>IF($E$4="Yes",D150*$E$5,D150)</f>
        <v/>
      </c>
      <c r="G150" s="11">
        <f>VLOOKUP(A150,'10-year CDS Spreads'!$A$2:$D$157,4)</f>
        <v/>
      </c>
      <c r="H150" s="11">
        <f>IF(I150="NA","NA",$E$3+I150)</f>
        <v/>
      </c>
      <c r="I150" s="14">
        <f>IF(G150="NA","NA",G150*$E$5)</f>
        <v/>
      </c>
    </row>
    <row r="151" ht="16.05" customHeight="1" s="258">
      <c r="A151" s="108">
        <f>'Sovereign Ratings (Moody''s,S&amp;P)'!A146</f>
        <v/>
      </c>
      <c r="B151" s="103">
        <f>VLOOKUP(A151,'Regional lookup table'!$A$3:$B$161,2)</f>
        <v/>
      </c>
      <c r="C151" s="9">
        <f>'Sovereign Ratings (Moody''s,S&amp;P)'!C146</f>
        <v/>
      </c>
      <c r="D151" s="21">
        <f>VLOOKUP(C151,$J$9:$K$31,2,FALSE)/10000</f>
        <v/>
      </c>
      <c r="E151" s="21">
        <f>$E$3+F151</f>
        <v/>
      </c>
      <c r="F151" s="11">
        <f>IF($E$4="Yes",D151*$E$5,D151)</f>
        <v/>
      </c>
      <c r="G151" s="11">
        <f>VLOOKUP(A151,'10-year CDS Spreads'!$A$2:$D$157,4)</f>
        <v/>
      </c>
      <c r="H151" s="11">
        <f>IF(I151="NA","NA",$E$3+I151)</f>
        <v/>
      </c>
      <c r="I151" s="14">
        <f>IF(G151="NA","NA",G151*$E$5)</f>
        <v/>
      </c>
    </row>
    <row r="152" ht="16.05" customHeight="1" s="258">
      <c r="A152" s="108">
        <f>'Sovereign Ratings (Moody''s,S&amp;P)'!A147</f>
        <v/>
      </c>
      <c r="B152" s="103">
        <f>VLOOKUP(A152,'Regional lookup table'!$A$3:$B$161,2)</f>
        <v/>
      </c>
      <c r="C152" s="9">
        <f>'Sovereign Ratings (Moody''s,S&amp;P)'!C147</f>
        <v/>
      </c>
      <c r="D152" s="21">
        <f>VLOOKUP(C152,$J$9:$K$31,2,FALSE)/10000</f>
        <v/>
      </c>
      <c r="E152" s="21">
        <f>$E$3+F152</f>
        <v/>
      </c>
      <c r="F152" s="11">
        <f>IF($E$4="Yes",D152*$E$5,D152)</f>
        <v/>
      </c>
      <c r="G152" s="11">
        <f>VLOOKUP(A152,'10-year CDS Spreads'!$A$2:$D$157,4)</f>
        <v/>
      </c>
      <c r="H152" s="11">
        <f>IF(I152="NA","NA",$E$3+I152)</f>
        <v/>
      </c>
      <c r="I152" s="14">
        <f>IF(G152="NA","NA",G152*$E$5)</f>
        <v/>
      </c>
    </row>
    <row r="153" ht="16.05" customHeight="1" s="258">
      <c r="A153" s="108">
        <f>'Sovereign Ratings (Moody''s,S&amp;P)'!A148</f>
        <v/>
      </c>
      <c r="B153" s="103">
        <f>VLOOKUP(A153,'Regional lookup table'!$A$3:$B$161,2)</f>
        <v/>
      </c>
      <c r="C153" s="9">
        <f>'Sovereign Ratings (Moody''s,S&amp;P)'!C148</f>
        <v/>
      </c>
      <c r="D153" s="21">
        <f>VLOOKUP(C153,$J$9:$K$31,2,FALSE)/10000</f>
        <v/>
      </c>
      <c r="E153" s="21">
        <f>$E$3+F153</f>
        <v/>
      </c>
      <c r="F153" s="11">
        <f>IF($E$4="Yes",D153*$E$5,D153)</f>
        <v/>
      </c>
      <c r="G153" s="11">
        <f>VLOOKUP(A153,'10-year CDS Spreads'!$A$2:$D$157,4)</f>
        <v/>
      </c>
      <c r="H153" s="11">
        <f>IF(I153="NA","NA",$E$3+I153)</f>
        <v/>
      </c>
      <c r="I153" s="14">
        <f>IF(G153="NA","NA",G153*$E$5)</f>
        <v/>
      </c>
    </row>
    <row r="154" ht="16.05" customHeight="1" s="258">
      <c r="A154" s="108">
        <f>'Sovereign Ratings (Moody''s,S&amp;P)'!A149</f>
        <v/>
      </c>
      <c r="B154" s="103">
        <f>VLOOKUP(A154,'Regional lookup table'!$A$3:$B$161,2)</f>
        <v/>
      </c>
      <c r="C154" s="9">
        <f>'Sovereign Ratings (Moody''s,S&amp;P)'!C149</f>
        <v/>
      </c>
      <c r="D154" s="21">
        <f>VLOOKUP(C154,$J$9:$K$31,2,FALSE)/10000</f>
        <v/>
      </c>
      <c r="E154" s="21">
        <f>$E$3+F154</f>
        <v/>
      </c>
      <c r="F154" s="11">
        <f>IF($E$4="Yes",D154*$E$5,D154)</f>
        <v/>
      </c>
      <c r="G154" s="11">
        <f>VLOOKUP(A154,'10-year CDS Spreads'!$A$2:$D$157,4)</f>
        <v/>
      </c>
      <c r="H154" s="11">
        <f>IF(I154="NA","NA",$E$3+I154)</f>
        <v/>
      </c>
      <c r="I154" s="14">
        <f>IF(G154="NA","NA",G154*$E$5)</f>
        <v/>
      </c>
    </row>
    <row r="155" ht="16.05" customHeight="1" s="258">
      <c r="A155" s="108">
        <f>'Sovereign Ratings (Moody''s,S&amp;P)'!A150</f>
        <v/>
      </c>
      <c r="B155" s="103">
        <f>VLOOKUP(A155,'Regional lookup table'!$A$3:$B$161,2)</f>
        <v/>
      </c>
      <c r="C155" s="9">
        <f>'Sovereign Ratings (Moody''s,S&amp;P)'!C150</f>
        <v/>
      </c>
      <c r="D155" s="21">
        <f>VLOOKUP(C155,$J$9:$K$31,2,FALSE)/10000</f>
        <v/>
      </c>
      <c r="E155" s="21">
        <f>$E$3+F155</f>
        <v/>
      </c>
      <c r="F155" s="11">
        <f>IF($E$4="Yes",D155*$E$5,D155)</f>
        <v/>
      </c>
      <c r="G155" s="11">
        <f>VLOOKUP(A155,'10-year CDS Spreads'!$A$2:$D$157,4)</f>
        <v/>
      </c>
      <c r="H155" s="11">
        <f>IF(I155="NA","NA",$E$3+I155)</f>
        <v/>
      </c>
      <c r="I155" s="14">
        <f>IF(G155="NA","NA",G155*$E$5)</f>
        <v/>
      </c>
    </row>
    <row r="156" ht="16.05" customHeight="1" s="258">
      <c r="A156" s="108">
        <f>'Sovereign Ratings (Moody''s,S&amp;P)'!A151</f>
        <v/>
      </c>
      <c r="B156" s="103">
        <f>VLOOKUP(A156,'Regional lookup table'!$A$3:$B$161,2)</f>
        <v/>
      </c>
      <c r="C156" s="9">
        <f>'Sovereign Ratings (Moody''s,S&amp;P)'!C151</f>
        <v/>
      </c>
      <c r="D156" s="21">
        <f>VLOOKUP(C156,$J$9:$K$31,2,FALSE)/10000</f>
        <v/>
      </c>
      <c r="E156" s="21">
        <f>$E$3+F156</f>
        <v/>
      </c>
      <c r="F156" s="11">
        <f>IF($E$4="Yes",D156*$E$5,D156)</f>
        <v/>
      </c>
      <c r="G156" s="11">
        <f>VLOOKUP(A156,'10-year CDS Spreads'!$A$2:$D$157,4)</f>
        <v/>
      </c>
      <c r="H156" s="11">
        <f>IF(I156="NA","NA",$E$3+I156)</f>
        <v/>
      </c>
      <c r="I156" s="14">
        <f>IF(G156="NA","NA",G156*$E$5)</f>
        <v/>
      </c>
    </row>
    <row r="157" ht="16.05" customHeight="1" s="258">
      <c r="A157" s="108">
        <f>'Sovereign Ratings (Moody''s,S&amp;P)'!A152</f>
        <v/>
      </c>
      <c r="B157" s="103">
        <f>VLOOKUP(A157,'Regional lookup table'!$A$3:$B$161,2)</f>
        <v/>
      </c>
      <c r="C157" s="9">
        <f>'Sovereign Ratings (Moody''s,S&amp;P)'!C152</f>
        <v/>
      </c>
      <c r="D157" s="21">
        <f>VLOOKUP(C157,$J$9:$K$31,2,FALSE)/10000</f>
        <v/>
      </c>
      <c r="E157" s="21">
        <f>$E$3+F157</f>
        <v/>
      </c>
      <c r="F157" s="11">
        <f>IF($E$4="Yes",D157*$E$5,D157)</f>
        <v/>
      </c>
      <c r="G157" s="11">
        <f>VLOOKUP(A157,'10-year CDS Spreads'!$A$2:$D$157,4)</f>
        <v/>
      </c>
      <c r="H157" s="11">
        <f>IF(I157="NA","NA",$E$3+I157)</f>
        <v/>
      </c>
      <c r="I157" s="14">
        <f>IF(G157="NA","NA",G157*$E$5)</f>
        <v/>
      </c>
    </row>
    <row r="158" ht="16.05" customHeight="1" s="258">
      <c r="A158" s="108">
        <f>'Sovereign Ratings (Moody''s,S&amp;P)'!A153</f>
        <v/>
      </c>
      <c r="B158" s="103">
        <f>VLOOKUP(A158,'Regional lookup table'!$A$3:$B$161,2)</f>
        <v/>
      </c>
      <c r="C158" s="9">
        <f>'Sovereign Ratings (Moody''s,S&amp;P)'!C153</f>
        <v/>
      </c>
      <c r="D158" s="21">
        <f>VLOOKUP(C158,$J$9:$K$31,2,FALSE)/10000</f>
        <v/>
      </c>
      <c r="E158" s="21">
        <f>$E$3+F158</f>
        <v/>
      </c>
      <c r="F158" s="11">
        <f>IF($E$4="Yes",D158*$E$5,D158)</f>
        <v/>
      </c>
      <c r="G158" s="11">
        <f>VLOOKUP(A158,'10-year CDS Spreads'!$A$2:$D$157,4)</f>
        <v/>
      </c>
      <c r="H158" s="11">
        <f>IF(I158="NA","NA",$E$3+I158)</f>
        <v/>
      </c>
      <c r="I158" s="14">
        <f>IF(G158="NA","NA",G158*$E$5)</f>
        <v/>
      </c>
    </row>
    <row r="159" ht="16.05" customHeight="1" s="258">
      <c r="A159" s="115">
        <f>'Sovereign Ratings (Moody''s,S&amp;P)'!A154</f>
        <v/>
      </c>
      <c r="B159" s="105">
        <f>VLOOKUP(A159,'Regional lookup table'!$A$3:$B$161,2)</f>
        <v/>
      </c>
      <c r="C159" s="90">
        <f>'Sovereign Ratings (Moody''s,S&amp;P)'!C154</f>
        <v/>
      </c>
      <c r="D159" s="21">
        <f>VLOOKUP(C159,$J$9:$K$31,2,FALSE)/10000</f>
        <v/>
      </c>
      <c r="E159" s="116">
        <f>$E$3+F159</f>
        <v/>
      </c>
      <c r="F159" s="117">
        <f>IF($E$4="Yes",D159*$E$5,D159)</f>
        <v/>
      </c>
      <c r="G159" s="117">
        <f>VLOOKUP(A159,'10-year CDS Spreads'!$A$2:$D$157,4)</f>
        <v/>
      </c>
      <c r="H159" s="117">
        <f>IF(I159="NA","NA",$E$3+I159)</f>
        <v/>
      </c>
      <c r="I159" s="118">
        <f>IF(G159="NA","NA",G159*$E$5)</f>
        <v/>
      </c>
    </row>
    <row r="160" ht="16.05" customHeight="1" s="258">
      <c r="A160" s="146">
        <f>'Sovereign Ratings (Moody''s,S&amp;P)'!A155</f>
        <v/>
      </c>
      <c r="B160" s="103">
        <f>VLOOKUP(A160,'Regional lookup table'!$A$3:$B$161,2)</f>
        <v/>
      </c>
      <c r="C160" s="9">
        <f>'Sovereign Ratings (Moody''s,S&amp;P)'!C155</f>
        <v/>
      </c>
      <c r="D160" s="21">
        <f>VLOOKUP(C160,$J$9:$K$31,2,FALSE)/10000</f>
        <v/>
      </c>
      <c r="E160" s="21">
        <f>$E$3+F160</f>
        <v/>
      </c>
      <c r="F160" s="11">
        <f>IF($E$4="Yes",D160*$E$5,D160)</f>
        <v/>
      </c>
      <c r="G160" s="11">
        <f>VLOOKUP(A160,'10-year CDS Spreads'!$A$2:$D$157,4)</f>
        <v/>
      </c>
      <c r="H160" s="11">
        <f>IF(I160="NA","NA",$E$3+I160)</f>
        <v/>
      </c>
      <c r="I160" s="11">
        <f>IF(G160="NA","NA",G160*$E$5)</f>
        <v/>
      </c>
    </row>
    <row r="161" ht="16.05" customFormat="1" customHeight="1" s="145">
      <c r="A161" s="147">
        <f>'Sovereign Ratings (Moody''s,S&amp;P)'!A156</f>
        <v/>
      </c>
      <c r="B161" s="148">
        <f>VLOOKUP(A161,'Regional lookup table'!$A$3:$B$161,2)</f>
        <v/>
      </c>
      <c r="C161" s="149">
        <f>'Sovereign Ratings (Moody''s,S&amp;P)'!C156</f>
        <v/>
      </c>
      <c r="D161" s="150">
        <f>VLOOKUP(C161,$J$9:$K$31,2,FALSE)/10000</f>
        <v/>
      </c>
      <c r="E161" s="150">
        <f>$E$3+F161</f>
        <v/>
      </c>
      <c r="F161" s="151">
        <f>IF($E$4="Yes",D161*$E$5,D161)</f>
        <v/>
      </c>
      <c r="G161" s="151">
        <f>VLOOKUP(A161,'10-year CDS Spreads'!$A$2:$D$157,4)</f>
        <v/>
      </c>
      <c r="H161" s="151">
        <f>IF(I161="NA","NA",$E$3+I161)</f>
        <v/>
      </c>
      <c r="I161" s="151">
        <f>IF(G161="NA","NA",G161*$E$5)</f>
        <v/>
      </c>
    </row>
    <row r="162" ht="16.05" customHeight="1" s="258">
      <c r="A162" s="146">
        <f>'Sovereign Ratings (Moody''s,S&amp;P)'!A157</f>
        <v/>
      </c>
      <c r="B162" s="103">
        <f>VLOOKUP(A162,'Regional lookup table'!$A$3:$B$161,2)</f>
        <v/>
      </c>
      <c r="C162" s="9">
        <f>'Sovereign Ratings (Moody''s,S&amp;P)'!C157</f>
        <v/>
      </c>
      <c r="D162" s="21">
        <f>VLOOKUP(C162,$J$9:$K$31,2,FALSE)/10000</f>
        <v/>
      </c>
      <c r="E162" s="21">
        <f>$E$3+F162</f>
        <v/>
      </c>
      <c r="F162" s="11">
        <f>IF($E$4="Yes",D162*$E$5,D162)</f>
        <v/>
      </c>
      <c r="G162" s="11">
        <f>VLOOKUP(A162,'10-year CDS Spreads'!$A$2:$D$157,4)</f>
        <v/>
      </c>
      <c r="H162" s="11">
        <f>IF(I162="NA","NA",$E$3+I162)</f>
        <v/>
      </c>
      <c r="I162" s="11">
        <f>IF(G162="NA","NA",G162*$E$5)</f>
        <v/>
      </c>
    </row>
    <row r="163" ht="16.05" customHeight="1" s="258">
      <c r="A163" s="147">
        <f>'Sovereign Ratings (Moody''s,S&amp;P)'!A158</f>
        <v/>
      </c>
      <c r="B163" s="148">
        <f>VLOOKUP(A163,'Regional lookup table'!$A$3:$B$161,2)</f>
        <v/>
      </c>
      <c r="C163" s="149">
        <f>'Sovereign Ratings (Moody''s,S&amp;P)'!C158</f>
        <v/>
      </c>
      <c r="D163" s="150">
        <f>VLOOKUP(C163,$J$9:$K$31,2,FALSE)/10000</f>
        <v/>
      </c>
      <c r="E163" s="150">
        <f>$E$3+F163</f>
        <v/>
      </c>
      <c r="F163" s="151">
        <f>IF($E$4="Yes",D163*$E$5,D163)</f>
        <v/>
      </c>
      <c r="G163" s="151">
        <f>VLOOKUP(A163,'10-year CDS Spreads'!$A$2:$D$158,4)</f>
        <v/>
      </c>
      <c r="H163" s="151">
        <f>IF(I163="NA","NA",$E$3+I163)</f>
        <v/>
      </c>
      <c r="I163" s="151">
        <f>IF(G163="NA","NA",G163*$E$5)</f>
        <v/>
      </c>
    </row>
    <row r="164" ht="16.05" customHeight="1" s="258">
      <c r="A164" s="256" t="inlineStr">
        <is>
          <t>Frontier Markets (no sovereign ratings)</t>
        </is>
      </c>
      <c r="F164" s="27" t="n"/>
      <c r="G164" s="27" t="n"/>
      <c r="H164" s="27" t="n"/>
      <c r="I164" s="27" t="n"/>
    </row>
    <row r="165" ht="16.05" customFormat="1" customHeight="1" s="267">
      <c r="A165" s="106" t="inlineStr">
        <is>
          <t>Country</t>
        </is>
      </c>
      <c r="B165" s="106" t="inlineStr">
        <is>
          <t>PRS Composite Risk Score</t>
        </is>
      </c>
      <c r="C165" s="267" t="inlineStr">
        <is>
          <t>ERP</t>
        </is>
      </c>
      <c r="D165" s="267" t="inlineStr">
        <is>
          <t>CRP</t>
        </is>
      </c>
      <c r="E165" s="267" t="inlineStr">
        <is>
          <t>Default Spread</t>
        </is>
      </c>
      <c r="F165" s="100" t="n"/>
      <c r="G165" s="100" t="n"/>
      <c r="H165" s="100" t="n"/>
      <c r="I165" s="100" t="n"/>
    </row>
    <row r="166" ht="16.05" customHeight="1" s="258">
      <c r="A166" s="46">
        <f>'PRS Worksheet'!A161</f>
        <v/>
      </c>
      <c r="B166" s="56">
        <f>'PRS Worksheet'!B161</f>
        <v/>
      </c>
      <c r="C166" s="93">
        <f>'PRS Worksheet'!E161</f>
        <v/>
      </c>
      <c r="D166" s="57">
        <f>'PRS Worksheet'!G161</f>
        <v/>
      </c>
      <c r="E166" s="57">
        <f>'PRS Worksheet'!D161</f>
        <v/>
      </c>
      <c r="F166" s="27" t="n"/>
      <c r="G166" s="27" t="n"/>
      <c r="H166" s="27" t="n"/>
      <c r="J166" s="267" t="n"/>
      <c r="K166" s="267" t="n"/>
    </row>
    <row r="167" ht="16.05" customHeight="1" s="258">
      <c r="A167" s="46">
        <f>'PRS Worksheet'!A162</f>
        <v/>
      </c>
      <c r="B167" s="56">
        <f>'PRS Worksheet'!B162</f>
        <v/>
      </c>
      <c r="C167" s="93">
        <f>'PRS Worksheet'!E162</f>
        <v/>
      </c>
      <c r="D167" s="57">
        <f>'PRS Worksheet'!G162</f>
        <v/>
      </c>
      <c r="E167" s="57">
        <f>'PRS Worksheet'!D162</f>
        <v/>
      </c>
      <c r="F167" s="27" t="n"/>
      <c r="G167" s="27" t="n"/>
      <c r="H167" s="27" t="n"/>
    </row>
    <row r="168" ht="16.05" customHeight="1" s="258">
      <c r="A168" s="46">
        <f>'PRS Worksheet'!A163</f>
        <v/>
      </c>
      <c r="B168" s="56">
        <f>'PRS Worksheet'!B163</f>
        <v/>
      </c>
      <c r="C168" s="93">
        <f>'PRS Worksheet'!E163</f>
        <v/>
      </c>
      <c r="D168" s="57">
        <f>'PRS Worksheet'!G163</f>
        <v/>
      </c>
      <c r="E168" s="57">
        <f>'PRS Worksheet'!D163</f>
        <v/>
      </c>
      <c r="F168" s="27" t="n"/>
      <c r="G168" s="27" t="n"/>
      <c r="H168" s="27" t="n"/>
    </row>
    <row r="169" ht="16.05" customHeight="1" s="258">
      <c r="A169" s="46">
        <f>'PRS Worksheet'!A164</f>
        <v/>
      </c>
      <c r="B169" s="56">
        <f>'PRS Worksheet'!B164</f>
        <v/>
      </c>
      <c r="C169" s="93">
        <f>'PRS Worksheet'!E164</f>
        <v/>
      </c>
      <c r="D169" s="57">
        <f>'PRS Worksheet'!G164</f>
        <v/>
      </c>
      <c r="E169" s="57">
        <f>'PRS Worksheet'!D164</f>
        <v/>
      </c>
      <c r="F169" s="27" t="n"/>
      <c r="G169" s="27" t="n"/>
      <c r="H169" s="27" t="n"/>
    </row>
    <row r="170" ht="16.05" customHeight="1" s="258">
      <c r="A170" s="46">
        <f>'PRS Worksheet'!A165</f>
        <v/>
      </c>
      <c r="B170" s="56">
        <f>'PRS Worksheet'!B165</f>
        <v/>
      </c>
      <c r="C170" s="93">
        <f>'PRS Worksheet'!E165</f>
        <v/>
      </c>
      <c r="D170" s="57">
        <f>'PRS Worksheet'!G165</f>
        <v/>
      </c>
      <c r="E170" s="57">
        <f>'PRS Worksheet'!D165</f>
        <v/>
      </c>
      <c r="F170" s="27" t="n"/>
      <c r="G170" s="27" t="n"/>
      <c r="H170" s="27" t="n"/>
    </row>
    <row r="171" ht="16.05" customHeight="1" s="258">
      <c r="A171" s="46">
        <f>'PRS Worksheet'!A166</f>
        <v/>
      </c>
      <c r="B171" s="56">
        <f>'PRS Worksheet'!B166</f>
        <v/>
      </c>
      <c r="C171" s="93">
        <f>'PRS Worksheet'!E166</f>
        <v/>
      </c>
      <c r="D171" s="57">
        <f>'PRS Worksheet'!G166</f>
        <v/>
      </c>
      <c r="E171" s="57">
        <f>'PRS Worksheet'!D166</f>
        <v/>
      </c>
      <c r="F171" s="27" t="n"/>
      <c r="G171" s="27" t="n"/>
      <c r="H171" s="27" t="n"/>
    </row>
    <row r="172" ht="16.05" customHeight="1" s="258">
      <c r="A172" s="46">
        <f>'PRS Worksheet'!A167</f>
        <v/>
      </c>
      <c r="B172" s="56">
        <f>'PRS Worksheet'!B167</f>
        <v/>
      </c>
      <c r="C172" s="93">
        <f>'PRS Worksheet'!E167</f>
        <v/>
      </c>
      <c r="D172" s="57">
        <f>'PRS Worksheet'!G167</f>
        <v/>
      </c>
      <c r="E172" s="57">
        <f>'PRS Worksheet'!D167</f>
        <v/>
      </c>
      <c r="F172" s="27" t="n"/>
      <c r="G172" s="27" t="n"/>
      <c r="H172" s="27" t="n"/>
    </row>
    <row r="173" ht="16.05" customHeight="1" s="258">
      <c r="A173" s="46">
        <f>'PRS Worksheet'!A168</f>
        <v/>
      </c>
      <c r="B173" s="56">
        <f>'PRS Worksheet'!B168</f>
        <v/>
      </c>
      <c r="C173" s="93">
        <f>'PRS Worksheet'!E168</f>
        <v/>
      </c>
      <c r="D173" s="57">
        <f>'PRS Worksheet'!G168</f>
        <v/>
      </c>
      <c r="E173" s="57">
        <f>'PRS Worksheet'!D168</f>
        <v/>
      </c>
      <c r="F173" s="27" t="n"/>
      <c r="G173" s="27" t="n"/>
      <c r="H173" s="27" t="n"/>
    </row>
    <row r="174" ht="16.05" customHeight="1" s="258">
      <c r="A174" s="46">
        <f>'PRS Worksheet'!A169</f>
        <v/>
      </c>
      <c r="B174" s="56">
        <f>'PRS Worksheet'!B169</f>
        <v/>
      </c>
      <c r="C174" s="93">
        <f>'PRS Worksheet'!E169</f>
        <v/>
      </c>
      <c r="D174" s="57">
        <f>'PRS Worksheet'!G169</f>
        <v/>
      </c>
      <c r="E174" s="57">
        <f>'PRS Worksheet'!D169</f>
        <v/>
      </c>
      <c r="F174" s="27" t="n"/>
      <c r="G174" s="27" t="n"/>
      <c r="H174" s="27" t="n"/>
    </row>
    <row r="175" ht="16.05" customHeight="1" s="258">
      <c r="A175" s="46">
        <f>'PRS Worksheet'!A170</f>
        <v/>
      </c>
      <c r="B175" s="56">
        <f>'PRS Worksheet'!B170</f>
        <v/>
      </c>
      <c r="C175" s="93">
        <f>'PRS Worksheet'!E170</f>
        <v/>
      </c>
      <c r="D175" s="57">
        <f>'PRS Worksheet'!G170</f>
        <v/>
      </c>
      <c r="E175" s="57">
        <f>'PRS Worksheet'!D170</f>
        <v/>
      </c>
      <c r="F175" s="27" t="n"/>
      <c r="G175" s="27" t="n"/>
      <c r="H175" s="27" t="n"/>
    </row>
    <row r="176" ht="16.05" customHeight="1" s="258">
      <c r="A176" s="46">
        <f>'PRS Worksheet'!A171</f>
        <v/>
      </c>
      <c r="B176" s="56">
        <f>'PRS Worksheet'!B171</f>
        <v/>
      </c>
      <c r="C176" s="93">
        <f>'PRS Worksheet'!E171</f>
        <v/>
      </c>
      <c r="D176" s="57">
        <f>'PRS Worksheet'!G171</f>
        <v/>
      </c>
      <c r="E176" s="57">
        <f>'PRS Worksheet'!D171</f>
        <v/>
      </c>
      <c r="F176" s="27" t="n"/>
      <c r="G176" s="27" t="n"/>
      <c r="H176" s="27" t="n"/>
    </row>
    <row r="177" ht="16.05" customHeight="1" s="258">
      <c r="A177" s="46">
        <f>'PRS Worksheet'!A172</f>
        <v/>
      </c>
      <c r="B177" s="56">
        <f>'PRS Worksheet'!B172</f>
        <v/>
      </c>
      <c r="C177" s="93">
        <f>'PRS Worksheet'!E172</f>
        <v/>
      </c>
      <c r="D177" s="57">
        <f>'PRS Worksheet'!G172</f>
        <v/>
      </c>
      <c r="E177" s="57">
        <f>'PRS Worksheet'!D172</f>
        <v/>
      </c>
      <c r="F177" s="27" t="n"/>
      <c r="G177" s="27" t="n"/>
      <c r="H177" s="27" t="n"/>
    </row>
    <row r="178" ht="16.05" customHeight="1" s="258">
      <c r="A178" s="46">
        <f>'PRS Worksheet'!A173</f>
        <v/>
      </c>
      <c r="B178" s="56">
        <f>'PRS Worksheet'!B173</f>
        <v/>
      </c>
      <c r="C178" s="93">
        <f>'PRS Worksheet'!E173</f>
        <v/>
      </c>
      <c r="D178" s="57">
        <f>'PRS Worksheet'!G173</f>
        <v/>
      </c>
      <c r="E178" s="57">
        <f>'PRS Worksheet'!D173</f>
        <v/>
      </c>
      <c r="F178" s="27" t="n"/>
      <c r="G178" s="27" t="n"/>
      <c r="H178" s="27" t="n"/>
    </row>
    <row r="179" ht="16.05" customHeight="1" s="258">
      <c r="A179" s="46">
        <f>'PRS Worksheet'!A174</f>
        <v/>
      </c>
      <c r="B179" s="56">
        <f>'PRS Worksheet'!B174</f>
        <v/>
      </c>
      <c r="C179" s="93">
        <f>'PRS Worksheet'!E174</f>
        <v/>
      </c>
      <c r="D179" s="57">
        <f>'PRS Worksheet'!G174</f>
        <v/>
      </c>
      <c r="E179" s="57">
        <f>'PRS Worksheet'!D174</f>
        <v/>
      </c>
      <c r="F179" s="27" t="n"/>
      <c r="G179" s="27" t="n"/>
      <c r="H179" s="27" t="n"/>
    </row>
    <row r="180" ht="16.05" customHeight="1" s="258">
      <c r="A180" s="46">
        <f>'PRS Worksheet'!A175</f>
        <v/>
      </c>
      <c r="B180" s="56">
        <f>'PRS Worksheet'!B175</f>
        <v/>
      </c>
      <c r="C180" s="93">
        <f>'PRS Worksheet'!E175</f>
        <v/>
      </c>
      <c r="D180" s="57">
        <f>'PRS Worksheet'!G175</f>
        <v/>
      </c>
      <c r="E180" s="57">
        <f>'PRS Worksheet'!D175</f>
        <v/>
      </c>
      <c r="F180" s="27" t="n"/>
      <c r="G180" s="27" t="n"/>
      <c r="H180" s="27" t="n"/>
    </row>
    <row r="181" ht="16.05" customHeight="1" s="258">
      <c r="A181" s="46">
        <f>'PRS Worksheet'!A176</f>
        <v/>
      </c>
      <c r="B181" s="56">
        <f>'PRS Worksheet'!B176</f>
        <v/>
      </c>
      <c r="C181" s="93">
        <f>'PRS Worksheet'!E176</f>
        <v/>
      </c>
      <c r="D181" s="57">
        <f>'PRS Worksheet'!G176</f>
        <v/>
      </c>
      <c r="E181" s="57">
        <f>'PRS Worksheet'!D176</f>
        <v/>
      </c>
      <c r="F181" s="27" t="n"/>
      <c r="G181" s="27" t="n"/>
      <c r="H181" s="27" t="n"/>
    </row>
    <row r="182" ht="16.05" customHeight="1" s="258">
      <c r="A182" s="46">
        <f>'PRS Worksheet'!A177</f>
        <v/>
      </c>
      <c r="B182" s="56">
        <f>'PRS Worksheet'!B177</f>
        <v/>
      </c>
      <c r="C182" s="93">
        <f>'PRS Worksheet'!E177</f>
        <v/>
      </c>
      <c r="D182" s="57">
        <f>'PRS Worksheet'!G177</f>
        <v/>
      </c>
      <c r="E182" s="57">
        <f>'PRS Worksheet'!D177</f>
        <v/>
      </c>
      <c r="F182" s="27" t="n"/>
      <c r="G182" s="27" t="n"/>
      <c r="H182" s="27" t="n"/>
    </row>
    <row r="183" ht="16.05" customHeight="1" s="258">
      <c r="A183" s="46">
        <f>'PRS Worksheet'!A178</f>
        <v/>
      </c>
      <c r="B183" s="56">
        <f>'PRS Worksheet'!B178</f>
        <v/>
      </c>
      <c r="C183" s="93">
        <f>'PRS Worksheet'!E178</f>
        <v/>
      </c>
      <c r="D183" s="57">
        <f>'PRS Worksheet'!G178</f>
        <v/>
      </c>
      <c r="E183" s="57">
        <f>'PRS Worksheet'!D178</f>
        <v/>
      </c>
      <c r="F183" s="27" t="n"/>
      <c r="G183" s="27" t="n"/>
      <c r="H183" s="27" t="n"/>
    </row>
    <row r="184" ht="16.05" customHeight="1" s="258">
      <c r="A184" s="46">
        <f>'PRS Worksheet'!A179</f>
        <v/>
      </c>
      <c r="B184" s="56">
        <f>'PRS Worksheet'!B179</f>
        <v/>
      </c>
      <c r="C184" s="93">
        <f>'PRS Worksheet'!E179</f>
        <v/>
      </c>
      <c r="D184" s="57">
        <f>'PRS Worksheet'!G179</f>
        <v/>
      </c>
      <c r="E184" s="57">
        <f>'PRS Worksheet'!D179</f>
        <v/>
      </c>
      <c r="F184" s="27" t="n"/>
      <c r="G184" s="27" t="n"/>
      <c r="H184" s="27" t="n"/>
    </row>
    <row r="185" ht="16.05" customHeight="1" s="258">
      <c r="A185" s="46">
        <f>'PRS Worksheet'!A180</f>
        <v/>
      </c>
      <c r="B185" s="56">
        <f>'PRS Worksheet'!B180</f>
        <v/>
      </c>
      <c r="C185" s="93">
        <f>'PRS Worksheet'!E180</f>
        <v/>
      </c>
      <c r="D185" s="57">
        <f>'PRS Worksheet'!G180</f>
        <v/>
      </c>
      <c r="E185" s="57">
        <f>'PRS Worksheet'!D180</f>
        <v/>
      </c>
      <c r="F185" s="27" t="n"/>
      <c r="G185" s="27" t="n"/>
      <c r="H185" s="27" t="n"/>
    </row>
    <row r="186" ht="16.05" customHeight="1" s="258">
      <c r="A186" s="46">
        <f>'PRS Worksheet'!A181</f>
        <v/>
      </c>
      <c r="B186" s="56">
        <f>'PRS Worksheet'!B181</f>
        <v/>
      </c>
      <c r="C186" s="93">
        <f>'PRS Worksheet'!E181</f>
        <v/>
      </c>
      <c r="D186" s="57">
        <f>'PRS Worksheet'!G181</f>
        <v/>
      </c>
      <c r="E186" s="57">
        <f>'PRS Worksheet'!D181</f>
        <v/>
      </c>
      <c r="F186" s="27" t="n"/>
      <c r="G186" s="27" t="n"/>
      <c r="H186" s="27" t="n"/>
    </row>
    <row r="187" ht="16.05" customHeight="1" s="258">
      <c r="A187" s="91" t="n"/>
      <c r="B187" s="107" t="n"/>
      <c r="C187" s="92" t="n"/>
      <c r="D187" s="26" t="n"/>
      <c r="E187" s="27" t="n"/>
    </row>
    <row r="188">
      <c r="B188" s="17" t="inlineStr">
        <is>
          <t>Rating</t>
        </is>
      </c>
      <c r="C188" s="17" t="inlineStr">
        <is>
          <t>Default spread in basis points</t>
        </is>
      </c>
    </row>
    <row r="189">
      <c r="B189" s="4" t="inlineStr">
        <is>
          <t>A1</t>
        </is>
      </c>
      <c r="C189" s="127">
        <f>'Default Spreads for Ratings'!C2</f>
        <v/>
      </c>
    </row>
    <row r="190">
      <c r="B190" s="4" t="inlineStr">
        <is>
          <t>A2</t>
        </is>
      </c>
      <c r="C190" s="127">
        <f>'Default Spreads for Ratings'!C3</f>
        <v/>
      </c>
    </row>
    <row r="191">
      <c r="B191" s="4" t="inlineStr">
        <is>
          <t>A3</t>
        </is>
      </c>
      <c r="C191" s="127">
        <f>'Default Spreads for Ratings'!C4</f>
        <v/>
      </c>
    </row>
    <row r="192">
      <c r="B192" s="4" t="inlineStr">
        <is>
          <t>Aa1</t>
        </is>
      </c>
      <c r="C192" s="127">
        <f>'Default Spreads for Ratings'!C5</f>
        <v/>
      </c>
    </row>
    <row r="193">
      <c r="B193" s="4" t="inlineStr">
        <is>
          <t>Aa2</t>
        </is>
      </c>
      <c r="C193" s="127">
        <f>'Default Spreads for Ratings'!C6</f>
        <v/>
      </c>
    </row>
    <row r="194">
      <c r="B194" s="4" t="inlineStr">
        <is>
          <t>Aa3</t>
        </is>
      </c>
      <c r="C194" s="127">
        <f>'Default Spreads for Ratings'!C7</f>
        <v/>
      </c>
    </row>
    <row r="195">
      <c r="B195" s="4" t="inlineStr">
        <is>
          <t>Aaa</t>
        </is>
      </c>
      <c r="C195" s="127">
        <f>'Default Spreads for Ratings'!C8</f>
        <v/>
      </c>
    </row>
    <row r="196">
      <c r="B196" s="4" t="inlineStr">
        <is>
          <t>B1</t>
        </is>
      </c>
      <c r="C196" s="127">
        <f>'Default Spreads for Ratings'!C9</f>
        <v/>
      </c>
    </row>
    <row r="197">
      <c r="B197" s="4" t="inlineStr">
        <is>
          <t>B2</t>
        </is>
      </c>
      <c r="C197" s="127">
        <f>'Default Spreads for Ratings'!C10</f>
        <v/>
      </c>
    </row>
    <row r="198">
      <c r="B198" s="4" t="inlineStr">
        <is>
          <t>B3</t>
        </is>
      </c>
      <c r="C198" s="127">
        <f>'Default Spreads for Ratings'!C11</f>
        <v/>
      </c>
    </row>
    <row r="199">
      <c r="B199" s="4" t="inlineStr">
        <is>
          <t>Ba1</t>
        </is>
      </c>
      <c r="C199" s="127">
        <f>'Default Spreads for Ratings'!C12</f>
        <v/>
      </c>
    </row>
    <row r="200">
      <c r="B200" s="4" t="inlineStr">
        <is>
          <t>Ba2</t>
        </is>
      </c>
      <c r="C200" s="127">
        <f>'Default Spreads for Ratings'!C13</f>
        <v/>
      </c>
    </row>
    <row r="201">
      <c r="B201" s="4" t="inlineStr">
        <is>
          <t>Ba3</t>
        </is>
      </c>
      <c r="C201" s="127">
        <f>'Default Spreads for Ratings'!C14</f>
        <v/>
      </c>
    </row>
    <row r="202">
      <c r="B202" s="4" t="inlineStr">
        <is>
          <t>Baa1</t>
        </is>
      </c>
      <c r="C202" s="127">
        <f>'Default Spreads for Ratings'!C15</f>
        <v/>
      </c>
    </row>
    <row r="203">
      <c r="B203" s="4" t="inlineStr">
        <is>
          <t>Baa2</t>
        </is>
      </c>
      <c r="C203" s="127">
        <f>'Default Spreads for Ratings'!C16</f>
        <v/>
      </c>
    </row>
    <row r="204">
      <c r="B204" s="4" t="inlineStr">
        <is>
          <t>Baa3</t>
        </is>
      </c>
      <c r="C204" s="127">
        <f>'Default Spreads for Ratings'!C17</f>
        <v/>
      </c>
    </row>
    <row r="205">
      <c r="B205" s="4" t="inlineStr">
        <is>
          <t>C</t>
        </is>
      </c>
      <c r="C205" s="127" t="n">
        <v>1750</v>
      </c>
    </row>
    <row r="206">
      <c r="B206" s="4" t="inlineStr">
        <is>
          <t>Ca</t>
        </is>
      </c>
      <c r="C206" s="127">
        <f>'Default Spreads for Ratings'!C18</f>
        <v/>
      </c>
    </row>
    <row r="207">
      <c r="B207" s="4" t="inlineStr">
        <is>
          <t>Caa1</t>
        </is>
      </c>
      <c r="C207" s="127">
        <f>'Default Spreads for Ratings'!C19</f>
        <v/>
      </c>
    </row>
    <row r="208">
      <c r="B208" s="4" t="inlineStr">
        <is>
          <t>Caa2</t>
        </is>
      </c>
      <c r="C208" s="127">
        <f>'Default Spreads for Ratings'!C20</f>
        <v/>
      </c>
    </row>
    <row r="209">
      <c r="B209" s="4" t="inlineStr">
        <is>
          <t>Caa3</t>
        </is>
      </c>
      <c r="C209" s="127">
        <f>'Default Spreads for Ratings'!C21</f>
        <v/>
      </c>
    </row>
    <row r="210">
      <c r="B210" s="4" t="inlineStr">
        <is>
          <t>NR</t>
        </is>
      </c>
      <c r="C210" s="4" t="inlineStr">
        <is>
          <t>NA</t>
        </is>
      </c>
    </row>
  </sheetData>
  <mergeCells count="1">
    <mergeCell ref="A164:E164"/>
  </mergeCells>
  <pageMargins left="0.75" right="0.75" top="1" bottom="1" header="0.5" footer="0.5"/>
  <pageSetup orientation="landscape" horizontalDpi="4294967292" verticalDpi="4294967292"/>
  <legacyDrawing xmlns:r="http://schemas.openxmlformats.org/officeDocument/2006/relationships" r:id="anysvml"/>
  <tableParts count="2">
    <tablePart xmlns:r="http://schemas.openxmlformats.org/officeDocument/2006/relationships" r:id="rId1"/>
    <tablePart xmlns:r="http://schemas.openxmlformats.org/officeDocument/2006/relationships" r:id="rId2"/>
  </tableParts>
</worksheet>
</file>

<file path=xl/worksheets/sheet5.xml><?xml version="1.0" encoding="utf-8"?>
<worksheet xmlns="http://schemas.openxmlformats.org/spreadsheetml/2006/main">
  <sheetPr>
    <outlinePr summaryBelow="1" summaryRight="1"/>
    <pageSetUpPr/>
  </sheetPr>
  <dimension ref="A1:S1325"/>
  <sheetViews>
    <sheetView workbookViewId="0">
      <selection activeCell="O23" sqref="O23"/>
    </sheetView>
  </sheetViews>
  <sheetFormatPr baseColWidth="8" defaultColWidth="11" defaultRowHeight="11.4"/>
  <cols>
    <col width="31.375" customWidth="1" style="258" min="1" max="1"/>
    <col width="12.5" bestFit="1" customWidth="1" style="258" min="2" max="2"/>
    <col width="15.5" customWidth="1" style="258" min="3" max="3"/>
    <col width="8" bestFit="1" customWidth="1" style="258" min="4" max="4"/>
    <col width="20" customWidth="1" style="258" min="6" max="6"/>
    <col width="13.5" customWidth="1" style="258" min="15" max="15"/>
  </cols>
  <sheetData>
    <row r="1" ht="13.05" customHeight="1" s="258">
      <c r="A1" s="4" t="inlineStr">
        <is>
          <t>Year</t>
        </is>
      </c>
      <c r="B1" s="4" t="inlineStr">
        <is>
          <t>Std Dev (BMI)</t>
        </is>
      </c>
      <c r="C1" s="4" t="inlineStr">
        <is>
          <t>Std Dev (JPM Sov Bond)</t>
        </is>
      </c>
      <c r="D1" s="4" t="inlineStr">
        <is>
          <t>REL VOL</t>
        </is>
      </c>
      <c r="J1" s="259" t="inlineStr">
        <is>
          <t>Estimation note: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governemnt bond ETF from iShares. The standard deviations are now computed consistently for emerigng equities and emerigng government bonds. (Using the old yield coefficient of variation approach would have yielded a ratio of 1.49 in this computation.)</t>
        </is>
      </c>
      <c r="K1" s="260" t="n"/>
      <c r="L1" s="260" t="n"/>
      <c r="M1" s="260" t="n"/>
      <c r="N1" s="260" t="n"/>
      <c r="O1" s="260" t="n"/>
      <c r="P1" s="260" t="n"/>
      <c r="Q1" s="260" t="n"/>
      <c r="R1" s="260" t="n"/>
      <c r="S1" s="261" t="n"/>
    </row>
    <row r="2" ht="13.05" customHeight="1" s="258">
      <c r="A2" s="4" t="n">
        <v>2019</v>
      </c>
      <c r="B2" s="72">
        <f>STDEV(I16:I275)*(260^0.5)</f>
        <v/>
      </c>
      <c r="C2" s="72">
        <f>STDEV(C16:C266)*(260^0.5)</f>
        <v/>
      </c>
      <c r="D2" s="206">
        <f>B2/C2</f>
        <v/>
      </c>
      <c r="E2" s="23" t="n"/>
      <c r="F2" s="221">
        <f>STDEV(C16:C265)*(260^0.5)</f>
        <v/>
      </c>
      <c r="J2" s="262" t="n"/>
      <c r="S2" s="263" t="n"/>
    </row>
    <row r="3" ht="13.05" customHeight="1" s="258">
      <c r="A3" s="4" t="n">
        <v>2020</v>
      </c>
      <c r="B3" s="72">
        <f>STDEV(I276:I537)*(260^0.5)</f>
        <v/>
      </c>
      <c r="C3" s="72">
        <f>STDEV(C267:C519)*(260^0.5)</f>
        <v/>
      </c>
      <c r="D3" s="206">
        <f>B3/C3</f>
        <v/>
      </c>
      <c r="E3" s="23" t="n"/>
      <c r="J3" s="262" t="n"/>
      <c r="S3" s="263" t="n"/>
    </row>
    <row r="4" ht="13.05" customHeight="1" s="258">
      <c r="A4" s="4" t="n">
        <v>2021</v>
      </c>
      <c r="B4" s="72">
        <f>STDEV(I538:I798)*(260^0.5)</f>
        <v/>
      </c>
      <c r="C4" s="72">
        <f>STDEV(C520:C771)*(260^0.5)</f>
        <v/>
      </c>
      <c r="D4" s="206">
        <f>B4/C4</f>
        <v/>
      </c>
      <c r="E4" s="79" t="n"/>
      <c r="J4" s="262" t="n"/>
      <c r="S4" s="263" t="n"/>
    </row>
    <row r="5" ht="13.95" customHeight="1" s="258">
      <c r="A5" s="4" t="n">
        <v>2022</v>
      </c>
      <c r="B5" s="72">
        <f>STDEV(I799:I1058)*(260^0.5)</f>
        <v/>
      </c>
      <c r="C5" s="72">
        <f>STDEV(C772:C1022)*(260^0.5)</f>
        <v/>
      </c>
      <c r="D5" s="206">
        <f>B5/C5</f>
        <v/>
      </c>
      <c r="J5" s="262" t="n"/>
      <c r="S5" s="263" t="n"/>
    </row>
    <row r="6" ht="13.05" customHeight="1" s="258">
      <c r="A6" s="4" t="n">
        <v>2023</v>
      </c>
      <c r="B6" s="72">
        <f>STDEV(I1059:I1318)*(260^0.5)</f>
        <v/>
      </c>
      <c r="C6" s="72">
        <f>STDEV(C1023:C1272)*(260^0.5)</f>
        <v/>
      </c>
      <c r="D6" s="206">
        <f>B6/C6</f>
        <v/>
      </c>
      <c r="J6" s="262" t="n"/>
      <c r="S6" s="263" t="n"/>
    </row>
    <row r="7" ht="13.05" customHeight="1" s="258" thickBot="1">
      <c r="A7" s="15" t="inlineStr">
        <is>
          <t>Average Relative Volatility</t>
        </is>
      </c>
      <c r="B7" s="213">
        <f>AVERAGE(B2:B6)</f>
        <v/>
      </c>
      <c r="C7" s="213">
        <f>AVERAGE(C2:C6)</f>
        <v/>
      </c>
      <c r="D7" s="207">
        <f>B7/C7</f>
        <v/>
      </c>
      <c r="J7" s="264" t="n"/>
      <c r="K7" s="265" t="n"/>
      <c r="L7" s="265" t="n"/>
      <c r="M7" s="265" t="n"/>
      <c r="N7" s="265" t="n"/>
      <c r="O7" s="265" t="n"/>
      <c r="P7" s="265" t="n"/>
      <c r="Q7" s="265" t="n"/>
      <c r="R7" s="265" t="n"/>
      <c r="S7" s="266" t="n"/>
    </row>
    <row r="9" ht="13.95" customHeight="1" s="258">
      <c r="A9" t="inlineStr">
        <is>
          <t>Index:</t>
        </is>
      </c>
      <c r="B9" s="222" t="inlineStr">
        <is>
          <t>iShares JP Morgan USD Emerging Markets Bond ETF</t>
        </is>
      </c>
      <c r="G9" t="inlineStr">
        <is>
          <t>Index:</t>
        </is>
      </c>
      <c r="H9" t="inlineStr">
        <is>
          <t>S&amp;P Emerging BMI Index</t>
        </is>
      </c>
    </row>
    <row r="10">
      <c r="A10" t="inlineStr">
        <is>
          <t>Source:</t>
        </is>
      </c>
      <c r="B10" t="inlineStr">
        <is>
          <t>Yahoo!</t>
        </is>
      </c>
      <c r="G10" t="inlineStr">
        <is>
          <t>Source:</t>
        </is>
      </c>
      <c r="H10" t="inlineStr">
        <is>
          <t xml:space="preserve">S&amp;P </t>
        </is>
      </c>
    </row>
    <row r="11">
      <c r="B11" s="101" t="inlineStr">
        <is>
          <t>https://finance.yahoo.com/quote/EMB/</t>
        </is>
      </c>
      <c r="H11" s="101" t="inlineStr">
        <is>
          <t>https://www.spglobal.com/spdji/en/indices/equity/sp-emerging-bmi/#overview</t>
        </is>
      </c>
    </row>
    <row r="12" ht="16.05" customHeight="1" s="258">
      <c r="A12" t="inlineStr">
        <is>
          <t>Period</t>
        </is>
      </c>
      <c r="B12" t="inlineStr">
        <is>
          <t>Five years</t>
        </is>
      </c>
      <c r="C12" t="inlineStr">
        <is>
          <t>(June 30, 2018 - June 30, 2023)</t>
        </is>
      </c>
      <c r="G12" t="inlineStr">
        <is>
          <t>Period</t>
        </is>
      </c>
      <c r="H12" s="208" t="inlineStr">
        <is>
          <t>Five years</t>
        </is>
      </c>
      <c r="I12" t="inlineStr">
        <is>
          <t>(June 30, 2018 - June 30, 2023)</t>
        </is>
      </c>
      <c r="J12" s="208" t="n"/>
    </row>
    <row r="13">
      <c r="A13" t="inlineStr">
        <is>
          <t>Interval</t>
        </is>
      </c>
      <c r="B13" t="inlineStr">
        <is>
          <t>Daily</t>
        </is>
      </c>
      <c r="G13" t="inlineStr">
        <is>
          <t>Interval</t>
        </is>
      </c>
      <c r="H13" t="inlineStr">
        <is>
          <t>Daily</t>
        </is>
      </c>
    </row>
    <row r="14" ht="28.05" customHeight="1" s="258">
      <c r="A14" t="inlineStr">
        <is>
          <t>Date</t>
        </is>
      </c>
      <c r="B14" t="inlineStr">
        <is>
          <t>Adj Close</t>
        </is>
      </c>
      <c r="C14" s="223" t="inlineStr">
        <is>
          <t>Return</t>
        </is>
      </c>
      <c r="G14" s="80" t="inlineStr">
        <is>
          <t xml:space="preserve">Effective date </t>
        </is>
      </c>
      <c r="H14" s="77" t="inlineStr">
        <is>
          <t>S&amp;P Emerging BMI (USD)</t>
        </is>
      </c>
      <c r="I14" s="77" t="inlineStr">
        <is>
          <t>Return</t>
        </is>
      </c>
      <c r="J14" s="77" t="n"/>
      <c r="K14" s="77" t="n"/>
    </row>
    <row r="15" ht="16.05" customHeight="1" s="258">
      <c r="A15" s="231" t="n">
        <v>42005</v>
      </c>
      <c r="B15" t="n">
        <v>83.126053</v>
      </c>
      <c r="D15" s="209" t="n"/>
      <c r="G15" s="81" t="n">
        <v>42004</v>
      </c>
      <c r="H15" s="82" t="n">
        <v>252.74</v>
      </c>
      <c r="I15" s="210" t="n"/>
      <c r="J15" s="77" t="n"/>
      <c r="K15" s="211" t="n"/>
    </row>
    <row r="16" ht="16.95" customHeight="1" s="258" thickBot="1">
      <c r="A16" s="231" t="n">
        <v>42006</v>
      </c>
      <c r="B16" t="n">
        <v>83.47801200000001</v>
      </c>
      <c r="C16" s="47">
        <f>B16/B15-1</f>
        <v/>
      </c>
      <c r="D16" s="209" t="n"/>
      <c r="G16" s="81" t="n">
        <v>42005</v>
      </c>
      <c r="H16" s="82" t="n">
        <v>250.55</v>
      </c>
      <c r="I16" s="210">
        <f>H16/H15-1</f>
        <v/>
      </c>
      <c r="J16" s="77" t="n"/>
      <c r="K16" s="211" t="n"/>
    </row>
    <row r="17" ht="16.95" customHeight="1" s="258" thickBot="1">
      <c r="A17" s="231" t="n">
        <v>42007</v>
      </c>
      <c r="B17" t="n">
        <v>84.109993</v>
      </c>
      <c r="C17" s="47">
        <f>B17/B16-1</f>
        <v/>
      </c>
      <c r="D17" s="212" t="n"/>
      <c r="G17" s="81" t="n">
        <v>42006</v>
      </c>
      <c r="H17" s="82" t="n">
        <v>249.51</v>
      </c>
      <c r="I17" s="210">
        <f>H17/H16-1</f>
        <v/>
      </c>
      <c r="J17" s="77" t="n"/>
      <c r="K17" s="77" t="n"/>
    </row>
    <row r="18" ht="16.05" customHeight="1" s="258">
      <c r="A18" s="231" t="n">
        <v>42010</v>
      </c>
      <c r="B18" t="n">
        <v>84.470024</v>
      </c>
      <c r="C18" s="47">
        <f>B18/B17-1</f>
        <v/>
      </c>
      <c r="G18" s="81" t="n">
        <v>42007</v>
      </c>
      <c r="H18" s="82" t="n">
        <v>253.63</v>
      </c>
      <c r="I18" s="210">
        <f>H18/H17-1</f>
        <v/>
      </c>
      <c r="J18" s="77" t="n"/>
      <c r="K18" s="77" t="n"/>
      <c r="L18" s="268" t="n"/>
      <c r="M18" s="268" t="n"/>
      <c r="N18" s="268" t="n"/>
      <c r="O18" s="268" t="n"/>
    </row>
    <row r="19" ht="16.05" customHeight="1" s="258">
      <c r="A19" s="231" t="n">
        <v>42011</v>
      </c>
      <c r="B19" t="n">
        <v>84.405998</v>
      </c>
      <c r="C19" s="47">
        <f>B19/B18-1</f>
        <v/>
      </c>
      <c r="G19" s="81" t="n">
        <v>42010</v>
      </c>
      <c r="H19" s="82" t="n">
        <v>256.59</v>
      </c>
      <c r="I19" s="210">
        <f>H19/H18-1</f>
        <v/>
      </c>
      <c r="J19" s="77" t="n"/>
      <c r="K19" s="77" t="n"/>
      <c r="L19" s="268" t="n"/>
      <c r="M19" s="48" t="n"/>
      <c r="N19" s="48" t="n"/>
      <c r="O19" s="125" t="n"/>
    </row>
    <row r="20" ht="16.05" customHeight="1" s="258">
      <c r="A20" s="231" t="n">
        <v>42012</v>
      </c>
      <c r="B20" t="n">
        <v>84.55800600000001</v>
      </c>
      <c r="C20" s="47">
        <f>B20/B19-1</f>
        <v/>
      </c>
      <c r="G20" s="81" t="n">
        <v>42011</v>
      </c>
      <c r="H20" s="82" t="n">
        <v>256.27</v>
      </c>
      <c r="I20" s="210">
        <f>H20/H19-1</f>
        <v/>
      </c>
      <c r="J20" s="77" t="n"/>
      <c r="K20" s="77" t="n"/>
      <c r="L20" s="268" t="n"/>
      <c r="M20" s="48" t="n"/>
      <c r="N20" s="48" t="n"/>
      <c r="O20" s="125" t="n"/>
    </row>
    <row r="21" ht="16.05" customHeight="1" s="258">
      <c r="A21" s="231" t="n">
        <v>42013</v>
      </c>
      <c r="B21" t="n">
        <v>84.405998</v>
      </c>
      <c r="C21" s="47">
        <f>B21/B20-1</f>
        <v/>
      </c>
      <c r="G21" s="81" t="n">
        <v>42012</v>
      </c>
      <c r="H21" s="82" t="n">
        <v>260.38</v>
      </c>
      <c r="I21" s="210">
        <f>H21/H20-1</f>
        <v/>
      </c>
      <c r="J21" s="77" t="n"/>
      <c r="K21" s="77" t="n"/>
      <c r="L21" s="268" t="n"/>
      <c r="M21" s="48" t="n"/>
      <c r="N21" s="48" t="n"/>
      <c r="O21" s="125" t="n"/>
    </row>
    <row r="22" ht="16.05" customHeight="1" s="258">
      <c r="A22" s="231" t="n">
        <v>42014</v>
      </c>
      <c r="B22" t="n">
        <v>84.414017</v>
      </c>
      <c r="C22" s="47">
        <f>B22/B21-1</f>
        <v/>
      </c>
      <c r="G22" s="81" t="n">
        <v>42013</v>
      </c>
      <c r="H22" s="82" t="n">
        <v>261.42</v>
      </c>
      <c r="I22" s="210">
        <f>H22/H21-1</f>
        <v/>
      </c>
      <c r="J22" s="77" t="n"/>
      <c r="K22" s="77" t="n"/>
      <c r="L22" s="268" t="n"/>
      <c r="M22" s="48" t="n"/>
      <c r="N22" s="48" t="n"/>
      <c r="O22" s="125" t="n"/>
    </row>
    <row r="23" ht="16.05" customHeight="1" s="258">
      <c r="A23" s="231" t="n">
        <v>42017</v>
      </c>
      <c r="B23" t="n">
        <v>84.317993</v>
      </c>
      <c r="C23" s="47">
        <f>B23/B22-1</f>
        <v/>
      </c>
      <c r="G23" s="81" t="n">
        <v>42014</v>
      </c>
      <c r="H23" s="82" t="n">
        <v>261.73</v>
      </c>
      <c r="I23" s="210">
        <f>H23/H22-1</f>
        <v/>
      </c>
      <c r="J23" s="77" t="n"/>
      <c r="K23" s="77" t="n"/>
      <c r="L23" s="268" t="n"/>
      <c r="M23" s="48" t="n"/>
      <c r="N23" s="48" t="n"/>
      <c r="O23" s="125" t="n"/>
    </row>
    <row r="24" ht="16.05" customHeight="1" s="258">
      <c r="A24" s="231" t="n">
        <v>42018</v>
      </c>
      <c r="B24" t="n">
        <v>84.60601800000001</v>
      </c>
      <c r="C24" s="47">
        <f>B24/B23-1</f>
        <v/>
      </c>
      <c r="G24" s="81" t="n">
        <v>42017</v>
      </c>
      <c r="H24" s="82" t="n">
        <v>259.89</v>
      </c>
      <c r="I24" s="210">
        <f>H24/H23-1</f>
        <v/>
      </c>
      <c r="J24" s="77" t="n"/>
      <c r="K24" s="77" t="n"/>
      <c r="O24" s="125" t="n"/>
    </row>
    <row r="25" ht="16.05" customHeight="1" s="258">
      <c r="A25" s="231" t="n">
        <v>42019</v>
      </c>
      <c r="B25" t="n">
        <v>84.677994</v>
      </c>
      <c r="C25" s="47">
        <f>B25/B24-1</f>
        <v/>
      </c>
      <c r="G25" s="81" t="n">
        <v>42018</v>
      </c>
      <c r="H25" s="82" t="n">
        <v>262.46</v>
      </c>
      <c r="I25" s="210">
        <f>H25/H24-1</f>
        <v/>
      </c>
      <c r="J25" s="77" t="n"/>
      <c r="K25" s="77" t="n"/>
    </row>
    <row r="26" ht="16.05" customHeight="1" s="258">
      <c r="A26" s="231" t="n">
        <v>42020</v>
      </c>
      <c r="B26" t="n">
        <v>84.96601099999999</v>
      </c>
      <c r="C26" s="47">
        <f>B26/B25-1</f>
        <v/>
      </c>
      <c r="G26" s="81" t="n">
        <v>42019</v>
      </c>
      <c r="H26" s="82" t="n">
        <v>263.41</v>
      </c>
      <c r="I26" s="210">
        <f>H26/H25-1</f>
        <v/>
      </c>
      <c r="J26" s="77" t="n"/>
      <c r="K26" s="77" t="n"/>
    </row>
    <row r="27" ht="16.05" customHeight="1" s="258">
      <c r="A27" s="231" t="n">
        <v>42021</v>
      </c>
      <c r="B27" t="n">
        <v>85.373985</v>
      </c>
      <c r="C27" s="47">
        <f>B27/B26-1</f>
        <v/>
      </c>
      <c r="G27" s="81" t="n">
        <v>42020</v>
      </c>
      <c r="H27" s="82" t="n">
        <v>263.2</v>
      </c>
      <c r="I27" s="210">
        <f>H27/H26-1</f>
        <v/>
      </c>
      <c r="J27" s="77" t="n"/>
      <c r="K27" s="77" t="n"/>
    </row>
    <row r="28" ht="16.05" customHeight="1" s="258">
      <c r="A28" s="231" t="n">
        <v>42025</v>
      </c>
      <c r="B28" t="n">
        <v>85.397987</v>
      </c>
      <c r="C28" s="47">
        <f>B28/B27-1</f>
        <v/>
      </c>
      <c r="G28" s="81" t="n">
        <v>42021</v>
      </c>
      <c r="H28" s="82" t="n">
        <v>265.39</v>
      </c>
      <c r="I28" s="210">
        <f>H28/H27-1</f>
        <v/>
      </c>
      <c r="J28" s="77" t="n"/>
      <c r="K28" s="77" t="n"/>
    </row>
    <row r="29" ht="16.05" customHeight="1" s="258">
      <c r="A29" s="231" t="n">
        <v>42026</v>
      </c>
      <c r="B29" t="n">
        <v>85.821968</v>
      </c>
      <c r="C29" s="47">
        <f>B29/B28-1</f>
        <v/>
      </c>
      <c r="G29" s="81" t="n">
        <v>42024</v>
      </c>
      <c r="H29" s="82" t="n">
        <v>265.61</v>
      </c>
      <c r="I29" s="210">
        <f>H29/H28-1</f>
        <v/>
      </c>
      <c r="J29" s="77" t="n"/>
      <c r="K29" s="77" t="n"/>
    </row>
    <row r="30" ht="16.05" customHeight="1" s="258">
      <c r="A30" s="231" t="n">
        <v>42027</v>
      </c>
      <c r="B30" t="n">
        <v>86.237984</v>
      </c>
      <c r="C30" s="47">
        <f>B30/B29-1</f>
        <v/>
      </c>
      <c r="G30" s="81" t="n">
        <v>42025</v>
      </c>
      <c r="H30" s="82" t="n">
        <v>263.61</v>
      </c>
      <c r="I30" s="210">
        <f>H30/H29-1</f>
        <v/>
      </c>
      <c r="J30" s="77" t="n"/>
      <c r="K30" s="77" t="n"/>
    </row>
    <row r="31" ht="16.05" customHeight="1" s="258">
      <c r="A31" s="231" t="n">
        <v>42028</v>
      </c>
      <c r="B31" t="n">
        <v>86.15795900000001</v>
      </c>
      <c r="C31" s="47">
        <f>B31/B30-1</f>
        <v/>
      </c>
      <c r="G31" s="81" t="n">
        <v>42026</v>
      </c>
      <c r="H31" s="82" t="n">
        <v>263.86</v>
      </c>
      <c r="I31" s="210">
        <f>H31/H30-1</f>
        <v/>
      </c>
      <c r="J31" s="77" t="n"/>
      <c r="K31" s="77" t="n"/>
    </row>
    <row r="32" ht="16.05" customHeight="1" s="258">
      <c r="A32" s="231" t="n">
        <v>42031</v>
      </c>
      <c r="B32" t="n">
        <v>85.76597599999999</v>
      </c>
      <c r="C32" s="47">
        <f>B32/B31-1</f>
        <v/>
      </c>
      <c r="G32" s="81" t="n">
        <v>42027</v>
      </c>
      <c r="H32" s="82" t="n">
        <v>265.69</v>
      </c>
      <c r="I32" s="210">
        <f>H32/H31-1</f>
        <v/>
      </c>
      <c r="J32" s="77" t="n"/>
      <c r="K32" s="77" t="n"/>
    </row>
    <row r="33" ht="16.05" customHeight="1" s="258">
      <c r="A33" s="231" t="n">
        <v>42032</v>
      </c>
      <c r="B33" t="n">
        <v>85.837959</v>
      </c>
      <c r="C33" s="47">
        <f>B33/B32-1</f>
        <v/>
      </c>
      <c r="G33" s="81" t="n">
        <v>42028</v>
      </c>
      <c r="H33" s="82" t="n">
        <v>268.05</v>
      </c>
      <c r="I33" s="210">
        <f>H33/H32-1</f>
        <v/>
      </c>
      <c r="J33" s="77" t="n"/>
      <c r="K33" s="77" t="n"/>
    </row>
    <row r="34" ht="16.05" customHeight="1" s="258">
      <c r="A34" s="231" t="n">
        <v>42033</v>
      </c>
      <c r="B34" t="n">
        <v>86.445976</v>
      </c>
      <c r="C34" s="47">
        <f>B34/B33-1</f>
        <v/>
      </c>
      <c r="G34" s="81" t="n">
        <v>42031</v>
      </c>
      <c r="H34" s="82" t="n">
        <v>266.67</v>
      </c>
      <c r="I34" s="210">
        <f>H34/H33-1</f>
        <v/>
      </c>
      <c r="J34" s="77" t="n"/>
      <c r="K34" s="77" t="n"/>
    </row>
    <row r="35" ht="16.05" customHeight="1" s="258">
      <c r="A35" s="231" t="n">
        <v>42034</v>
      </c>
      <c r="B35" t="n">
        <v>87.10193599999999</v>
      </c>
      <c r="C35" s="47">
        <f>B35/B34-1</f>
        <v/>
      </c>
      <c r="G35" s="81" t="n">
        <v>42032</v>
      </c>
      <c r="H35" s="82" t="n">
        <v>266.91</v>
      </c>
      <c r="I35" s="210">
        <f>H35/H34-1</f>
        <v/>
      </c>
      <c r="J35" s="77" t="n"/>
      <c r="K35" s="77" t="n"/>
    </row>
    <row r="36" ht="16.05" customHeight="1" s="258">
      <c r="A36" s="231" t="n">
        <v>42035</v>
      </c>
      <c r="B36" t="n">
        <v>87.22402200000001</v>
      </c>
      <c r="C36" s="47">
        <f>B36/B35-1</f>
        <v/>
      </c>
      <c r="G36" s="81" t="n">
        <v>42033</v>
      </c>
      <c r="H36" s="82" t="n">
        <v>268.29</v>
      </c>
      <c r="I36" s="210">
        <f>H36/H35-1</f>
        <v/>
      </c>
      <c r="J36" s="77" t="n"/>
      <c r="K36" s="77" t="n"/>
    </row>
    <row r="37" ht="16.05" customHeight="1" s="258">
      <c r="A37" s="231" t="n">
        <v>42038</v>
      </c>
      <c r="B37" t="n">
        <v>86.92686500000001</v>
      </c>
      <c r="C37" s="47">
        <f>B37/B36-1</f>
        <v/>
      </c>
      <c r="G37" s="81" t="n">
        <v>42034</v>
      </c>
      <c r="H37" s="82" t="n">
        <v>272.09</v>
      </c>
      <c r="I37" s="210">
        <f>H37/H36-1</f>
        <v/>
      </c>
      <c r="J37" s="77" t="n"/>
      <c r="K37" s="77" t="n"/>
    </row>
    <row r="38" ht="16.05" customHeight="1" s="258">
      <c r="A38" s="231" t="n">
        <v>42039</v>
      </c>
      <c r="B38" t="n">
        <v>87.505188</v>
      </c>
      <c r="C38" s="47">
        <f>B38/B37-1</f>
        <v/>
      </c>
      <c r="G38" s="81" t="n">
        <v>42035</v>
      </c>
      <c r="H38" s="82" t="n">
        <v>272.5</v>
      </c>
      <c r="I38" s="210">
        <f>H38/H37-1</f>
        <v/>
      </c>
      <c r="J38" s="77" t="n"/>
      <c r="K38" s="77" t="n"/>
    </row>
    <row r="39" ht="16.05" customHeight="1" s="258">
      <c r="A39" s="231" t="n">
        <v>42040</v>
      </c>
      <c r="B39" t="n">
        <v>87.055359</v>
      </c>
      <c r="C39" s="47">
        <f>B39/B38-1</f>
        <v/>
      </c>
      <c r="G39" s="81" t="n">
        <v>42038</v>
      </c>
      <c r="H39" s="82" t="n">
        <v>271.94</v>
      </c>
      <c r="I39" s="210">
        <f>H39/H38-1</f>
        <v/>
      </c>
      <c r="J39" s="77" t="n"/>
      <c r="K39" s="77" t="n"/>
    </row>
    <row r="40" ht="16.05" customHeight="1" s="258">
      <c r="A40" s="231" t="n">
        <v>42041</v>
      </c>
      <c r="B40" t="n">
        <v>86.894722</v>
      </c>
      <c r="C40" s="47">
        <f>B40/B39-1</f>
        <v/>
      </c>
      <c r="G40" s="81" t="n">
        <v>42039</v>
      </c>
      <c r="H40" s="82" t="n">
        <v>272.94</v>
      </c>
      <c r="I40" s="210">
        <f>H40/H39-1</f>
        <v/>
      </c>
      <c r="J40" s="77" t="n"/>
      <c r="K40" s="77" t="n"/>
    </row>
    <row r="41" ht="16.05" customHeight="1" s="258">
      <c r="A41" s="231" t="n">
        <v>42042</v>
      </c>
      <c r="B41" t="n">
        <v>86.509148</v>
      </c>
      <c r="C41" s="47">
        <f>B41/B40-1</f>
        <v/>
      </c>
      <c r="G41" s="81" t="n">
        <v>42040</v>
      </c>
      <c r="H41" s="82" t="n">
        <v>272.06</v>
      </c>
      <c r="I41" s="210">
        <f>H41/H40-1</f>
        <v/>
      </c>
      <c r="J41" s="77" t="n"/>
      <c r="K41" s="77" t="n"/>
    </row>
    <row r="42" ht="16.05" customHeight="1" s="258">
      <c r="A42" s="231" t="n">
        <v>42045</v>
      </c>
      <c r="B42" t="n">
        <v>86.308357</v>
      </c>
      <c r="C42" s="47">
        <f>B42/B41-1</f>
        <v/>
      </c>
      <c r="G42" s="81" t="n">
        <v>42041</v>
      </c>
      <c r="H42" s="82" t="n">
        <v>270.48</v>
      </c>
      <c r="I42" s="210">
        <f>H42/H41-1</f>
        <v/>
      </c>
      <c r="J42" s="77" t="n"/>
      <c r="K42" s="77" t="n"/>
    </row>
    <row r="43" ht="16.05" customHeight="1" s="258">
      <c r="A43" s="231" t="n">
        <v>42046</v>
      </c>
      <c r="B43" t="n">
        <v>86.62964599999999</v>
      </c>
      <c r="C43" s="47">
        <f>B43/B42-1</f>
        <v/>
      </c>
      <c r="G43" s="81" t="n">
        <v>42042</v>
      </c>
      <c r="H43" s="82" t="n">
        <v>269.61</v>
      </c>
      <c r="I43" s="210">
        <f>H43/H42-1</f>
        <v/>
      </c>
      <c r="J43" s="77" t="n"/>
      <c r="K43" s="77" t="n"/>
    </row>
    <row r="44" ht="16.05" customHeight="1" s="258">
      <c r="A44" s="231" t="n">
        <v>42047</v>
      </c>
      <c r="B44" t="n">
        <v>86.637657</v>
      </c>
      <c r="C44" s="47">
        <f>B44/B43-1</f>
        <v/>
      </c>
      <c r="G44" s="81" t="n">
        <v>42045</v>
      </c>
      <c r="H44" s="82" t="n">
        <v>269.19</v>
      </c>
      <c r="I44" s="210">
        <f>H44/H43-1</f>
        <v/>
      </c>
      <c r="J44" s="77" t="n"/>
      <c r="K44" s="77" t="n"/>
    </row>
    <row r="45" ht="16.05" customHeight="1" s="258">
      <c r="A45" s="231" t="n">
        <v>42048</v>
      </c>
      <c r="B45" t="n">
        <v>86.862602</v>
      </c>
      <c r="C45" s="47">
        <f>B45/B44-1</f>
        <v/>
      </c>
      <c r="G45" s="81" t="n">
        <v>42046</v>
      </c>
      <c r="H45" s="82" t="n">
        <v>270.82</v>
      </c>
      <c r="I45" s="210">
        <f>H45/H44-1</f>
        <v/>
      </c>
      <c r="J45" s="77" t="n"/>
      <c r="K45" s="77" t="n"/>
    </row>
    <row r="46" ht="16.05" customHeight="1" s="258">
      <c r="A46" s="231" t="n">
        <v>42049</v>
      </c>
      <c r="B46" t="n">
        <v>86.934845</v>
      </c>
      <c r="C46" s="47">
        <f>B46/B45-1</f>
        <v/>
      </c>
      <c r="G46" s="81" t="n">
        <v>42047</v>
      </c>
      <c r="H46" s="82" t="n">
        <v>270.64</v>
      </c>
      <c r="I46" s="210">
        <f>H46/H45-1</f>
        <v/>
      </c>
      <c r="J46" s="77" t="n"/>
      <c r="K46" s="77" t="n"/>
    </row>
    <row r="47" ht="16.05" customHeight="1" s="258">
      <c r="A47" s="231" t="n">
        <v>42053</v>
      </c>
      <c r="B47" t="n">
        <v>86.87867</v>
      </c>
      <c r="C47" s="47">
        <f>B47/B46-1</f>
        <v/>
      </c>
      <c r="G47" s="81" t="n">
        <v>42048</v>
      </c>
      <c r="H47" s="82" t="n">
        <v>269.57</v>
      </c>
      <c r="I47" s="210">
        <f>H47/H46-1</f>
        <v/>
      </c>
      <c r="J47" s="77" t="n"/>
      <c r="K47" s="77" t="n"/>
    </row>
    <row r="48" ht="16.05" customHeight="1" s="258">
      <c r="A48" s="231" t="n">
        <v>42054</v>
      </c>
      <c r="B48" t="n">
        <v>86.886658</v>
      </c>
      <c r="C48" s="47">
        <f>B48/B47-1</f>
        <v/>
      </c>
      <c r="G48" s="81" t="n">
        <v>42049</v>
      </c>
      <c r="H48" s="82" t="n">
        <v>267.96</v>
      </c>
      <c r="I48" s="210">
        <f>H48/H47-1</f>
        <v/>
      </c>
      <c r="J48" s="77" t="n"/>
      <c r="K48" s="77" t="n"/>
    </row>
    <row r="49" ht="16.05" customHeight="1" s="258">
      <c r="A49" s="231" t="n">
        <v>42055</v>
      </c>
      <c r="B49" t="n">
        <v>86.830444</v>
      </c>
      <c r="C49" s="47">
        <f>B49/B48-1</f>
        <v/>
      </c>
      <c r="G49" s="81" t="n">
        <v>42052</v>
      </c>
      <c r="H49" s="82" t="n">
        <v>269.2</v>
      </c>
      <c r="I49" s="210">
        <f>H49/H48-1</f>
        <v/>
      </c>
      <c r="J49" s="77" t="n"/>
      <c r="K49" s="77" t="n"/>
    </row>
    <row r="50" ht="16.05" customHeight="1" s="258">
      <c r="A50" s="231" t="n">
        <v>42056</v>
      </c>
      <c r="B50" t="n">
        <v>87.36861399999999</v>
      </c>
      <c r="C50" s="47">
        <f>B50/B49-1</f>
        <v/>
      </c>
      <c r="G50" s="81" t="n">
        <v>42053</v>
      </c>
      <c r="H50" s="82" t="n">
        <v>269.65</v>
      </c>
      <c r="I50" s="210">
        <f>H50/H49-1</f>
        <v/>
      </c>
      <c r="J50" s="77" t="n"/>
      <c r="K50" s="77" t="n"/>
    </row>
    <row r="51" ht="16.05" customHeight="1" s="258">
      <c r="A51" s="231" t="n">
        <v>42059</v>
      </c>
      <c r="B51" t="n">
        <v>87.22402200000001</v>
      </c>
      <c r="C51" s="47">
        <f>B51/B50-1</f>
        <v/>
      </c>
      <c r="G51" s="81" t="n">
        <v>42054</v>
      </c>
      <c r="H51" s="82" t="n">
        <v>272.34</v>
      </c>
      <c r="I51" s="210">
        <f>H51/H50-1</f>
        <v/>
      </c>
      <c r="J51" s="77" t="n"/>
      <c r="K51" s="77" t="n"/>
    </row>
    <row r="52" ht="16.05" customHeight="1" s="258">
      <c r="A52" s="231" t="n">
        <v>42060</v>
      </c>
      <c r="B52" t="n">
        <v>87.48107899999999</v>
      </c>
      <c r="C52" s="47">
        <f>B52/B51-1</f>
        <v/>
      </c>
      <c r="G52" s="81" t="n">
        <v>42055</v>
      </c>
      <c r="H52" s="82" t="n">
        <v>272.91</v>
      </c>
      <c r="I52" s="210">
        <f>H52/H51-1</f>
        <v/>
      </c>
      <c r="J52" s="77" t="n"/>
      <c r="K52" s="77" t="n"/>
    </row>
    <row r="53" ht="16.05" customHeight="1" s="258">
      <c r="A53" s="231" t="n">
        <v>42061</v>
      </c>
      <c r="B53" t="n">
        <v>87.505188</v>
      </c>
      <c r="C53" s="47">
        <f>B53/B52-1</f>
        <v/>
      </c>
      <c r="G53" s="81" t="n">
        <v>42056</v>
      </c>
      <c r="H53" s="82" t="n">
        <v>275.04</v>
      </c>
      <c r="I53" s="210">
        <f>H53/H52-1</f>
        <v/>
      </c>
      <c r="J53" s="77" t="n"/>
      <c r="K53" s="77" t="n"/>
    </row>
    <row r="54" ht="16.05" customHeight="1" s="258">
      <c r="A54" s="231" t="n">
        <v>42062</v>
      </c>
      <c r="B54" t="n">
        <v>87.44895200000001</v>
      </c>
      <c r="C54" s="47">
        <f>B54/B53-1</f>
        <v/>
      </c>
      <c r="G54" s="81" t="n">
        <v>42059</v>
      </c>
      <c r="H54" s="82" t="n">
        <v>277.46</v>
      </c>
      <c r="I54" s="210">
        <f>H54/H53-1</f>
        <v/>
      </c>
      <c r="J54" s="77" t="n"/>
      <c r="K54" s="77" t="n"/>
    </row>
    <row r="55" ht="16.05" customHeight="1" s="258">
      <c r="A55" s="231" t="n">
        <v>42063</v>
      </c>
      <c r="B55" t="n">
        <v>87.136826</v>
      </c>
      <c r="C55" s="47">
        <f>B55/B54-1</f>
        <v/>
      </c>
      <c r="G55" s="81" t="n">
        <v>42060</v>
      </c>
      <c r="H55" s="82" t="n">
        <v>276.59</v>
      </c>
      <c r="I55" s="210">
        <f>H55/H54-1</f>
        <v/>
      </c>
      <c r="J55" s="77" t="n"/>
      <c r="K55" s="77" t="n"/>
    </row>
    <row r="56" ht="16.05" customHeight="1" s="258">
      <c r="A56" s="231" t="n">
        <v>42066</v>
      </c>
      <c r="B56" t="n">
        <v>87.08844000000001</v>
      </c>
      <c r="C56" s="47">
        <f>B56/B55-1</f>
        <v/>
      </c>
      <c r="G56" s="81" t="n">
        <v>42061</v>
      </c>
      <c r="H56" s="82" t="n">
        <v>275.53</v>
      </c>
      <c r="I56" s="210">
        <f>H56/H55-1</f>
        <v/>
      </c>
      <c r="J56" s="77" t="n"/>
      <c r="K56" s="77" t="n"/>
    </row>
    <row r="57" ht="16.05" customHeight="1" s="258">
      <c r="A57" s="231" t="n">
        <v>42067</v>
      </c>
      <c r="B57" t="n">
        <v>87.12876900000001</v>
      </c>
      <c r="C57" s="47">
        <f>B57/B56-1</f>
        <v/>
      </c>
      <c r="G57" s="81" t="n">
        <v>42062</v>
      </c>
      <c r="H57" s="82" t="n">
        <v>273.74</v>
      </c>
      <c r="I57" s="210">
        <f>H57/H56-1</f>
        <v/>
      </c>
      <c r="J57" s="77" t="n"/>
      <c r="K57" s="77" t="n"/>
    </row>
    <row r="58" ht="16.05" customHeight="1" s="258">
      <c r="A58" s="231" t="n">
        <v>42068</v>
      </c>
      <c r="B58" t="n">
        <v>87.056145</v>
      </c>
      <c r="C58" s="47">
        <f>B58/B57-1</f>
        <v/>
      </c>
      <c r="G58" s="81" t="n">
        <v>42063</v>
      </c>
      <c r="H58" s="82" t="n">
        <v>274.06</v>
      </c>
      <c r="I58" s="210">
        <f>H58/H57-1</f>
        <v/>
      </c>
      <c r="J58" s="77" t="n"/>
      <c r="K58" s="77" t="n"/>
    </row>
    <row r="59" ht="16.05" customHeight="1" s="258">
      <c r="A59" s="231" t="n">
        <v>42069</v>
      </c>
      <c r="B59" t="n">
        <v>86.85453800000001</v>
      </c>
      <c r="C59" s="47">
        <f>B59/B58-1</f>
        <v/>
      </c>
      <c r="G59" s="81" t="n">
        <v>42066</v>
      </c>
      <c r="H59" s="82" t="n">
        <v>274.85</v>
      </c>
      <c r="I59" s="210">
        <f>H59/H58-1</f>
        <v/>
      </c>
      <c r="J59" s="77" t="n"/>
      <c r="K59" s="77" t="n"/>
    </row>
    <row r="60" ht="16.05" customHeight="1" s="258">
      <c r="A60" s="231" t="n">
        <v>42070</v>
      </c>
      <c r="B60" t="n">
        <v>87.096512</v>
      </c>
      <c r="C60" s="47">
        <f>B60/B59-1</f>
        <v/>
      </c>
      <c r="G60" s="81" t="n">
        <v>42067</v>
      </c>
      <c r="H60" s="82" t="n">
        <v>275.89</v>
      </c>
      <c r="I60" s="210">
        <f>H60/H59-1</f>
        <v/>
      </c>
      <c r="J60" s="77" t="n"/>
      <c r="K60" s="77" t="n"/>
    </row>
    <row r="61" ht="16.05" customHeight="1" s="258">
      <c r="A61" s="231" t="n">
        <v>42073</v>
      </c>
      <c r="B61" t="n">
        <v>87.419113</v>
      </c>
      <c r="C61" s="47">
        <f>B61/B60-1</f>
        <v/>
      </c>
      <c r="G61" s="81" t="n">
        <v>42068</v>
      </c>
      <c r="H61" s="82" t="n">
        <v>276.21</v>
      </c>
      <c r="I61" s="210">
        <f>H61/H60-1</f>
        <v/>
      </c>
      <c r="J61" s="77" t="n"/>
      <c r="K61" s="77" t="n"/>
    </row>
    <row r="62" ht="16.05" customHeight="1" s="258">
      <c r="A62" s="231" t="n">
        <v>42074</v>
      </c>
      <c r="B62" t="n">
        <v>87.693321</v>
      </c>
      <c r="C62" s="47">
        <f>B62/B61-1</f>
        <v/>
      </c>
      <c r="G62" s="81" t="n">
        <v>42069</v>
      </c>
      <c r="H62" s="82" t="n">
        <v>272.92</v>
      </c>
      <c r="I62" s="210">
        <f>H62/H61-1</f>
        <v/>
      </c>
      <c r="J62" s="77" t="n"/>
      <c r="K62" s="77" t="n"/>
    </row>
    <row r="63" ht="16.05" customHeight="1" s="258">
      <c r="A63" s="231" t="n">
        <v>42075</v>
      </c>
      <c r="B63" t="n">
        <v>87.717529</v>
      </c>
      <c r="C63" s="47">
        <f>B63/B62-1</f>
        <v/>
      </c>
      <c r="G63" s="81" t="n">
        <v>42070</v>
      </c>
      <c r="H63" s="82" t="n">
        <v>270.15</v>
      </c>
      <c r="I63" s="210">
        <f>H63/H62-1</f>
        <v/>
      </c>
      <c r="J63" s="77" t="n"/>
      <c r="K63" s="77" t="n"/>
    </row>
    <row r="64" ht="16.05" customHeight="1" s="258">
      <c r="A64" s="231" t="n">
        <v>42076</v>
      </c>
      <c r="B64" t="n">
        <v>87.588463</v>
      </c>
      <c r="C64" s="47">
        <f>B64/B63-1</f>
        <v/>
      </c>
      <c r="G64" s="81" t="n">
        <v>42073</v>
      </c>
      <c r="H64" s="82" t="n">
        <v>273.23</v>
      </c>
      <c r="I64" s="210">
        <f>H64/H63-1</f>
        <v/>
      </c>
      <c r="J64" s="77" t="n"/>
      <c r="K64" s="77" t="n"/>
    </row>
    <row r="65" ht="16.05" customHeight="1" s="258">
      <c r="A65" s="231" t="n">
        <v>42077</v>
      </c>
      <c r="B65" t="n">
        <v>87.94332900000001</v>
      </c>
      <c r="C65" s="47">
        <f>B65/B64-1</f>
        <v/>
      </c>
      <c r="G65" s="81" t="n">
        <v>42074</v>
      </c>
      <c r="H65" s="82" t="n">
        <v>275.61</v>
      </c>
      <c r="I65" s="210">
        <f>H65/H64-1</f>
        <v/>
      </c>
      <c r="J65" s="77" t="n"/>
      <c r="K65" s="77" t="n"/>
    </row>
    <row r="66" ht="16.05" customHeight="1" s="258">
      <c r="A66" s="231" t="n">
        <v>42080</v>
      </c>
      <c r="B66" t="n">
        <v>88.023994</v>
      </c>
      <c r="C66" s="47">
        <f>B66/B65-1</f>
        <v/>
      </c>
      <c r="G66" s="81" t="n">
        <v>42075</v>
      </c>
      <c r="H66" s="82" t="n">
        <v>275.86</v>
      </c>
      <c r="I66" s="210">
        <f>H66/H65-1</f>
        <v/>
      </c>
      <c r="J66" s="77" t="n"/>
      <c r="K66" s="77" t="n"/>
    </row>
    <row r="67" ht="16.05" customHeight="1" s="258">
      <c r="A67" s="231" t="n">
        <v>42081</v>
      </c>
      <c r="B67" t="n">
        <v>88.08852400000001</v>
      </c>
      <c r="C67" s="47">
        <f>B67/B66-1</f>
        <v/>
      </c>
      <c r="G67" s="81" t="n">
        <v>42076</v>
      </c>
      <c r="H67" s="82" t="n">
        <v>275.32</v>
      </c>
      <c r="I67" s="210">
        <f>H67/H66-1</f>
        <v/>
      </c>
      <c r="J67" s="77" t="n"/>
      <c r="K67" s="77" t="n"/>
    </row>
    <row r="68" ht="16.05" customHeight="1" s="258">
      <c r="A68" s="231" t="n">
        <v>42082</v>
      </c>
      <c r="B68" t="n">
        <v>88.870842</v>
      </c>
      <c r="C68" s="47">
        <f>B68/B67-1</f>
        <v/>
      </c>
      <c r="G68" s="81" t="n">
        <v>42077</v>
      </c>
      <c r="H68" s="82" t="n">
        <v>277.61</v>
      </c>
      <c r="I68" s="210">
        <f>H68/H67-1</f>
        <v/>
      </c>
      <c r="J68" s="77" t="n"/>
      <c r="K68" s="77" t="n"/>
    </row>
    <row r="69" ht="16.05" customHeight="1" s="258">
      <c r="A69" s="231" t="n">
        <v>42083</v>
      </c>
      <c r="B69" t="n">
        <v>88.846649</v>
      </c>
      <c r="C69" s="47">
        <f>B69/B68-1</f>
        <v/>
      </c>
      <c r="G69" s="81" t="n">
        <v>42080</v>
      </c>
      <c r="H69" s="82" t="n">
        <v>280.8</v>
      </c>
      <c r="I69" s="210">
        <f>H69/H68-1</f>
        <v/>
      </c>
      <c r="J69" s="77" t="n"/>
      <c r="K69" s="77" t="n"/>
    </row>
    <row r="70" ht="16.05" customHeight="1" s="258">
      <c r="A70" s="231" t="n">
        <v>42084</v>
      </c>
      <c r="B70" t="n">
        <v>88.257881</v>
      </c>
      <c r="C70" s="47">
        <f>B70/B69-1</f>
        <v/>
      </c>
      <c r="G70" s="81" t="n">
        <v>42081</v>
      </c>
      <c r="H70" s="82" t="n">
        <v>281.22</v>
      </c>
      <c r="I70" s="210">
        <f>H70/H69-1</f>
        <v/>
      </c>
      <c r="J70" s="77" t="n"/>
      <c r="K70" s="77" t="n"/>
    </row>
    <row r="71" ht="16.05" customHeight="1" s="258">
      <c r="A71" s="231" t="n">
        <v>42087</v>
      </c>
      <c r="B71" t="n">
        <v>88.74987</v>
      </c>
      <c r="C71" s="47">
        <f>B71/B70-1</f>
        <v/>
      </c>
      <c r="G71" s="81" t="n">
        <v>42082</v>
      </c>
      <c r="H71" s="82" t="n">
        <v>280.43</v>
      </c>
      <c r="I71" s="210">
        <f>H71/H70-1</f>
        <v/>
      </c>
      <c r="J71" s="77" t="n"/>
      <c r="K71" s="77" t="n"/>
    </row>
    <row r="72" ht="16.05" customHeight="1" s="258">
      <c r="A72" s="231" t="n">
        <v>42088</v>
      </c>
      <c r="B72" t="n">
        <v>88.830513</v>
      </c>
      <c r="C72" s="47">
        <f>B72/B71-1</f>
        <v/>
      </c>
      <c r="G72" s="81" t="n">
        <v>42083</v>
      </c>
      <c r="H72" s="82" t="n">
        <v>280.19</v>
      </c>
      <c r="I72" s="210">
        <f>H72/H71-1</f>
        <v/>
      </c>
      <c r="J72" s="77" t="n"/>
      <c r="K72" s="77" t="n"/>
    </row>
    <row r="73" ht="16.05" customHeight="1" s="258">
      <c r="A73" s="231" t="n">
        <v>42089</v>
      </c>
      <c r="B73" t="n">
        <v>88.499847</v>
      </c>
      <c r="C73" s="47">
        <f>B73/B72-1</f>
        <v/>
      </c>
      <c r="G73" s="81" t="n">
        <v>42084</v>
      </c>
      <c r="H73" s="82" t="n">
        <v>277.12</v>
      </c>
      <c r="I73" s="210">
        <f>H73/H72-1</f>
        <v/>
      </c>
      <c r="J73" s="77" t="n"/>
      <c r="K73" s="77" t="n"/>
    </row>
    <row r="74" ht="16.05" customHeight="1" s="258">
      <c r="A74" s="231" t="n">
        <v>42090</v>
      </c>
      <c r="B74" t="n">
        <v>88.685326</v>
      </c>
      <c r="C74" s="47">
        <f>B74/B73-1</f>
        <v/>
      </c>
      <c r="G74" s="81" t="n">
        <v>42087</v>
      </c>
      <c r="H74" s="82" t="n">
        <v>274.82</v>
      </c>
      <c r="I74" s="210">
        <f>H74/H73-1</f>
        <v/>
      </c>
      <c r="J74" s="77" t="n"/>
      <c r="K74" s="77" t="n"/>
    </row>
    <row r="75" ht="16.05" customHeight="1" s="258">
      <c r="A75" s="231" t="n">
        <v>42091</v>
      </c>
      <c r="B75" t="n">
        <v>88.76599899999999</v>
      </c>
      <c r="C75" s="47">
        <f>B75/B74-1</f>
        <v/>
      </c>
      <c r="G75" s="81" t="n">
        <v>42088</v>
      </c>
      <c r="H75" s="82" t="n">
        <v>275.76</v>
      </c>
      <c r="I75" s="210">
        <f>H75/H74-1</f>
        <v/>
      </c>
      <c r="J75" s="77" t="n"/>
      <c r="K75" s="77" t="n"/>
    </row>
    <row r="76" ht="16.05" customHeight="1" s="258">
      <c r="A76" s="231" t="n">
        <v>42094</v>
      </c>
      <c r="B76" t="n">
        <v>88.92311100000001</v>
      </c>
      <c r="C76" s="47">
        <f>B76/B75-1</f>
        <v/>
      </c>
      <c r="G76" s="81" t="n">
        <v>42089</v>
      </c>
      <c r="H76" s="82" t="n">
        <v>274.21</v>
      </c>
      <c r="I76" s="210">
        <f>H76/H75-1</f>
        <v/>
      </c>
      <c r="J76" s="77" t="n"/>
      <c r="K76" s="77" t="n"/>
    </row>
    <row r="77" ht="16.05" customHeight="1" s="258">
      <c r="A77" s="231" t="n">
        <v>42095</v>
      </c>
      <c r="B77" t="n">
        <v>88.979759</v>
      </c>
      <c r="C77" s="47">
        <f>B77/B76-1</f>
        <v/>
      </c>
      <c r="G77" s="81" t="n">
        <v>42090</v>
      </c>
      <c r="H77" s="82" t="n">
        <v>274.86</v>
      </c>
      <c r="I77" s="210">
        <f>H77/H76-1</f>
        <v/>
      </c>
      <c r="J77" s="77" t="n"/>
      <c r="K77" s="77" t="n"/>
    </row>
    <row r="78" ht="16.05" customHeight="1" s="258">
      <c r="A78" s="231" t="n">
        <v>42096</v>
      </c>
      <c r="B78" t="n">
        <v>88.777359</v>
      </c>
      <c r="C78" s="47">
        <f>B78/B77-1</f>
        <v/>
      </c>
      <c r="G78" s="81" t="n">
        <v>42091</v>
      </c>
      <c r="H78" s="82" t="n">
        <v>278</v>
      </c>
      <c r="I78" s="210">
        <f>H78/H77-1</f>
        <v/>
      </c>
      <c r="J78" s="77" t="n"/>
      <c r="K78" s="77" t="n"/>
    </row>
    <row r="79" ht="16.05" customHeight="1" s="258">
      <c r="A79" s="231" t="n">
        <v>42097</v>
      </c>
      <c r="B79" t="n">
        <v>88.753044</v>
      </c>
      <c r="C79" s="47">
        <f>B79/B78-1</f>
        <v/>
      </c>
      <c r="G79" s="81" t="n">
        <v>42094</v>
      </c>
      <c r="H79" s="82" t="n">
        <v>280.93</v>
      </c>
      <c r="I79" s="210">
        <f>H79/H78-1</f>
        <v/>
      </c>
      <c r="J79" s="77" t="n"/>
      <c r="K79" s="77" t="n"/>
    </row>
    <row r="80" ht="16.05" customHeight="1" s="258">
      <c r="A80" s="231" t="n">
        <v>42098</v>
      </c>
      <c r="B80" t="n">
        <v>89.10127300000001</v>
      </c>
      <c r="C80" s="47">
        <f>B80/B79-1</f>
        <v/>
      </c>
      <c r="G80" s="81" t="n">
        <v>42095</v>
      </c>
      <c r="H80" s="82" t="n">
        <v>281.16</v>
      </c>
      <c r="I80" s="210">
        <f>H80/H79-1</f>
        <v/>
      </c>
      <c r="J80" s="77" t="n"/>
      <c r="K80" s="77" t="n"/>
    </row>
    <row r="81" ht="16.05" customHeight="1" s="258">
      <c r="A81" s="231" t="n">
        <v>42101</v>
      </c>
      <c r="B81" t="n">
        <v>88.744957</v>
      </c>
      <c r="C81" s="47">
        <f>B81/B80-1</f>
        <v/>
      </c>
      <c r="G81" s="81" t="n">
        <v>42096</v>
      </c>
      <c r="H81" s="82" t="n">
        <v>282.96</v>
      </c>
      <c r="I81" s="210">
        <f>H81/H80-1</f>
        <v/>
      </c>
      <c r="J81" s="77" t="n"/>
      <c r="K81" s="77" t="n"/>
    </row>
    <row r="82" ht="16.05" customHeight="1" s="258">
      <c r="A82" s="231" t="n">
        <v>42102</v>
      </c>
      <c r="B82" t="n">
        <v>88.801659</v>
      </c>
      <c r="C82" s="47">
        <f>B82/B81-1</f>
        <v/>
      </c>
      <c r="G82" s="81" t="n">
        <v>42097</v>
      </c>
      <c r="H82" s="82" t="n">
        <v>283.08</v>
      </c>
      <c r="I82" s="210">
        <f>H82/H81-1</f>
        <v/>
      </c>
      <c r="J82" s="77" t="n"/>
      <c r="K82" s="77" t="n"/>
    </row>
    <row r="83" ht="16.05" customHeight="1" s="258">
      <c r="A83" s="231" t="n">
        <v>42103</v>
      </c>
      <c r="B83" t="n">
        <v>88.979759</v>
      </c>
      <c r="C83" s="47">
        <f>B83/B82-1</f>
        <v/>
      </c>
      <c r="G83" s="81" t="n">
        <v>42098</v>
      </c>
      <c r="H83" s="82" t="n">
        <v>284.28</v>
      </c>
      <c r="I83" s="210">
        <f>H83/H82-1</f>
        <v/>
      </c>
      <c r="J83" s="77" t="n"/>
      <c r="K83" s="77" t="n"/>
    </row>
    <row r="84" ht="16.05" customHeight="1" s="258">
      <c r="A84" s="231" t="n">
        <v>42104</v>
      </c>
      <c r="B84" t="n">
        <v>88.65585299999999</v>
      </c>
      <c r="C84" s="47">
        <f>B84/B83-1</f>
        <v/>
      </c>
      <c r="G84" s="81" t="n">
        <v>42101</v>
      </c>
      <c r="H84" s="82" t="n">
        <v>285.17</v>
      </c>
      <c r="I84" s="210">
        <f>H84/H83-1</f>
        <v/>
      </c>
      <c r="J84" s="77" t="n"/>
      <c r="K84" s="77" t="n"/>
    </row>
    <row r="85" ht="16.05" customHeight="1" s="258">
      <c r="A85" s="231" t="n">
        <v>42105</v>
      </c>
      <c r="B85" t="n">
        <v>88.64773599999999</v>
      </c>
      <c r="C85" s="47">
        <f>B85/B84-1</f>
        <v/>
      </c>
      <c r="G85" s="81" t="n">
        <v>42102</v>
      </c>
      <c r="H85" s="82" t="n">
        <v>286.48</v>
      </c>
      <c r="I85" s="210">
        <f>H85/H84-1</f>
        <v/>
      </c>
      <c r="J85" s="77" t="n"/>
      <c r="K85" s="77" t="n"/>
    </row>
    <row r="86" ht="16.05" customHeight="1" s="258">
      <c r="A86" s="231" t="n">
        <v>42108</v>
      </c>
      <c r="B86" t="n">
        <v>88.70444500000001</v>
      </c>
      <c r="C86" s="47">
        <f>B86/B85-1</f>
        <v/>
      </c>
      <c r="G86" s="81" t="n">
        <v>42103</v>
      </c>
      <c r="H86" s="82" t="n">
        <v>286.99</v>
      </c>
      <c r="I86" s="210">
        <f>H86/H85-1</f>
        <v/>
      </c>
      <c r="J86" s="77" t="n"/>
      <c r="K86" s="77" t="n"/>
    </row>
    <row r="87" ht="16.05" customHeight="1" s="258">
      <c r="A87" s="231" t="n">
        <v>42109</v>
      </c>
      <c r="B87" t="n">
        <v>88.53439299999999</v>
      </c>
      <c r="C87" s="47">
        <f>B87/B86-1</f>
        <v/>
      </c>
      <c r="G87" s="81" t="n">
        <v>42104</v>
      </c>
      <c r="H87" s="82" t="n">
        <v>284.81</v>
      </c>
      <c r="I87" s="210">
        <f>H87/H86-1</f>
        <v/>
      </c>
      <c r="J87" s="77" t="n"/>
      <c r="K87" s="77" t="n"/>
    </row>
    <row r="88" ht="16.05" customHeight="1" s="258">
      <c r="A88" s="231" t="n">
        <v>42110</v>
      </c>
      <c r="B88" t="n">
        <v>88.615341</v>
      </c>
      <c r="C88" s="47">
        <f>B88/B87-1</f>
        <v/>
      </c>
      <c r="G88" s="81" t="n">
        <v>42105</v>
      </c>
      <c r="H88" s="82" t="n">
        <v>285.02</v>
      </c>
      <c r="I88" s="210">
        <f>H88/H87-1</f>
        <v/>
      </c>
      <c r="J88" s="77" t="n"/>
      <c r="K88" s="77" t="n"/>
    </row>
    <row r="89" ht="16.05" customHeight="1" s="258">
      <c r="A89" s="231" t="n">
        <v>42111</v>
      </c>
      <c r="B89" t="n">
        <v>88.68826300000001</v>
      </c>
      <c r="C89" s="47">
        <f>B89/B88-1</f>
        <v/>
      </c>
      <c r="G89" s="81" t="n">
        <v>42108</v>
      </c>
      <c r="H89" s="82" t="n">
        <v>284.02</v>
      </c>
      <c r="I89" s="210">
        <f>H89/H88-1</f>
        <v/>
      </c>
      <c r="J89" s="77" t="n"/>
      <c r="K89" s="77" t="n"/>
    </row>
    <row r="90" ht="16.05" customHeight="1" s="258">
      <c r="A90" s="231" t="n">
        <v>42115</v>
      </c>
      <c r="B90" t="n">
        <v>88.623459</v>
      </c>
      <c r="C90" s="47">
        <f>B90/B89-1</f>
        <v/>
      </c>
      <c r="G90" s="81" t="n">
        <v>42109</v>
      </c>
      <c r="H90" s="82" t="n">
        <v>285.97</v>
      </c>
      <c r="I90" s="210">
        <f>H90/H89-1</f>
        <v/>
      </c>
      <c r="J90" s="77" t="n"/>
      <c r="K90" s="77" t="n"/>
    </row>
    <row r="91" ht="16.05" customHeight="1" s="258">
      <c r="A91" s="231" t="n">
        <v>42116</v>
      </c>
      <c r="B91" t="n">
        <v>88.890694</v>
      </c>
      <c r="C91" s="47">
        <f>B91/B90-1</f>
        <v/>
      </c>
      <c r="G91" s="81" t="n">
        <v>42110</v>
      </c>
      <c r="H91" s="82" t="n">
        <v>286.76</v>
      </c>
      <c r="I91" s="210">
        <f>H91/H90-1</f>
        <v/>
      </c>
      <c r="J91" s="77" t="n"/>
      <c r="K91" s="77" t="n"/>
    </row>
    <row r="92" ht="16.05" customHeight="1" s="258">
      <c r="A92" s="231" t="n">
        <v>42117</v>
      </c>
      <c r="B92" t="n">
        <v>88.639656</v>
      </c>
      <c r="C92" s="47">
        <f>B92/B91-1</f>
        <v/>
      </c>
      <c r="G92" s="81" t="n">
        <v>42111</v>
      </c>
      <c r="H92" s="82" t="n">
        <v>286.14</v>
      </c>
      <c r="I92" s="210">
        <f>H92/H91-1</f>
        <v/>
      </c>
      <c r="J92" s="77" t="n"/>
      <c r="K92" s="77" t="n"/>
    </row>
    <row r="93" ht="16.05" customHeight="1" s="258">
      <c r="A93" s="231" t="n">
        <v>42118</v>
      </c>
      <c r="B93" t="n">
        <v>88.761124</v>
      </c>
      <c r="C93" s="47">
        <f>B93/B92-1</f>
        <v/>
      </c>
      <c r="G93" s="81" t="n">
        <v>42112</v>
      </c>
      <c r="H93" s="82" t="n">
        <v>286.22</v>
      </c>
      <c r="I93" s="210">
        <f>H93/H92-1</f>
        <v/>
      </c>
      <c r="J93" s="77" t="n"/>
      <c r="K93" s="77" t="n"/>
    </row>
    <row r="94" ht="16.05" customHeight="1" s="258">
      <c r="A94" s="231" t="n">
        <v>42119</v>
      </c>
      <c r="B94" t="n">
        <v>88.70444500000001</v>
      </c>
      <c r="C94" s="47">
        <f>B94/B93-1</f>
        <v/>
      </c>
      <c r="G94" s="81" t="n">
        <v>42115</v>
      </c>
      <c r="H94" s="82" t="n">
        <v>285.32</v>
      </c>
      <c r="I94" s="210">
        <f>H94/H93-1</f>
        <v/>
      </c>
      <c r="J94" s="77" t="n"/>
      <c r="K94" s="77" t="n"/>
    </row>
    <row r="95" ht="16.05" customHeight="1" s="258">
      <c r="A95" s="231" t="n">
        <v>42122</v>
      </c>
      <c r="B95" t="n">
        <v>88.793549</v>
      </c>
      <c r="C95" s="47">
        <f>B95/B94-1</f>
        <v/>
      </c>
      <c r="G95" s="81" t="n">
        <v>42116</v>
      </c>
      <c r="H95" s="82" t="n">
        <v>285.35</v>
      </c>
      <c r="I95" s="210">
        <f>H95/H94-1</f>
        <v/>
      </c>
      <c r="J95" s="77" t="n"/>
      <c r="K95" s="77" t="n"/>
    </row>
    <row r="96" ht="16.05" customHeight="1" s="258">
      <c r="A96" s="231" t="n">
        <v>42123</v>
      </c>
      <c r="B96" t="n">
        <v>88.92311100000001</v>
      </c>
      <c r="C96" s="47">
        <f>B96/B95-1</f>
        <v/>
      </c>
      <c r="G96" s="81" t="n">
        <v>42117</v>
      </c>
      <c r="H96" s="82" t="n">
        <v>284.65</v>
      </c>
      <c r="I96" s="210">
        <f>H96/H95-1</f>
        <v/>
      </c>
      <c r="J96" s="77" t="n"/>
      <c r="K96" s="77" t="n"/>
    </row>
    <row r="97" ht="16.05" customHeight="1" s="258">
      <c r="A97" s="231" t="n">
        <v>42124</v>
      </c>
      <c r="B97" t="n">
        <v>88.89788799999999</v>
      </c>
      <c r="C97" s="47">
        <f>B97/B96-1</f>
        <v/>
      </c>
      <c r="G97" s="81" t="n">
        <v>42118</v>
      </c>
      <c r="H97" s="82" t="n">
        <v>282.86</v>
      </c>
      <c r="I97" s="210">
        <f>H97/H96-1</f>
        <v/>
      </c>
      <c r="J97" s="77" t="n"/>
      <c r="K97" s="77" t="n"/>
    </row>
    <row r="98" ht="16.05" customHeight="1" s="258">
      <c r="A98" s="231" t="n">
        <v>42125</v>
      </c>
      <c r="B98" t="n">
        <v>88.759666</v>
      </c>
      <c r="C98" s="47">
        <f>B98/B97-1</f>
        <v/>
      </c>
      <c r="G98" s="81" t="n">
        <v>42119</v>
      </c>
      <c r="H98" s="82" t="n">
        <v>283.43</v>
      </c>
      <c r="I98" s="210">
        <f>H98/H97-1</f>
        <v/>
      </c>
      <c r="J98" s="77" t="n"/>
      <c r="K98" s="77" t="n"/>
    </row>
    <row r="99" ht="16.05" customHeight="1" s="258">
      <c r="A99" s="231" t="n">
        <v>42126</v>
      </c>
      <c r="B99" t="n">
        <v>89.26384</v>
      </c>
      <c r="C99" s="47">
        <f>B99/B98-1</f>
        <v/>
      </c>
      <c r="G99" s="81" t="n">
        <v>42122</v>
      </c>
      <c r="H99" s="82" t="n">
        <v>283.82</v>
      </c>
      <c r="I99" s="210">
        <f>H99/H98-1</f>
        <v/>
      </c>
      <c r="J99" s="77" t="n"/>
      <c r="K99" s="77" t="n"/>
    </row>
    <row r="100" ht="16.05" customHeight="1" s="258">
      <c r="A100" s="231" t="n">
        <v>42129</v>
      </c>
      <c r="B100" t="n">
        <v>89.247559</v>
      </c>
      <c r="C100" s="47">
        <f>B100/B99-1</f>
        <v/>
      </c>
      <c r="G100" s="81" t="n">
        <v>42123</v>
      </c>
      <c r="H100" s="82" t="n">
        <v>283.5</v>
      </c>
      <c r="I100" s="210">
        <f>H100/H99-1</f>
        <v/>
      </c>
      <c r="J100" s="77" t="n"/>
      <c r="K100" s="77" t="n"/>
    </row>
    <row r="101" ht="16.05" customHeight="1" s="258">
      <c r="A101" s="231" t="n">
        <v>42130</v>
      </c>
      <c r="B101" t="n">
        <v>88.77591700000001</v>
      </c>
      <c r="C101" s="47">
        <f>B101/B100-1</f>
        <v/>
      </c>
      <c r="G101" s="81" t="n">
        <v>42124</v>
      </c>
      <c r="H101" s="82" t="n">
        <v>283.86</v>
      </c>
      <c r="I101" s="210">
        <f>H101/H100-1</f>
        <v/>
      </c>
      <c r="J101" s="77" t="n"/>
      <c r="K101" s="77" t="n"/>
    </row>
    <row r="102" ht="16.05" customHeight="1" s="258">
      <c r="A102" s="231" t="n">
        <v>42131</v>
      </c>
      <c r="B102" t="n">
        <v>88.87352799999999</v>
      </c>
      <c r="C102" s="47">
        <f>B102/B101-1</f>
        <v/>
      </c>
      <c r="G102" s="81" t="n">
        <v>42125</v>
      </c>
      <c r="H102" s="82" t="n">
        <v>283.27</v>
      </c>
      <c r="I102" s="210">
        <f>H102/H101-1</f>
        <v/>
      </c>
      <c r="J102" s="77" t="n"/>
      <c r="K102" s="77" t="n"/>
    </row>
    <row r="103" ht="16.05" customHeight="1" s="258">
      <c r="A103" s="231" t="n">
        <v>42132</v>
      </c>
      <c r="B103" t="n">
        <v>88.605148</v>
      </c>
      <c r="C103" s="47">
        <f>B103/B102-1</f>
        <v/>
      </c>
      <c r="G103" s="81" t="n">
        <v>42126</v>
      </c>
      <c r="H103" s="82" t="n">
        <v>284.84</v>
      </c>
      <c r="I103" s="210">
        <f>H103/H102-1</f>
        <v/>
      </c>
      <c r="J103" s="77" t="n"/>
      <c r="K103" s="77" t="n"/>
    </row>
    <row r="104" ht="16.05" customHeight="1" s="258">
      <c r="A104" s="231" t="n">
        <v>42133</v>
      </c>
      <c r="B104" t="n">
        <v>88.906029</v>
      </c>
      <c r="C104" s="47">
        <f>B104/B103-1</f>
        <v/>
      </c>
      <c r="G104" s="81" t="n">
        <v>42129</v>
      </c>
      <c r="H104" s="82" t="n">
        <v>278.99</v>
      </c>
      <c r="I104" s="210">
        <f>H104/H103-1</f>
        <v/>
      </c>
      <c r="J104" s="77" t="n"/>
      <c r="K104" s="77" t="n"/>
    </row>
    <row r="105" ht="16.05" customHeight="1" s="258">
      <c r="A105" s="231" t="n">
        <v>42136</v>
      </c>
      <c r="B105" t="n">
        <v>88.190414</v>
      </c>
      <c r="C105" s="47">
        <f>B105/B104-1</f>
        <v/>
      </c>
      <c r="G105" s="81" t="n">
        <v>42130</v>
      </c>
      <c r="H105" s="82" t="n">
        <v>277.66</v>
      </c>
      <c r="I105" s="210">
        <f>H105/H104-1</f>
        <v/>
      </c>
      <c r="J105" s="77" t="n"/>
      <c r="K105" s="77" t="n"/>
    </row>
    <row r="106" ht="16.05" customHeight="1" s="258">
      <c r="A106" s="231" t="n">
        <v>42137</v>
      </c>
      <c r="B106" t="n">
        <v>88.466911</v>
      </c>
      <c r="C106" s="47">
        <f>B106/B105-1</f>
        <v/>
      </c>
      <c r="G106" s="81" t="n">
        <v>42131</v>
      </c>
      <c r="H106" s="82" t="n">
        <v>276.15</v>
      </c>
      <c r="I106" s="210">
        <f>H106/H105-1</f>
        <v/>
      </c>
      <c r="J106" s="77" t="n"/>
      <c r="K106" s="77" t="n"/>
    </row>
    <row r="107" ht="16.05" customHeight="1" s="258">
      <c r="A107" s="231" t="n">
        <v>42138</v>
      </c>
      <c r="B107" t="n">
        <v>88.79216</v>
      </c>
      <c r="C107" s="47">
        <f>B107/B106-1</f>
        <v/>
      </c>
      <c r="G107" s="81" t="n">
        <v>42132</v>
      </c>
      <c r="H107" s="82" t="n">
        <v>271.4</v>
      </c>
      <c r="I107" s="210">
        <f>H107/H106-1</f>
        <v/>
      </c>
      <c r="J107" s="77" t="n"/>
      <c r="K107" s="77" t="n"/>
    </row>
    <row r="108" ht="16.05" customHeight="1" s="258">
      <c r="A108" s="231" t="n">
        <v>42139</v>
      </c>
      <c r="B108" t="n">
        <v>88.808464</v>
      </c>
      <c r="C108" s="47">
        <f>B108/B107-1</f>
        <v/>
      </c>
      <c r="G108" s="81" t="n">
        <v>42133</v>
      </c>
      <c r="H108" s="82" t="n">
        <v>272.59</v>
      </c>
      <c r="I108" s="210">
        <f>H108/H107-1</f>
        <v/>
      </c>
      <c r="J108" s="77" t="n"/>
      <c r="K108" s="77" t="n"/>
    </row>
    <row r="109" ht="16.05" customHeight="1" s="258">
      <c r="A109" s="231" t="n">
        <v>42140</v>
      </c>
      <c r="B109" t="n">
        <v>88.605148</v>
      </c>
      <c r="C109" s="47">
        <f>B109/B108-1</f>
        <v/>
      </c>
      <c r="G109" s="81" t="n">
        <v>42136</v>
      </c>
      <c r="H109" s="82" t="n">
        <v>268.06</v>
      </c>
      <c r="I109" s="210">
        <f>H109/H108-1</f>
        <v/>
      </c>
      <c r="J109" s="77" t="n"/>
      <c r="K109" s="77" t="n"/>
    </row>
    <row r="110" ht="16.05" customHeight="1" s="258">
      <c r="A110" s="231" t="n">
        <v>42143</v>
      </c>
      <c r="B110" t="n">
        <v>89.003609</v>
      </c>
      <c r="C110" s="47">
        <f>B110/B109-1</f>
        <v/>
      </c>
      <c r="G110" s="81" t="n">
        <v>42137</v>
      </c>
      <c r="H110" s="82" t="n">
        <v>267.71</v>
      </c>
      <c r="I110" s="210">
        <f>H110/H109-1</f>
        <v/>
      </c>
      <c r="J110" s="77" t="n"/>
      <c r="K110" s="77" t="n"/>
    </row>
    <row r="111" ht="16.05" customHeight="1" s="258">
      <c r="A111" s="231" t="n">
        <v>42144</v>
      </c>
      <c r="B111" t="n">
        <v>89.10936</v>
      </c>
      <c r="C111" s="47">
        <f>B111/B110-1</f>
        <v/>
      </c>
      <c r="G111" s="81" t="n">
        <v>42138</v>
      </c>
      <c r="H111" s="82" t="n">
        <v>268.06</v>
      </c>
      <c r="I111" s="210">
        <f>H111/H110-1</f>
        <v/>
      </c>
      <c r="J111" s="77" t="n"/>
      <c r="K111" s="77" t="n"/>
    </row>
    <row r="112" ht="16.05" customHeight="1" s="258">
      <c r="A112" s="231" t="n">
        <v>42145</v>
      </c>
      <c r="B112" t="n">
        <v>89.060547</v>
      </c>
      <c r="C112" s="47">
        <f>B112/B111-1</f>
        <v/>
      </c>
      <c r="G112" s="81" t="n">
        <v>42139</v>
      </c>
      <c r="H112" s="82" t="n">
        <v>267.48</v>
      </c>
      <c r="I112" s="210">
        <f>H112/H111-1</f>
        <v/>
      </c>
      <c r="J112" s="77" t="n"/>
      <c r="K112" s="77" t="n"/>
    </row>
    <row r="113" ht="16.05" customHeight="1" s="258">
      <c r="A113" s="231" t="n">
        <v>42146</v>
      </c>
      <c r="B113" t="n">
        <v>88.93853799999999</v>
      </c>
      <c r="C113" s="47">
        <f>B113/B112-1</f>
        <v/>
      </c>
      <c r="G113" s="81" t="n">
        <v>42140</v>
      </c>
      <c r="H113" s="82" t="n">
        <v>263.87</v>
      </c>
      <c r="I113" s="210">
        <f>H113/H112-1</f>
        <v/>
      </c>
      <c r="J113" s="77" t="n"/>
      <c r="K113" s="77" t="n"/>
    </row>
    <row r="114" ht="16.05" customHeight="1" s="258">
      <c r="A114" s="231" t="n">
        <v>42147</v>
      </c>
      <c r="B114" t="n">
        <v>89.028023</v>
      </c>
      <c r="C114" s="47">
        <f>B114/B113-1</f>
        <v/>
      </c>
      <c r="G114" s="81" t="n">
        <v>42143</v>
      </c>
      <c r="H114" s="82" t="n">
        <v>263.5</v>
      </c>
      <c r="I114" s="210">
        <f>H114/H113-1</f>
        <v/>
      </c>
      <c r="J114" s="77" t="n"/>
      <c r="K114" s="77" t="n"/>
    </row>
    <row r="115" ht="16.05" customHeight="1" s="258">
      <c r="A115" s="231" t="n">
        <v>42151</v>
      </c>
      <c r="B115" t="n">
        <v>89.141846</v>
      </c>
      <c r="C115" s="47">
        <f>B115/B114-1</f>
        <v/>
      </c>
      <c r="G115" s="81" t="n">
        <v>42144</v>
      </c>
      <c r="H115" s="82" t="n">
        <v>264.78</v>
      </c>
      <c r="I115" s="210">
        <f>H115/H114-1</f>
        <v/>
      </c>
      <c r="J115" s="77" t="n"/>
      <c r="K115" s="77" t="n"/>
    </row>
    <row r="116" ht="16.05" customHeight="1" s="258">
      <c r="A116" s="231" t="n">
        <v>42152</v>
      </c>
      <c r="B116" t="n">
        <v>89.093056</v>
      </c>
      <c r="C116" s="47">
        <f>B116/B115-1</f>
        <v/>
      </c>
      <c r="G116" s="81" t="n">
        <v>42145</v>
      </c>
      <c r="H116" s="82" t="n">
        <v>264.58</v>
      </c>
      <c r="I116" s="210">
        <f>H116/H115-1</f>
        <v/>
      </c>
      <c r="J116" s="77" t="n"/>
      <c r="K116" s="77" t="n"/>
    </row>
    <row r="117" ht="16.05" customHeight="1" s="258">
      <c r="A117" s="231" t="n">
        <v>42153</v>
      </c>
      <c r="B117" t="n">
        <v>89.36142700000001</v>
      </c>
      <c r="C117" s="47">
        <f>B117/B116-1</f>
        <v/>
      </c>
      <c r="G117" s="81" t="n">
        <v>42146</v>
      </c>
      <c r="H117" s="82" t="n">
        <v>260.69</v>
      </c>
      <c r="I117" s="210">
        <f>H117/H116-1</f>
        <v/>
      </c>
      <c r="J117" s="77" t="n"/>
      <c r="K117" s="77" t="n"/>
    </row>
    <row r="118" ht="16.05" customHeight="1" s="258">
      <c r="A118" s="231" t="n">
        <v>42154</v>
      </c>
      <c r="B118" t="n">
        <v>89.36142700000001</v>
      </c>
      <c r="C118" s="47">
        <f>B118/B117-1</f>
        <v/>
      </c>
      <c r="G118" s="81" t="n">
        <v>42147</v>
      </c>
      <c r="H118" s="82" t="n">
        <v>261.87</v>
      </c>
      <c r="I118" s="210">
        <f>H118/H117-1</f>
        <v/>
      </c>
      <c r="J118" s="77" t="n"/>
      <c r="K118" s="77" t="n"/>
    </row>
    <row r="119" ht="16.05" customHeight="1" s="258">
      <c r="A119" s="231" t="n">
        <v>42157</v>
      </c>
      <c r="B119" t="n">
        <v>89.327934</v>
      </c>
      <c r="C119" s="47">
        <f>B119/B118-1</f>
        <v/>
      </c>
      <c r="G119" s="81" t="n">
        <v>42150</v>
      </c>
      <c r="H119" s="82" t="n">
        <v>262.64</v>
      </c>
      <c r="I119" s="210">
        <f>H119/H118-1</f>
        <v/>
      </c>
      <c r="J119" s="77" t="n"/>
      <c r="K119" s="77" t="n"/>
    </row>
    <row r="120" ht="16.05" customHeight="1" s="258">
      <c r="A120" s="231" t="n">
        <v>42158</v>
      </c>
      <c r="B120" t="n">
        <v>89.86691999999999</v>
      </c>
      <c r="C120" s="47">
        <f>B120/B119-1</f>
        <v/>
      </c>
      <c r="G120" s="81" t="n">
        <v>42151</v>
      </c>
      <c r="H120" s="82" t="n">
        <v>262.7</v>
      </c>
      <c r="I120" s="210">
        <f>H120/H119-1</f>
        <v/>
      </c>
      <c r="J120" s="77" t="n"/>
      <c r="K120" s="77" t="n"/>
    </row>
    <row r="121" ht="16.05" customHeight="1" s="258">
      <c r="A121" s="231" t="n">
        <v>42159</v>
      </c>
      <c r="B121" t="n">
        <v>90.15271799999999</v>
      </c>
      <c r="C121" s="47">
        <f>B121/B120-1</f>
        <v/>
      </c>
      <c r="G121" s="81" t="n">
        <v>42152</v>
      </c>
      <c r="H121" s="82" t="n">
        <v>262.56</v>
      </c>
      <c r="I121" s="210">
        <f>H121/H120-1</f>
        <v/>
      </c>
      <c r="J121" s="77" t="n"/>
      <c r="K121" s="77" t="n"/>
    </row>
    <row r="122" ht="16.05" customHeight="1" s="258">
      <c r="A122" s="231" t="n">
        <v>42160</v>
      </c>
      <c r="B122" t="n">
        <v>90.495682</v>
      </c>
      <c r="C122" s="47">
        <f>B122/B121-1</f>
        <v/>
      </c>
      <c r="G122" s="81" t="n">
        <v>42153</v>
      </c>
      <c r="H122" s="82" t="n">
        <v>264.84</v>
      </c>
      <c r="I122" s="210">
        <f>H122/H121-1</f>
        <v/>
      </c>
      <c r="J122" s="77" t="n"/>
      <c r="K122" s="77" t="n"/>
    </row>
    <row r="123" ht="16.05" customHeight="1" s="258">
      <c r="A123" s="231" t="n">
        <v>42161</v>
      </c>
      <c r="B123" t="n">
        <v>91.042793</v>
      </c>
      <c r="C123" s="47">
        <f>B123/B122-1</f>
        <v/>
      </c>
      <c r="G123" s="81" t="n">
        <v>42154</v>
      </c>
      <c r="H123" s="82" t="n">
        <v>265.76</v>
      </c>
      <c r="I123" s="210">
        <f>H123/H122-1</f>
        <v/>
      </c>
      <c r="J123" s="77" t="n"/>
      <c r="K123" s="77" t="n"/>
    </row>
    <row r="124" ht="16.05" customHeight="1" s="258">
      <c r="A124" s="231" t="n">
        <v>42164</v>
      </c>
      <c r="B124" t="n">
        <v>90.92849</v>
      </c>
      <c r="C124" s="47">
        <f>B124/B123-1</f>
        <v/>
      </c>
      <c r="G124" s="81" t="n">
        <v>42157</v>
      </c>
      <c r="H124" s="82" t="n">
        <v>267.73</v>
      </c>
      <c r="I124" s="210">
        <f>H124/H123-1</f>
        <v/>
      </c>
      <c r="J124" s="77" t="n"/>
      <c r="K124" s="77" t="n"/>
    </row>
    <row r="125" ht="16.05" customHeight="1" s="258">
      <c r="A125" s="231" t="n">
        <v>42165</v>
      </c>
      <c r="B125" t="n">
        <v>90.806</v>
      </c>
      <c r="C125" s="47">
        <f>B125/B124-1</f>
        <v/>
      </c>
      <c r="G125" s="81" t="n">
        <v>42158</v>
      </c>
      <c r="H125" s="82" t="n">
        <v>267.11</v>
      </c>
      <c r="I125" s="210">
        <f>H125/H124-1</f>
        <v/>
      </c>
      <c r="J125" s="77" t="n"/>
      <c r="K125" s="77" t="n"/>
    </row>
    <row r="126" ht="16.05" customHeight="1" s="258">
      <c r="A126" s="231" t="n">
        <v>42166</v>
      </c>
      <c r="B126" t="n">
        <v>90.732513</v>
      </c>
      <c r="C126" s="47">
        <f>B126/B125-1</f>
        <v/>
      </c>
      <c r="G126" s="81" t="n">
        <v>42159</v>
      </c>
      <c r="H126" s="82" t="n">
        <v>266.9</v>
      </c>
      <c r="I126" s="210">
        <f>H126/H125-1</f>
        <v/>
      </c>
      <c r="J126" s="77" t="n"/>
      <c r="K126" s="77" t="n"/>
    </row>
    <row r="127" ht="16.05" customHeight="1" s="258">
      <c r="A127" s="231" t="n">
        <v>42167</v>
      </c>
      <c r="B127" t="n">
        <v>90.93662999999999</v>
      </c>
      <c r="C127" s="47">
        <f>B127/B126-1</f>
        <v/>
      </c>
      <c r="G127" s="81" t="n">
        <v>42160</v>
      </c>
      <c r="H127" s="82" t="n">
        <v>266.24</v>
      </c>
      <c r="I127" s="210">
        <f>H127/H126-1</f>
        <v/>
      </c>
      <c r="J127" s="77" t="n"/>
      <c r="K127" s="77" t="n"/>
    </row>
    <row r="128" ht="16.05" customHeight="1" s="258">
      <c r="A128" s="231" t="n">
        <v>42168</v>
      </c>
      <c r="B128" t="n">
        <v>90.863152</v>
      </c>
      <c r="C128" s="47">
        <f>B128/B127-1</f>
        <v/>
      </c>
      <c r="G128" s="81" t="n">
        <v>42161</v>
      </c>
      <c r="H128" s="82" t="n">
        <v>267.62</v>
      </c>
      <c r="I128" s="210">
        <f>H128/H127-1</f>
        <v/>
      </c>
      <c r="J128" s="77" t="n"/>
      <c r="K128" s="77" t="n"/>
    </row>
    <row r="129" ht="16.05" customHeight="1" s="258">
      <c r="A129" s="231" t="n">
        <v>42171</v>
      </c>
      <c r="B129" t="n">
        <v>90.903992</v>
      </c>
      <c r="C129" s="47">
        <f>B129/B128-1</f>
        <v/>
      </c>
      <c r="G129" s="81" t="n">
        <v>42164</v>
      </c>
      <c r="H129" s="82" t="n">
        <v>271.12</v>
      </c>
      <c r="I129" s="210">
        <f>H129/H128-1</f>
        <v/>
      </c>
      <c r="J129" s="77" t="n"/>
      <c r="K129" s="77" t="n"/>
    </row>
    <row r="130" ht="16.05" customHeight="1" s="258">
      <c r="A130" s="231" t="n">
        <v>42172</v>
      </c>
      <c r="B130" t="n">
        <v>91.826714</v>
      </c>
      <c r="C130" s="47">
        <f>B130/B129-1</f>
        <v/>
      </c>
      <c r="G130" s="81" t="n">
        <v>42165</v>
      </c>
      <c r="H130" s="82" t="n">
        <v>273.54</v>
      </c>
      <c r="I130" s="210">
        <f>H130/H129-1</f>
        <v/>
      </c>
      <c r="J130" s="77" t="n"/>
      <c r="K130" s="77" t="n"/>
    </row>
    <row r="131" ht="16.05" customHeight="1" s="258">
      <c r="A131" s="231" t="n">
        <v>42173</v>
      </c>
      <c r="B131" t="n">
        <v>92.62696099999999</v>
      </c>
      <c r="C131" s="47">
        <f>B131/B130-1</f>
        <v/>
      </c>
      <c r="G131" s="81" t="n">
        <v>42166</v>
      </c>
      <c r="H131" s="82" t="n">
        <v>272.01</v>
      </c>
      <c r="I131" s="210">
        <f>H131/H130-1</f>
        <v/>
      </c>
      <c r="J131" s="77" t="n"/>
      <c r="K131" s="77" t="n"/>
    </row>
    <row r="132" ht="16.05" customHeight="1" s="258">
      <c r="A132" s="231" t="n">
        <v>42174</v>
      </c>
      <c r="B132" t="n">
        <v>93.04347199999999</v>
      </c>
      <c r="C132" s="47">
        <f>B132/B131-1</f>
        <v/>
      </c>
      <c r="G132" s="81" t="n">
        <v>42167</v>
      </c>
      <c r="H132" s="82" t="n">
        <v>271.24</v>
      </c>
      <c r="I132" s="210">
        <f>H132/H131-1</f>
        <v/>
      </c>
      <c r="J132" s="77" t="n"/>
      <c r="K132" s="77" t="n"/>
    </row>
    <row r="133" ht="16.05" customHeight="1" s="258">
      <c r="A133" s="231" t="n">
        <v>42175</v>
      </c>
      <c r="B133" t="n">
        <v>92.137039</v>
      </c>
      <c r="C133" s="47">
        <f>B133/B132-1</f>
        <v/>
      </c>
      <c r="G133" s="81" t="n">
        <v>42168</v>
      </c>
      <c r="H133" s="82" t="n">
        <v>269.28</v>
      </c>
      <c r="I133" s="210">
        <f>H133/H132-1</f>
        <v/>
      </c>
      <c r="J133" s="77" t="n"/>
      <c r="K133" s="77" t="n"/>
    </row>
    <row r="134" ht="16.05" customHeight="1" s="258">
      <c r="A134" s="231" t="n">
        <v>42178</v>
      </c>
      <c r="B134" t="n">
        <v>92.316681</v>
      </c>
      <c r="C134" s="47">
        <f>B134/B133-1</f>
        <v/>
      </c>
      <c r="G134" s="81" t="n">
        <v>42171</v>
      </c>
      <c r="H134" s="82" t="n">
        <v>268.17</v>
      </c>
      <c r="I134" s="210">
        <f>H134/H133-1</f>
        <v/>
      </c>
      <c r="J134" s="77" t="n"/>
      <c r="K134" s="77" t="n"/>
    </row>
    <row r="135" ht="16.05" customHeight="1" s="258">
      <c r="A135" s="231" t="n">
        <v>42179</v>
      </c>
      <c r="B135" t="n">
        <v>91.84307099999999</v>
      </c>
      <c r="C135" s="47">
        <f>B135/B134-1</f>
        <v/>
      </c>
      <c r="G135" s="81" t="n">
        <v>42172</v>
      </c>
      <c r="H135" s="82" t="n">
        <v>271.48</v>
      </c>
      <c r="I135" s="210">
        <f>H135/H134-1</f>
        <v/>
      </c>
      <c r="J135" s="77" t="n"/>
      <c r="K135" s="77" t="n"/>
    </row>
    <row r="136" ht="16.05" customHeight="1" s="258">
      <c r="A136" s="231" t="n">
        <v>42180</v>
      </c>
      <c r="B136" t="n">
        <v>91.998238</v>
      </c>
      <c r="C136" s="47">
        <f>B136/B135-1</f>
        <v/>
      </c>
      <c r="G136" s="81" t="n">
        <v>42173</v>
      </c>
      <c r="H136" s="82" t="n">
        <v>274.57</v>
      </c>
      <c r="I136" s="210">
        <f>H136/H135-1</f>
        <v/>
      </c>
      <c r="J136" s="77" t="n"/>
      <c r="K136" s="77" t="n"/>
    </row>
    <row r="137" ht="16.05" customHeight="1" s="258">
      <c r="A137" s="231" t="n">
        <v>42181</v>
      </c>
      <c r="B137" t="n">
        <v>92.373848</v>
      </c>
      <c r="C137" s="47">
        <f>B137/B136-1</f>
        <v/>
      </c>
      <c r="G137" s="81" t="n">
        <v>42174</v>
      </c>
      <c r="H137" s="82" t="n">
        <v>278.46</v>
      </c>
      <c r="I137" s="210">
        <f>H137/H136-1</f>
        <v/>
      </c>
      <c r="J137" s="77" t="n"/>
      <c r="K137" s="77" t="n"/>
    </row>
    <row r="138" ht="16.05" customHeight="1" s="258">
      <c r="A138" s="231" t="n">
        <v>42182</v>
      </c>
      <c r="B138" t="n">
        <v>92.512688</v>
      </c>
      <c r="C138" s="47">
        <f>B138/B137-1</f>
        <v/>
      </c>
      <c r="G138" s="81" t="n">
        <v>42175</v>
      </c>
      <c r="H138" s="82" t="n">
        <v>278.42</v>
      </c>
      <c r="I138" s="210">
        <f>H138/H137-1</f>
        <v/>
      </c>
      <c r="J138" s="77" t="n"/>
      <c r="K138" s="77" t="n"/>
    </row>
    <row r="139" ht="16.05" customHeight="1" s="258">
      <c r="A139" s="231" t="n">
        <v>42185</v>
      </c>
      <c r="B139" t="n">
        <v>92.986496</v>
      </c>
      <c r="C139" s="47">
        <f>B139/B138-1</f>
        <v/>
      </c>
      <c r="G139" s="81" t="n">
        <v>42178</v>
      </c>
      <c r="H139" s="82" t="n">
        <v>278.24</v>
      </c>
      <c r="I139" s="210">
        <f>H139/H138-1</f>
        <v/>
      </c>
      <c r="J139" s="77" t="n"/>
      <c r="K139" s="77" t="n"/>
    </row>
    <row r="140" ht="16.05" customHeight="1" s="258">
      <c r="A140" s="231" t="n">
        <v>42186</v>
      </c>
      <c r="B140" t="n">
        <v>93.150459</v>
      </c>
      <c r="C140" s="47">
        <f>B140/B139-1</f>
        <v/>
      </c>
      <c r="G140" s="81" t="n">
        <v>42179</v>
      </c>
      <c r="H140" s="82" t="n">
        <v>276.15</v>
      </c>
      <c r="I140" s="210">
        <f>H140/H139-1</f>
        <v/>
      </c>
      <c r="J140" s="77" t="n"/>
      <c r="K140" s="77" t="n"/>
    </row>
    <row r="141" ht="16.05" customHeight="1" s="258">
      <c r="A141" s="231" t="n">
        <v>42187</v>
      </c>
      <c r="B141" t="n">
        <v>93.404594</v>
      </c>
      <c r="C141" s="47">
        <f>B141/B140-1</f>
        <v/>
      </c>
      <c r="G141" s="81" t="n">
        <v>42180</v>
      </c>
      <c r="H141" s="82" t="n">
        <v>277.05</v>
      </c>
      <c r="I141" s="210">
        <f>H141/H140-1</f>
        <v/>
      </c>
      <c r="J141" s="77" t="n"/>
      <c r="K141" s="77" t="n"/>
    </row>
    <row r="142" ht="16.05" customHeight="1" s="258">
      <c r="A142" s="231" t="n">
        <v>42189</v>
      </c>
      <c r="B142" t="n">
        <v>92.92089799999999</v>
      </c>
      <c r="C142" s="47">
        <f>B142/B141-1</f>
        <v/>
      </c>
      <c r="G142" s="81" t="n">
        <v>42181</v>
      </c>
      <c r="H142" s="82" t="n">
        <v>278.94</v>
      </c>
      <c r="I142" s="210">
        <f>H142/H141-1</f>
        <v/>
      </c>
      <c r="J142" s="77" t="n"/>
      <c r="K142" s="77" t="n"/>
    </row>
    <row r="143" ht="16.05" customHeight="1" s="258">
      <c r="A143" s="231" t="n">
        <v>42192</v>
      </c>
      <c r="B143" t="n">
        <v>92.789749</v>
      </c>
      <c r="C143" s="47">
        <f>B143/B142-1</f>
        <v/>
      </c>
      <c r="G143" s="81" t="n">
        <v>42182</v>
      </c>
      <c r="H143" s="82" t="n">
        <v>278.97</v>
      </c>
      <c r="I143" s="210">
        <f>H143/H142-1</f>
        <v/>
      </c>
      <c r="J143" s="77" t="n"/>
      <c r="K143" s="77" t="n"/>
    </row>
    <row r="144" ht="16.05" customHeight="1" s="258">
      <c r="A144" s="231" t="n">
        <v>42193</v>
      </c>
      <c r="B144" t="n">
        <v>92.56842</v>
      </c>
      <c r="C144" s="47">
        <f>B144/B143-1</f>
        <v/>
      </c>
      <c r="G144" s="81" t="n">
        <v>42185</v>
      </c>
      <c r="H144" s="82" t="n">
        <v>281.63</v>
      </c>
      <c r="I144" s="210">
        <f>H144/H143-1</f>
        <v/>
      </c>
      <c r="J144" s="77" t="n"/>
      <c r="K144" s="77" t="n"/>
    </row>
    <row r="145" ht="16.05" customHeight="1" s="258">
      <c r="A145" s="231" t="n">
        <v>42194</v>
      </c>
      <c r="B145" t="n">
        <v>92.71601099999999</v>
      </c>
      <c r="C145" s="47">
        <f>B145/B144-1</f>
        <v/>
      </c>
      <c r="G145" s="81" t="n">
        <v>42186</v>
      </c>
      <c r="H145" s="82" t="n">
        <v>281.95</v>
      </c>
      <c r="I145" s="210">
        <f>H145/H144-1</f>
        <v/>
      </c>
      <c r="J145" s="77" t="n"/>
      <c r="K145" s="77" t="n"/>
    </row>
    <row r="146" ht="16.05" customHeight="1" s="258">
      <c r="A146" s="231" t="n">
        <v>42195</v>
      </c>
      <c r="B146" t="n">
        <v>92.445435</v>
      </c>
      <c r="C146" s="47">
        <f>B146/B145-1</f>
        <v/>
      </c>
      <c r="G146" s="81" t="n">
        <v>42187</v>
      </c>
      <c r="H146" s="82" t="n">
        <v>281.64</v>
      </c>
      <c r="I146" s="210">
        <f>H146/H145-1</f>
        <v/>
      </c>
      <c r="J146" s="77" t="n"/>
      <c r="K146" s="77" t="n"/>
    </row>
    <row r="147" ht="16.05" customHeight="1" s="258">
      <c r="A147" s="231" t="n">
        <v>42196</v>
      </c>
      <c r="B147" t="n">
        <v>92.63402600000001</v>
      </c>
      <c r="C147" s="47">
        <f>B147/B146-1</f>
        <v/>
      </c>
      <c r="G147" s="81" t="n">
        <v>42188</v>
      </c>
      <c r="H147" s="82" t="n">
        <v>282.85</v>
      </c>
      <c r="I147" s="210">
        <f>H147/H146-1</f>
        <v/>
      </c>
      <c r="J147" s="77" t="n"/>
      <c r="K147" s="77" t="n"/>
    </row>
    <row r="148" ht="16.05" customHeight="1" s="258">
      <c r="A148" s="231" t="n">
        <v>42199</v>
      </c>
      <c r="B148" t="n">
        <v>92.822548</v>
      </c>
      <c r="C148" s="47">
        <f>B148/B147-1</f>
        <v/>
      </c>
      <c r="G148" s="81" t="n">
        <v>42189</v>
      </c>
      <c r="H148" s="82" t="n">
        <v>281.57</v>
      </c>
      <c r="I148" s="210">
        <f>H148/H147-1</f>
        <v/>
      </c>
      <c r="J148" s="77" t="n"/>
      <c r="K148" s="77" t="n"/>
    </row>
    <row r="149" ht="16.05" customHeight="1" s="258">
      <c r="A149" s="231" t="n">
        <v>42200</v>
      </c>
      <c r="B149" t="n">
        <v>92.77338399999999</v>
      </c>
      <c r="C149" s="47">
        <f>B149/B148-1</f>
        <v/>
      </c>
      <c r="G149" s="81" t="n">
        <v>42192</v>
      </c>
      <c r="H149" s="82" t="n">
        <v>278.7</v>
      </c>
      <c r="I149" s="210">
        <f>H149/H148-1</f>
        <v/>
      </c>
      <c r="J149" s="77" t="n"/>
      <c r="K149" s="77" t="n"/>
    </row>
    <row r="150" ht="16.05" customHeight="1" s="258">
      <c r="A150" s="231" t="n">
        <v>42201</v>
      </c>
      <c r="B150" t="n">
        <v>92.879959</v>
      </c>
      <c r="C150" s="47">
        <f>B150/B149-1</f>
        <v/>
      </c>
      <c r="G150" s="81" t="n">
        <v>42193</v>
      </c>
      <c r="H150" s="82" t="n">
        <v>277.64</v>
      </c>
      <c r="I150" s="210">
        <f>H150/H149-1</f>
        <v/>
      </c>
      <c r="J150" s="77" t="n"/>
      <c r="K150" s="77" t="n"/>
    </row>
    <row r="151" ht="16.05" customHeight="1" s="258">
      <c r="A151" s="231" t="n">
        <v>42202</v>
      </c>
      <c r="B151" t="n">
        <v>93.052086</v>
      </c>
      <c r="C151" s="47">
        <f>B151/B150-1</f>
        <v/>
      </c>
      <c r="G151" s="81" t="n">
        <v>42194</v>
      </c>
      <c r="H151" s="82" t="n">
        <v>279.33</v>
      </c>
      <c r="I151" s="210">
        <f>H151/H150-1</f>
        <v/>
      </c>
      <c r="J151" s="77" t="n"/>
      <c r="K151" s="77" t="n"/>
    </row>
    <row r="152" ht="16.05" customHeight="1" s="258">
      <c r="A152" s="231" t="n">
        <v>42203</v>
      </c>
      <c r="B152" t="n">
        <v>92.912727</v>
      </c>
      <c r="C152" s="47">
        <f>B152/B151-1</f>
        <v/>
      </c>
      <c r="G152" s="81" t="n">
        <v>42195</v>
      </c>
      <c r="H152" s="82" t="n">
        <v>280.61</v>
      </c>
      <c r="I152" s="210">
        <f>H152/H151-1</f>
        <v/>
      </c>
      <c r="J152" s="77" t="n"/>
      <c r="K152" s="77" t="n"/>
    </row>
    <row r="153" ht="16.05" customHeight="1" s="258">
      <c r="A153" s="231" t="n">
        <v>42206</v>
      </c>
      <c r="B153" t="n">
        <v>93.240623</v>
      </c>
      <c r="C153" s="47">
        <f>B153/B152-1</f>
        <v/>
      </c>
      <c r="G153" s="81" t="n">
        <v>42196</v>
      </c>
      <c r="H153" s="82" t="n">
        <v>279.48</v>
      </c>
      <c r="I153" s="210">
        <f>H153/H152-1</f>
        <v/>
      </c>
      <c r="J153" s="77" t="n"/>
      <c r="K153" s="77" t="n"/>
    </row>
    <row r="154" ht="16.05" customHeight="1" s="258">
      <c r="A154" s="231" t="n">
        <v>42207</v>
      </c>
      <c r="B154" t="n">
        <v>93.527557</v>
      </c>
      <c r="C154" s="47">
        <f>B154/B153-1</f>
        <v/>
      </c>
      <c r="G154" s="81" t="n">
        <v>42199</v>
      </c>
      <c r="H154" s="82" t="n">
        <v>281.27</v>
      </c>
      <c r="I154" s="210">
        <f>H154/H153-1</f>
        <v/>
      </c>
      <c r="J154" s="77" t="n"/>
      <c r="K154" s="77" t="n"/>
    </row>
    <row r="155" ht="16.05" customHeight="1" s="258">
      <c r="A155" s="231" t="n">
        <v>42208</v>
      </c>
      <c r="B155" t="n">
        <v>93.7407</v>
      </c>
      <c r="C155" s="47">
        <f>B155/B154-1</f>
        <v/>
      </c>
      <c r="G155" s="81" t="n">
        <v>42200</v>
      </c>
      <c r="H155" s="82" t="n">
        <v>281.73</v>
      </c>
      <c r="I155" s="210">
        <f>H155/H154-1</f>
        <v/>
      </c>
      <c r="J155" s="77" t="n"/>
      <c r="K155" s="77" t="n"/>
    </row>
    <row r="156" ht="16.05" customHeight="1" s="258">
      <c r="A156" s="231" t="n">
        <v>42209</v>
      </c>
      <c r="B156" t="n">
        <v>93.601349</v>
      </c>
      <c r="C156" s="47">
        <f>B156/B155-1</f>
        <v/>
      </c>
      <c r="G156" s="81" t="n">
        <v>42201</v>
      </c>
      <c r="H156" s="82" t="n">
        <v>280.62</v>
      </c>
      <c r="I156" s="210">
        <f>H156/H155-1</f>
        <v/>
      </c>
      <c r="J156" s="77" t="n"/>
      <c r="K156" s="77" t="n"/>
    </row>
    <row r="157" ht="16.05" customHeight="1" s="258">
      <c r="A157" s="231" t="n">
        <v>42210</v>
      </c>
      <c r="B157" t="n">
        <v>93.552139</v>
      </c>
      <c r="C157" s="47">
        <f>B157/B156-1</f>
        <v/>
      </c>
      <c r="G157" s="81" t="n">
        <v>42202</v>
      </c>
      <c r="H157" s="82" t="n">
        <v>279.81</v>
      </c>
      <c r="I157" s="210">
        <f>H157/H156-1</f>
        <v/>
      </c>
      <c r="J157" s="77" t="n"/>
      <c r="K157" s="77" t="n"/>
    </row>
    <row r="158" ht="16.05" customHeight="1" s="258">
      <c r="A158" s="231" t="n">
        <v>42213</v>
      </c>
      <c r="B158" t="n">
        <v>93.543953</v>
      </c>
      <c r="C158" s="47">
        <f>B158/B157-1</f>
        <v/>
      </c>
      <c r="G158" s="81" t="n">
        <v>42203</v>
      </c>
      <c r="H158" s="82" t="n">
        <v>280.6</v>
      </c>
      <c r="I158" s="210">
        <f>H158/H157-1</f>
        <v/>
      </c>
      <c r="J158" s="77" t="n"/>
      <c r="K158" s="77" t="n"/>
    </row>
    <row r="159" ht="16.05" customHeight="1" s="258">
      <c r="A159" s="231" t="n">
        <v>42214</v>
      </c>
      <c r="B159" t="n">
        <v>93.388206</v>
      </c>
      <c r="C159" s="47">
        <f>B159/B158-1</f>
        <v/>
      </c>
      <c r="G159" s="81" t="n">
        <v>42206</v>
      </c>
      <c r="H159" s="82" t="n">
        <v>279.47</v>
      </c>
      <c r="I159" s="210">
        <f>H159/H158-1</f>
        <v/>
      </c>
      <c r="J159" s="77" t="n"/>
      <c r="K159" s="77" t="n"/>
    </row>
    <row r="160" ht="16.05" customHeight="1" s="258">
      <c r="A160" s="231" t="n">
        <v>42215</v>
      </c>
      <c r="B160" t="n">
        <v>93.19146000000001</v>
      </c>
      <c r="C160" s="47">
        <f>B160/B159-1</f>
        <v/>
      </c>
      <c r="G160" s="81" t="n">
        <v>42207</v>
      </c>
      <c r="H160" s="82" t="n">
        <v>279.62</v>
      </c>
      <c r="I160" s="210">
        <f>H160/H159-1</f>
        <v/>
      </c>
      <c r="J160" s="77" t="n"/>
      <c r="K160" s="77" t="n"/>
    </row>
    <row r="161" ht="16.05" customHeight="1" s="258">
      <c r="A161" s="231" t="n">
        <v>42216</v>
      </c>
      <c r="B161" t="n">
        <v>93.59298699999999</v>
      </c>
      <c r="C161" s="47">
        <f>B161/B160-1</f>
        <v/>
      </c>
      <c r="G161" s="81" t="n">
        <v>42208</v>
      </c>
      <c r="H161" s="82" t="n">
        <v>279.79</v>
      </c>
      <c r="I161" s="210">
        <f>H161/H160-1</f>
        <v/>
      </c>
      <c r="J161" s="77" t="n"/>
      <c r="K161" s="77" t="n"/>
    </row>
    <row r="162" ht="16.05" customHeight="1" s="258">
      <c r="A162" s="231" t="n">
        <v>42217</v>
      </c>
      <c r="B162" t="n">
        <v>93.535393</v>
      </c>
      <c r="C162" s="47">
        <f>B162/B161-1</f>
        <v/>
      </c>
      <c r="G162" s="81" t="n">
        <v>42209</v>
      </c>
      <c r="H162" s="82" t="n">
        <v>279.55</v>
      </c>
      <c r="I162" s="210">
        <f>H162/H161-1</f>
        <v/>
      </c>
      <c r="J162" s="77" t="n"/>
      <c r="K162" s="77" t="n"/>
    </row>
    <row r="163" ht="16.05" customHeight="1" s="258">
      <c r="A163" s="231" t="n">
        <v>42220</v>
      </c>
      <c r="B163" t="n">
        <v>92.613838</v>
      </c>
      <c r="C163" s="47">
        <f>B163/B162-1</f>
        <v/>
      </c>
      <c r="G163" s="81" t="n">
        <v>42210</v>
      </c>
      <c r="H163" s="82" t="n">
        <v>278.28</v>
      </c>
      <c r="I163" s="210">
        <f>H163/H162-1</f>
        <v/>
      </c>
      <c r="J163" s="77" t="n"/>
      <c r="K163" s="77" t="n"/>
    </row>
    <row r="164" ht="16.05" customHeight="1" s="258">
      <c r="A164" s="231" t="n">
        <v>42221</v>
      </c>
      <c r="B164" t="n">
        <v>93.263824</v>
      </c>
      <c r="C164" s="47">
        <f>B164/B163-1</f>
        <v/>
      </c>
      <c r="G164" s="81" t="n">
        <v>42213</v>
      </c>
      <c r="H164" s="82" t="n">
        <v>277.91</v>
      </c>
      <c r="I164" s="210">
        <f>H164/H163-1</f>
        <v/>
      </c>
      <c r="J164" s="77" t="n"/>
      <c r="K164" s="77" t="n"/>
    </row>
    <row r="165" ht="16.05" customHeight="1" s="258">
      <c r="A165" s="231" t="n">
        <v>42222</v>
      </c>
      <c r="B165" t="n">
        <v>93.73286400000001</v>
      </c>
      <c r="C165" s="47">
        <f>B165/B164-1</f>
        <v/>
      </c>
      <c r="G165" s="81" t="n">
        <v>42214</v>
      </c>
      <c r="H165" s="82" t="n">
        <v>276.75</v>
      </c>
      <c r="I165" s="210">
        <f>H165/H164-1</f>
        <v/>
      </c>
      <c r="J165" s="77" t="n"/>
      <c r="K165" s="77" t="n"/>
    </row>
    <row r="166" ht="16.05" customHeight="1" s="258">
      <c r="A166" s="231" t="n">
        <v>42223</v>
      </c>
      <c r="B166" t="n">
        <v>94.20182800000001</v>
      </c>
      <c r="C166" s="47">
        <f>B166/B165-1</f>
        <v/>
      </c>
      <c r="G166" s="81" t="n">
        <v>42215</v>
      </c>
      <c r="H166" s="82" t="n">
        <v>275.61</v>
      </c>
      <c r="I166" s="210">
        <f>H166/H165-1</f>
        <v/>
      </c>
      <c r="J166" s="77" t="n"/>
      <c r="K166" s="77" t="n"/>
    </row>
    <row r="167" ht="16.05" customHeight="1" s="258">
      <c r="A167" s="231" t="n">
        <v>42224</v>
      </c>
      <c r="B167" t="n">
        <v>94.152489</v>
      </c>
      <c r="C167" s="47">
        <f>B167/B166-1</f>
        <v/>
      </c>
      <c r="G167" s="81" t="n">
        <v>42216</v>
      </c>
      <c r="H167" s="82" t="n">
        <v>272.25</v>
      </c>
      <c r="I167" s="210">
        <f>H167/H166-1</f>
        <v/>
      </c>
      <c r="J167" s="77" t="n"/>
      <c r="K167" s="77" t="n"/>
    </row>
    <row r="168" ht="16.05" customHeight="1" s="258">
      <c r="A168" s="231" t="n">
        <v>42227</v>
      </c>
      <c r="B168" t="n">
        <v>93.165115</v>
      </c>
      <c r="C168" s="47">
        <f>B168/B167-1</f>
        <v/>
      </c>
      <c r="G168" s="81" t="n">
        <v>42217</v>
      </c>
      <c r="H168" s="82" t="n">
        <v>266.96</v>
      </c>
      <c r="I168" s="210">
        <f>H168/H167-1</f>
        <v/>
      </c>
      <c r="J168" s="77" t="n"/>
      <c r="K168" s="77" t="n"/>
    </row>
    <row r="169" ht="16.05" customHeight="1" s="258">
      <c r="A169" s="231" t="n">
        <v>42228</v>
      </c>
      <c r="B169" t="n">
        <v>93.03346999999999</v>
      </c>
      <c r="C169" s="47">
        <f>B169/B168-1</f>
        <v/>
      </c>
      <c r="G169" s="81" t="n">
        <v>42220</v>
      </c>
      <c r="H169" s="82" t="n">
        <v>259.26</v>
      </c>
      <c r="I169" s="210">
        <f>H169/H168-1</f>
        <v/>
      </c>
      <c r="J169" s="77" t="n"/>
      <c r="K169" s="77" t="n"/>
    </row>
    <row r="170" ht="16.05" customHeight="1" s="258">
      <c r="A170" s="231" t="n">
        <v>42229</v>
      </c>
      <c r="B170" t="n">
        <v>92.910049</v>
      </c>
      <c r="C170" s="47">
        <f>B170/B169-1</f>
        <v/>
      </c>
      <c r="G170" s="81" t="n">
        <v>42221</v>
      </c>
      <c r="H170" s="82" t="n">
        <v>259.7</v>
      </c>
      <c r="I170" s="210">
        <f>H170/H169-1</f>
        <v/>
      </c>
      <c r="J170" s="77" t="n"/>
      <c r="K170" s="77" t="n"/>
    </row>
    <row r="171" ht="16.05" customHeight="1" s="258">
      <c r="A171" s="231" t="n">
        <v>42230</v>
      </c>
      <c r="B171" t="n">
        <v>93.280312</v>
      </c>
      <c r="C171" s="47">
        <f>B171/B170-1</f>
        <v/>
      </c>
      <c r="G171" s="81" t="n">
        <v>42222</v>
      </c>
      <c r="H171" s="82" t="n">
        <v>259.92</v>
      </c>
      <c r="I171" s="210">
        <f>H171/H170-1</f>
        <v/>
      </c>
      <c r="J171" s="77" t="n"/>
      <c r="K171" s="77" t="n"/>
    </row>
    <row r="172" ht="16.05" customHeight="1" s="258">
      <c r="A172" s="231" t="n">
        <v>42231</v>
      </c>
      <c r="B172" t="n">
        <v>93.81510900000001</v>
      </c>
      <c r="C172" s="47">
        <f>B172/B171-1</f>
        <v/>
      </c>
      <c r="G172" s="81" t="n">
        <v>42223</v>
      </c>
      <c r="H172" s="82" t="n">
        <v>263.26</v>
      </c>
      <c r="I172" s="210">
        <f>H172/H171-1</f>
        <v/>
      </c>
      <c r="J172" s="77" t="n"/>
      <c r="K172" s="77" t="n"/>
    </row>
    <row r="173" ht="16.05" customHeight="1" s="258">
      <c r="A173" s="231" t="n">
        <v>42234</v>
      </c>
      <c r="B173" t="n">
        <v>93.43667600000001</v>
      </c>
      <c r="C173" s="47">
        <f>B173/B172-1</f>
        <v/>
      </c>
      <c r="G173" s="81" t="n">
        <v>42224</v>
      </c>
      <c r="H173" s="82" t="n">
        <v>262.2</v>
      </c>
      <c r="I173" s="210">
        <f>H173/H172-1</f>
        <v/>
      </c>
      <c r="J173" s="77" t="n"/>
      <c r="K173" s="77" t="n"/>
    </row>
    <row r="174" ht="16.05" customHeight="1" s="258">
      <c r="A174" s="231" t="n">
        <v>42235</v>
      </c>
      <c r="B174" t="n">
        <v>93.461296</v>
      </c>
      <c r="C174" s="47">
        <f>B174/B173-1</f>
        <v/>
      </c>
      <c r="G174" s="81" t="n">
        <v>42227</v>
      </c>
      <c r="H174" s="82" t="n">
        <v>260.67</v>
      </c>
      <c r="I174" s="210">
        <f>H174/H173-1</f>
        <v/>
      </c>
      <c r="J174" s="77" t="n"/>
      <c r="K174" s="77" t="n"/>
    </row>
    <row r="175" ht="16.05" customHeight="1" s="258">
      <c r="A175" s="231" t="n">
        <v>42236</v>
      </c>
      <c r="B175" t="n">
        <v>93.73286400000001</v>
      </c>
      <c r="C175" s="47">
        <f>B175/B174-1</f>
        <v/>
      </c>
      <c r="G175" s="81" t="n">
        <v>42228</v>
      </c>
      <c r="H175" s="82" t="n">
        <v>259.14</v>
      </c>
      <c r="I175" s="210">
        <f>H175/H174-1</f>
        <v/>
      </c>
      <c r="J175" s="77" t="n"/>
      <c r="K175" s="77" t="n"/>
    </row>
    <row r="176" ht="16.05" customHeight="1" s="258">
      <c r="A176" s="231" t="n">
        <v>42237</v>
      </c>
      <c r="B176" t="n">
        <v>93.78220399999999</v>
      </c>
      <c r="C176" s="47">
        <f>B176/B175-1</f>
        <v/>
      </c>
      <c r="G176" s="81" t="n">
        <v>42229</v>
      </c>
      <c r="H176" s="82" t="n">
        <v>257.42</v>
      </c>
      <c r="I176" s="210">
        <f>H176/H175-1</f>
        <v/>
      </c>
      <c r="J176" s="77" t="n"/>
      <c r="K176" s="77" t="n"/>
    </row>
    <row r="177" ht="16.05" customHeight="1" s="258">
      <c r="A177" s="231" t="n">
        <v>42238</v>
      </c>
      <c r="B177" t="n">
        <v>93.823357</v>
      </c>
      <c r="C177" s="47">
        <f>B177/B176-1</f>
        <v/>
      </c>
      <c r="G177" s="81" t="n">
        <v>42230</v>
      </c>
      <c r="H177" s="82" t="n">
        <v>256.93</v>
      </c>
      <c r="I177" s="210">
        <f>H177/H176-1</f>
        <v/>
      </c>
      <c r="J177" s="77" t="n"/>
      <c r="K177" s="77" t="n"/>
    </row>
    <row r="178" ht="16.05" customHeight="1" s="258">
      <c r="A178" s="231" t="n">
        <v>42241</v>
      </c>
      <c r="B178" t="n">
        <v>93.741096</v>
      </c>
      <c r="C178" s="47">
        <f>B178/B177-1</f>
        <v/>
      </c>
      <c r="G178" s="81" t="n">
        <v>42231</v>
      </c>
      <c r="H178" s="82" t="n">
        <v>258.93</v>
      </c>
      <c r="I178" s="210">
        <f>H178/H177-1</f>
        <v/>
      </c>
      <c r="J178" s="77" t="n"/>
      <c r="K178" s="77" t="n"/>
    </row>
    <row r="179" ht="16.05" customHeight="1" s="258">
      <c r="A179" s="231" t="n">
        <v>42242</v>
      </c>
      <c r="B179" t="n">
        <v>94.00438699999999</v>
      </c>
      <c r="C179" s="47">
        <f>B179/B178-1</f>
        <v/>
      </c>
      <c r="G179" s="81" t="n">
        <v>42234</v>
      </c>
      <c r="H179" s="82" t="n">
        <v>260.91</v>
      </c>
      <c r="I179" s="210">
        <f>H179/H178-1</f>
        <v/>
      </c>
      <c r="J179" s="77" t="n"/>
      <c r="K179" s="77" t="n"/>
    </row>
    <row r="180" ht="16.05" customHeight="1" s="258">
      <c r="A180" s="231" t="n">
        <v>42243</v>
      </c>
      <c r="B180" t="n">
        <v>94.11132000000001</v>
      </c>
      <c r="C180" s="47">
        <f>B180/B179-1</f>
        <v/>
      </c>
      <c r="G180" s="81" t="n">
        <v>42235</v>
      </c>
      <c r="H180" s="82" t="n">
        <v>260.98</v>
      </c>
      <c r="I180" s="210">
        <f>H180/H179-1</f>
        <v/>
      </c>
      <c r="J180" s="77" t="n"/>
      <c r="K180" s="77" t="n"/>
    </row>
    <row r="181" ht="16.05" customHeight="1" s="258">
      <c r="A181" s="231" t="n">
        <v>42244</v>
      </c>
      <c r="B181" t="n">
        <v>94.325272</v>
      </c>
      <c r="C181" s="47">
        <f>B181/B180-1</f>
        <v/>
      </c>
      <c r="G181" s="81" t="n">
        <v>42236</v>
      </c>
      <c r="H181" s="82" t="n">
        <v>261.77</v>
      </c>
      <c r="I181" s="210">
        <f>H181/H180-1</f>
        <v/>
      </c>
      <c r="J181" s="77" t="n"/>
      <c r="K181" s="77" t="n"/>
    </row>
    <row r="182" ht="16.05" customHeight="1" s="258">
      <c r="A182" s="231" t="n">
        <v>42245</v>
      </c>
      <c r="B182" t="n">
        <v>94.63793200000001</v>
      </c>
      <c r="C182" s="47">
        <f>B182/B181-1</f>
        <v/>
      </c>
      <c r="G182" s="81" t="n">
        <v>42237</v>
      </c>
      <c r="H182" s="82" t="n">
        <v>259.97</v>
      </c>
      <c r="I182" s="210">
        <f>H182/H181-1</f>
        <v/>
      </c>
      <c r="J182" s="77" t="n"/>
      <c r="K182" s="77" t="n"/>
    </row>
    <row r="183" ht="16.05" customHeight="1" s="258">
      <c r="A183" s="231" t="n">
        <v>42249</v>
      </c>
      <c r="B183" t="n">
        <v>94.855118</v>
      </c>
      <c r="C183" s="47">
        <f>B183/B182-1</f>
        <v/>
      </c>
      <c r="G183" s="81" t="n">
        <v>42238</v>
      </c>
      <c r="H183" s="82" t="n">
        <v>259.38</v>
      </c>
      <c r="I183" s="210">
        <f>H183/H182-1</f>
        <v/>
      </c>
      <c r="J183" s="77" t="n"/>
      <c r="K183" s="77" t="n"/>
    </row>
    <row r="184" ht="16.05" customHeight="1" s="258">
      <c r="A184" s="231" t="n">
        <v>42250</v>
      </c>
      <c r="B184" t="n">
        <v>95.449646</v>
      </c>
      <c r="C184" s="47">
        <f>B184/B183-1</f>
        <v/>
      </c>
      <c r="G184" s="81" t="n">
        <v>42241</v>
      </c>
      <c r="H184" s="82" t="n">
        <v>256.7</v>
      </c>
      <c r="I184" s="210">
        <f>H184/H183-1</f>
        <v/>
      </c>
      <c r="J184" s="77" t="n"/>
      <c r="K184" s="77" t="n"/>
    </row>
    <row r="185" ht="16.05" customHeight="1" s="258">
      <c r="A185" s="231" t="n">
        <v>42251</v>
      </c>
      <c r="B185" t="n">
        <v>94.93765999999999</v>
      </c>
      <c r="C185" s="47">
        <f>B185/B184-1</f>
        <v/>
      </c>
      <c r="G185" s="81" t="n">
        <v>42242</v>
      </c>
      <c r="H185" s="82" t="n">
        <v>257.5</v>
      </c>
      <c r="I185" s="210">
        <f>H185/H184-1</f>
        <v/>
      </c>
      <c r="J185" s="77" t="n"/>
      <c r="K185" s="77" t="n"/>
    </row>
    <row r="186" ht="16.05" customHeight="1" s="258">
      <c r="A186" s="231" t="n">
        <v>42252</v>
      </c>
      <c r="B186" t="n">
        <v>95.276245</v>
      </c>
      <c r="C186" s="47">
        <f>B186/B185-1</f>
        <v/>
      </c>
      <c r="G186" s="81" t="n">
        <v>42243</v>
      </c>
      <c r="H186" s="82" t="n">
        <v>257.56</v>
      </c>
      <c r="I186" s="210">
        <f>H186/H185-1</f>
        <v/>
      </c>
      <c r="J186" s="77" t="n"/>
      <c r="K186" s="77" t="n"/>
    </row>
    <row r="187" ht="16.05" customHeight="1" s="258">
      <c r="A187" s="231" t="n">
        <v>42255</v>
      </c>
      <c r="B187" t="n">
        <v>94.491753</v>
      </c>
      <c r="C187" s="47">
        <f>B187/B186-1</f>
        <v/>
      </c>
      <c r="G187" s="81" t="n">
        <v>42244</v>
      </c>
      <c r="H187" s="82" t="n">
        <v>259.07</v>
      </c>
      <c r="I187" s="210">
        <f>H187/H186-1</f>
        <v/>
      </c>
      <c r="J187" s="77" t="n"/>
      <c r="K187" s="77" t="n"/>
    </row>
    <row r="188" ht="16.05" customHeight="1" s="258">
      <c r="A188" s="231" t="n">
        <v>42256</v>
      </c>
      <c r="B188" t="n">
        <v>93.789886</v>
      </c>
      <c r="C188" s="47">
        <f>B188/B187-1</f>
        <v/>
      </c>
      <c r="G188" s="81" t="n">
        <v>42245</v>
      </c>
      <c r="H188" s="82" t="n">
        <v>262.46</v>
      </c>
      <c r="I188" s="210">
        <f>H188/H187-1</f>
        <v/>
      </c>
      <c r="J188" s="77" t="n"/>
      <c r="K188" s="77" t="n"/>
    </row>
    <row r="189" ht="16.05" customHeight="1" s="258">
      <c r="A189" s="231" t="n">
        <v>42257</v>
      </c>
      <c r="B189" t="n">
        <v>93.888969</v>
      </c>
      <c r="C189" s="47">
        <f>B189/B188-1</f>
        <v/>
      </c>
      <c r="G189" s="81" t="n">
        <v>42248</v>
      </c>
      <c r="H189" s="82" t="n">
        <v>262.46</v>
      </c>
      <c r="I189" s="210">
        <f>H189/H188-1</f>
        <v/>
      </c>
      <c r="J189" s="77" t="n"/>
      <c r="K189" s="77" t="n"/>
    </row>
    <row r="190" ht="16.05" customHeight="1" s="258">
      <c r="A190" s="231" t="n">
        <v>42258</v>
      </c>
      <c r="B190" t="n">
        <v>94.070633</v>
      </c>
      <c r="C190" s="47">
        <f>B190/B189-1</f>
        <v/>
      </c>
      <c r="G190" s="81" t="n">
        <v>42249</v>
      </c>
      <c r="H190" s="82" t="n">
        <v>259.61</v>
      </c>
      <c r="I190" s="210">
        <f>H190/H189-1</f>
        <v/>
      </c>
      <c r="J190" s="77" t="n"/>
      <c r="K190" s="77" t="n"/>
    </row>
    <row r="191" ht="16.05" customHeight="1" s="258">
      <c r="A191" s="231" t="n">
        <v>42259</v>
      </c>
      <c r="B191" t="n">
        <v>92.988884</v>
      </c>
      <c r="C191" s="47">
        <f>B191/B190-1</f>
        <v/>
      </c>
      <c r="G191" s="81" t="n">
        <v>42250</v>
      </c>
      <c r="H191" s="82" t="n">
        <v>263.96</v>
      </c>
      <c r="I191" s="210">
        <f>H191/H190-1</f>
        <v/>
      </c>
      <c r="J191" s="77" t="n"/>
      <c r="K191" s="77" t="n"/>
    </row>
    <row r="192" ht="16.05" customHeight="1" s="258">
      <c r="A192" s="231" t="n">
        <v>42262</v>
      </c>
      <c r="B192" t="n">
        <v>93.385254</v>
      </c>
      <c r="C192" s="47">
        <f>B192/B191-1</f>
        <v/>
      </c>
      <c r="G192" s="81" t="n">
        <v>42251</v>
      </c>
      <c r="H192" s="82" t="n">
        <v>266.69</v>
      </c>
      <c r="I192" s="210">
        <f>H192/H191-1</f>
        <v/>
      </c>
      <c r="J192" s="77" t="n"/>
      <c r="K192" s="77" t="n"/>
    </row>
    <row r="193" ht="16.05" customHeight="1" s="258">
      <c r="A193" s="231" t="n">
        <v>42263</v>
      </c>
      <c r="B193" t="n">
        <v>93.68250999999999</v>
      </c>
      <c r="C193" s="47">
        <f>B193/B192-1</f>
        <v/>
      </c>
      <c r="G193" s="81" t="n">
        <v>42252</v>
      </c>
      <c r="H193" s="82" t="n">
        <v>267.9</v>
      </c>
      <c r="I193" s="210">
        <f>H193/H192-1</f>
        <v/>
      </c>
      <c r="J193" s="77" t="n"/>
      <c r="K193" s="77" t="n"/>
    </row>
    <row r="194" ht="16.05" customHeight="1" s="258">
      <c r="A194" s="231" t="n">
        <v>42264</v>
      </c>
      <c r="B194" t="n">
        <v>93.690781</v>
      </c>
      <c r="C194" s="47">
        <f>B194/B193-1</f>
        <v/>
      </c>
      <c r="G194" s="81" t="n">
        <v>42255</v>
      </c>
      <c r="H194" s="82" t="n">
        <v>268.11</v>
      </c>
      <c r="I194" s="210">
        <f>H194/H193-1</f>
        <v/>
      </c>
      <c r="J194" s="77" t="n"/>
      <c r="K194" s="77" t="n"/>
    </row>
    <row r="195" ht="16.05" customHeight="1" s="258">
      <c r="A195" s="231" t="n">
        <v>42265</v>
      </c>
      <c r="B195" t="n">
        <v>94.103668</v>
      </c>
      <c r="C195" s="47">
        <f>B195/B194-1</f>
        <v/>
      </c>
      <c r="G195" s="81" t="n">
        <v>42256</v>
      </c>
      <c r="H195" s="82" t="n">
        <v>267.36</v>
      </c>
      <c r="I195" s="210">
        <f>H195/H194-1</f>
        <v/>
      </c>
      <c r="J195" s="77" t="n"/>
      <c r="K195" s="77" t="n"/>
    </row>
    <row r="196" ht="16.05" customHeight="1" s="258">
      <c r="A196" s="231" t="n">
        <v>42266</v>
      </c>
      <c r="B196" t="n">
        <v>94.524811</v>
      </c>
      <c r="C196" s="47">
        <f>B196/B195-1</f>
        <v/>
      </c>
      <c r="G196" s="81" t="n">
        <v>42257</v>
      </c>
      <c r="H196" s="82" t="n">
        <v>269.79</v>
      </c>
      <c r="I196" s="210">
        <f>H196/H195-1</f>
        <v/>
      </c>
      <c r="J196" s="77" t="n"/>
      <c r="K196" s="77" t="n"/>
    </row>
    <row r="197" ht="16.05" customHeight="1" s="258">
      <c r="A197" s="231" t="n">
        <v>42269</v>
      </c>
      <c r="B197" t="n">
        <v>94.310097</v>
      </c>
      <c r="C197" s="47">
        <f>B197/B196-1</f>
        <v/>
      </c>
      <c r="G197" s="81" t="n">
        <v>42258</v>
      </c>
      <c r="H197" s="82" t="n">
        <v>271.57</v>
      </c>
      <c r="I197" s="210">
        <f>H197/H196-1</f>
        <v/>
      </c>
      <c r="J197" s="77" t="n"/>
      <c r="K197" s="77" t="n"/>
    </row>
    <row r="198" ht="16.05" customHeight="1" s="258">
      <c r="A198" s="231" t="n">
        <v>42270</v>
      </c>
      <c r="B198" t="n">
        <v>93.70729799999999</v>
      </c>
      <c r="C198" s="47">
        <f>B198/B197-1</f>
        <v/>
      </c>
      <c r="G198" s="81" t="n">
        <v>42259</v>
      </c>
      <c r="H198" s="82" t="n">
        <v>272.89</v>
      </c>
      <c r="I198" s="210">
        <f>H198/H197-1</f>
        <v/>
      </c>
      <c r="J198" s="77" t="n"/>
      <c r="K198" s="77" t="n"/>
    </row>
    <row r="199" ht="16.05" customHeight="1" s="258">
      <c r="A199" s="231" t="n">
        <v>42271</v>
      </c>
      <c r="B199" t="n">
        <v>93.43483000000001</v>
      </c>
      <c r="C199" s="47">
        <f>B199/B198-1</f>
        <v/>
      </c>
      <c r="G199" s="81" t="n">
        <v>42262</v>
      </c>
      <c r="H199" s="82" t="n">
        <v>272.42</v>
      </c>
      <c r="I199" s="210">
        <f>H199/H198-1</f>
        <v/>
      </c>
      <c r="J199" s="77" t="n"/>
      <c r="K199" s="77" t="n"/>
    </row>
    <row r="200" ht="16.05" customHeight="1" s="258">
      <c r="A200" s="231" t="n">
        <v>42272</v>
      </c>
      <c r="B200" t="n">
        <v>93.624725</v>
      </c>
      <c r="C200" s="47">
        <f>B200/B199-1</f>
        <v/>
      </c>
      <c r="G200" s="81" t="n">
        <v>42263</v>
      </c>
      <c r="H200" s="82" t="n">
        <v>270.17</v>
      </c>
      <c r="I200" s="210">
        <f>H200/H199-1</f>
        <v/>
      </c>
      <c r="J200" s="77" t="n"/>
      <c r="K200" s="77" t="n"/>
    </row>
    <row r="201" ht="16.05" customHeight="1" s="258">
      <c r="A201" s="231" t="n">
        <v>42273</v>
      </c>
      <c r="B201" t="n">
        <v>93.500862</v>
      </c>
      <c r="C201" s="47">
        <f>B201/B200-1</f>
        <v/>
      </c>
      <c r="G201" s="81" t="n">
        <v>42264</v>
      </c>
      <c r="H201" s="82" t="n">
        <v>270.78</v>
      </c>
      <c r="I201" s="210">
        <f>H201/H200-1</f>
        <v/>
      </c>
      <c r="J201" s="77" t="n"/>
      <c r="K201" s="77" t="n"/>
    </row>
    <row r="202" ht="16.05" customHeight="1" s="258">
      <c r="A202" s="231" t="n">
        <v>42276</v>
      </c>
      <c r="B202" t="n">
        <v>93.599953</v>
      </c>
      <c r="C202" s="47">
        <f>B202/B201-1</f>
        <v/>
      </c>
      <c r="G202" s="81" t="n">
        <v>42265</v>
      </c>
      <c r="H202" s="82" t="n">
        <v>269.13</v>
      </c>
      <c r="I202" s="210">
        <f>H202/H201-1</f>
        <v/>
      </c>
      <c r="J202" s="77" t="n"/>
      <c r="K202" s="77" t="n"/>
    </row>
    <row r="203" ht="16.05" customHeight="1" s="258">
      <c r="A203" s="231" t="n">
        <v>42277</v>
      </c>
      <c r="B203" t="n">
        <v>93.152473</v>
      </c>
      <c r="C203" s="47">
        <f>B203/B202-1</f>
        <v/>
      </c>
      <c r="G203" s="81" t="n">
        <v>42266</v>
      </c>
      <c r="H203" s="82" t="n">
        <v>270.74</v>
      </c>
      <c r="I203" s="210">
        <f>H203/H202-1</f>
        <v/>
      </c>
      <c r="J203" s="77" t="n"/>
      <c r="K203" s="77" t="n"/>
    </row>
    <row r="204" ht="16.05" customHeight="1" s="258">
      <c r="A204" s="231" t="n">
        <v>42278</v>
      </c>
      <c r="B204" t="n">
        <v>93.135902</v>
      </c>
      <c r="C204" s="47">
        <f>B204/B203-1</f>
        <v/>
      </c>
      <c r="G204" s="81" t="n">
        <v>42269</v>
      </c>
      <c r="H204" s="82" t="n">
        <v>269.63</v>
      </c>
      <c r="I204" s="210">
        <f>H204/H203-1</f>
        <v/>
      </c>
      <c r="J204" s="77" t="n"/>
      <c r="K204" s="77" t="n"/>
    </row>
    <row r="205" ht="16.05" customHeight="1" s="258">
      <c r="A205" s="231" t="n">
        <v>42279</v>
      </c>
      <c r="B205" t="n">
        <v>93.583389</v>
      </c>
      <c r="C205" s="47">
        <f>B205/B204-1</f>
        <v/>
      </c>
      <c r="G205" s="81" t="n">
        <v>42270</v>
      </c>
      <c r="H205" s="82" t="n">
        <v>268.47</v>
      </c>
      <c r="I205" s="210">
        <f>H205/H204-1</f>
        <v/>
      </c>
      <c r="J205" s="77" t="n"/>
      <c r="K205" s="77" t="n"/>
    </row>
    <row r="206" ht="16.05" customHeight="1" s="258">
      <c r="A206" s="231" t="n">
        <v>42280</v>
      </c>
      <c r="B206" t="n">
        <v>94.403778</v>
      </c>
      <c r="C206" s="47">
        <f>B206/B205-1</f>
        <v/>
      </c>
      <c r="G206" s="81" t="n">
        <v>42271</v>
      </c>
      <c r="H206" s="82" t="n">
        <v>267.12</v>
      </c>
      <c r="I206" s="210">
        <f>H206/H205-1</f>
        <v/>
      </c>
      <c r="J206" s="77" t="n"/>
      <c r="K206" s="77" t="n"/>
    </row>
    <row r="207" ht="16.05" customHeight="1" s="258">
      <c r="A207" s="231" t="n">
        <v>42283</v>
      </c>
      <c r="B207" t="n">
        <v>93.87342099999999</v>
      </c>
      <c r="C207" s="47">
        <f>B207/B206-1</f>
        <v/>
      </c>
      <c r="G207" s="81" t="n">
        <v>42272</v>
      </c>
      <c r="H207" s="82" t="n">
        <v>267.94</v>
      </c>
      <c r="I207" s="210">
        <f>H207/H206-1</f>
        <v/>
      </c>
      <c r="J207" s="77" t="n"/>
      <c r="K207" s="77" t="n"/>
    </row>
    <row r="208" ht="16.05" customHeight="1" s="258">
      <c r="A208" s="231" t="n">
        <v>42284</v>
      </c>
      <c r="B208" t="n">
        <v>93.78227200000001</v>
      </c>
      <c r="C208" s="47">
        <f>B208/B207-1</f>
        <v/>
      </c>
      <c r="G208" s="81" t="n">
        <v>42273</v>
      </c>
      <c r="H208" s="82" t="n">
        <v>266.29</v>
      </c>
      <c r="I208" s="210">
        <f>H208/H207-1</f>
        <v/>
      </c>
      <c r="J208" s="77" t="n"/>
      <c r="K208" s="77" t="n"/>
    </row>
    <row r="209" ht="16.05" customHeight="1" s="258">
      <c r="A209" s="231" t="n">
        <v>42285</v>
      </c>
      <c r="B209" t="n">
        <v>93.79055</v>
      </c>
      <c r="C209" s="47">
        <f>B209/B208-1</f>
        <v/>
      </c>
      <c r="G209" s="81" t="n">
        <v>42276</v>
      </c>
      <c r="H209" s="82" t="n">
        <v>265.49</v>
      </c>
      <c r="I209" s="210">
        <f>H209/H208-1</f>
        <v/>
      </c>
      <c r="J209" s="77" t="n"/>
      <c r="K209" s="77" t="n"/>
    </row>
    <row r="210" ht="16.05" customHeight="1" s="258">
      <c r="A210" s="231" t="n">
        <v>42286</v>
      </c>
      <c r="B210" t="n">
        <v>93.633095</v>
      </c>
      <c r="C210" s="47">
        <f>B210/B209-1</f>
        <v/>
      </c>
      <c r="G210" s="81" t="n">
        <v>42277</v>
      </c>
      <c r="H210" s="82" t="n">
        <v>264.6</v>
      </c>
      <c r="I210" s="210">
        <f>H210/H209-1</f>
        <v/>
      </c>
      <c r="J210" s="77" t="n"/>
      <c r="K210" s="77" t="n"/>
    </row>
    <row r="211" ht="16.05" customHeight="1" s="258">
      <c r="A211" s="231" t="n">
        <v>42287</v>
      </c>
      <c r="B211" t="n">
        <v>93.566788</v>
      </c>
      <c r="C211" s="47">
        <f>B211/B210-1</f>
        <v/>
      </c>
      <c r="G211" s="81" t="n">
        <v>42278</v>
      </c>
      <c r="H211" s="82" t="n">
        <v>263.05</v>
      </c>
      <c r="I211" s="210">
        <f>H211/H210-1</f>
        <v/>
      </c>
      <c r="J211" s="77" t="n"/>
      <c r="K211" s="77" t="n"/>
    </row>
    <row r="212" ht="16.05" customHeight="1" s="258">
      <c r="A212" s="231" t="n">
        <v>42290</v>
      </c>
      <c r="B212" t="n">
        <v>93.60826900000001</v>
      </c>
      <c r="C212" s="47">
        <f>B212/B211-1</f>
        <v/>
      </c>
      <c r="G212" s="81" t="n">
        <v>42279</v>
      </c>
      <c r="H212" s="82" t="n">
        <v>263.95</v>
      </c>
      <c r="I212" s="210">
        <f>H212/H211-1</f>
        <v/>
      </c>
      <c r="J212" s="77" t="n"/>
      <c r="K212" s="77" t="n"/>
    </row>
    <row r="213" ht="16.05" customHeight="1" s="258">
      <c r="A213" s="231" t="n">
        <v>42291</v>
      </c>
      <c r="B213" t="n">
        <v>93.807114</v>
      </c>
      <c r="C213" s="47">
        <f>B213/B212-1</f>
        <v/>
      </c>
      <c r="G213" s="81" t="n">
        <v>42280</v>
      </c>
      <c r="H213" s="82" t="n">
        <v>264.87</v>
      </c>
      <c r="I213" s="210">
        <f>H213/H212-1</f>
        <v/>
      </c>
      <c r="J213" s="77" t="n"/>
      <c r="K213" s="77" t="n"/>
    </row>
    <row r="214" ht="16.05" customHeight="1" s="258">
      <c r="A214" s="231" t="n">
        <v>42292</v>
      </c>
      <c r="B214" t="n">
        <v>93.657944</v>
      </c>
      <c r="C214" s="47">
        <f>B214/B213-1</f>
        <v/>
      </c>
      <c r="G214" s="81" t="n">
        <v>42283</v>
      </c>
      <c r="H214" s="82" t="n">
        <v>264.13</v>
      </c>
      <c r="I214" s="210">
        <f>H214/H213-1</f>
        <v/>
      </c>
      <c r="J214" s="77" t="n"/>
      <c r="K214" s="77" t="n"/>
    </row>
    <row r="215" ht="16.05" customHeight="1" s="258">
      <c r="A215" s="231" t="n">
        <v>42293</v>
      </c>
      <c r="B215" t="n">
        <v>93.79055</v>
      </c>
      <c r="C215" s="47">
        <f>B215/B214-1</f>
        <v/>
      </c>
      <c r="G215" s="81" t="n">
        <v>42284</v>
      </c>
      <c r="H215" s="82" t="n">
        <v>263.49</v>
      </c>
      <c r="I215" s="210">
        <f>H215/H214-1</f>
        <v/>
      </c>
      <c r="J215" s="77" t="n"/>
      <c r="K215" s="77" t="n"/>
    </row>
    <row r="216" ht="16.05" customHeight="1" s="258">
      <c r="A216" s="231" t="n">
        <v>42294</v>
      </c>
      <c r="B216" t="n">
        <v>93.87342099999999</v>
      </c>
      <c r="C216" s="47">
        <f>B216/B215-1</f>
        <v/>
      </c>
      <c r="G216" s="81" t="n">
        <v>42285</v>
      </c>
      <c r="H216" s="82" t="n">
        <v>263.48</v>
      </c>
      <c r="I216" s="210">
        <f>H216/H215-1</f>
        <v/>
      </c>
      <c r="J216" s="77" t="n"/>
      <c r="K216" s="77" t="n"/>
    </row>
    <row r="217" ht="16.05" customHeight="1" s="258">
      <c r="A217" s="231" t="n">
        <v>42297</v>
      </c>
      <c r="B217" t="n">
        <v>93.533669</v>
      </c>
      <c r="C217" s="47">
        <f>B217/B216-1</f>
        <v/>
      </c>
      <c r="G217" s="81" t="n">
        <v>42286</v>
      </c>
      <c r="H217" s="82" t="n">
        <v>264.78</v>
      </c>
      <c r="I217" s="210">
        <f>H217/H216-1</f>
        <v/>
      </c>
      <c r="J217" s="77" t="n"/>
      <c r="K217" s="77" t="n"/>
    </row>
    <row r="218" ht="16.05" customHeight="1" s="258">
      <c r="A218" s="231" t="n">
        <v>42298</v>
      </c>
      <c r="B218" t="n">
        <v>93.87342099999999</v>
      </c>
      <c r="C218" s="47">
        <f>B218/B217-1</f>
        <v/>
      </c>
      <c r="G218" s="81" t="n">
        <v>42287</v>
      </c>
      <c r="H218" s="82" t="n">
        <v>268.27</v>
      </c>
      <c r="I218" s="210">
        <f>H218/H217-1</f>
        <v/>
      </c>
      <c r="J218" s="77" t="n"/>
      <c r="K218" s="77" t="n"/>
    </row>
    <row r="219" ht="16.05" customHeight="1" s="258">
      <c r="A219" s="231" t="n">
        <v>42299</v>
      </c>
      <c r="B219" t="n">
        <v>94.039162</v>
      </c>
      <c r="C219" s="47">
        <f>B219/B218-1</f>
        <v/>
      </c>
      <c r="G219" s="81" t="n">
        <v>42290</v>
      </c>
      <c r="H219" s="82" t="n">
        <v>269.52</v>
      </c>
      <c r="I219" s="210">
        <f>H219/H218-1</f>
        <v/>
      </c>
      <c r="J219" s="77" t="n"/>
      <c r="K219" s="77" t="n"/>
    </row>
    <row r="220" ht="16.05" customHeight="1" s="258">
      <c r="A220" s="231" t="n">
        <v>42300</v>
      </c>
      <c r="B220" t="n">
        <v>94.039162</v>
      </c>
      <c r="C220" s="47">
        <f>B220/B219-1</f>
        <v/>
      </c>
      <c r="G220" s="81" t="n">
        <v>42291</v>
      </c>
      <c r="H220" s="82" t="n">
        <v>269.86</v>
      </c>
      <c r="I220" s="210">
        <f>H220/H219-1</f>
        <v/>
      </c>
      <c r="J220" s="77" t="n"/>
      <c r="K220" s="77" t="n"/>
    </row>
    <row r="221" ht="16.05" customHeight="1" s="258">
      <c r="A221" s="231" t="n">
        <v>42301</v>
      </c>
      <c r="B221" t="n">
        <v>94.014275</v>
      </c>
      <c r="C221" s="47">
        <f>B221/B220-1</f>
        <v/>
      </c>
      <c r="G221" s="81" t="n">
        <v>42292</v>
      </c>
      <c r="H221" s="82" t="n">
        <v>270.82</v>
      </c>
      <c r="I221" s="210">
        <f>H221/H220-1</f>
        <v/>
      </c>
      <c r="J221" s="77" t="n"/>
      <c r="K221" s="77" t="n"/>
    </row>
    <row r="222" ht="16.05" customHeight="1" s="258">
      <c r="A222" s="231" t="n">
        <v>42304</v>
      </c>
      <c r="B222" t="n">
        <v>93.865135</v>
      </c>
      <c r="C222" s="47">
        <f>B222/B221-1</f>
        <v/>
      </c>
      <c r="G222" s="81" t="n">
        <v>42293</v>
      </c>
      <c r="H222" s="82" t="n">
        <v>272.41</v>
      </c>
      <c r="I222" s="210">
        <f>H222/H221-1</f>
        <v/>
      </c>
      <c r="J222" s="77" t="n"/>
      <c r="K222" s="77" t="n"/>
    </row>
    <row r="223" ht="16.05" customHeight="1" s="258">
      <c r="A223" s="231" t="n">
        <v>42305</v>
      </c>
      <c r="B223" t="n">
        <v>93.616516</v>
      </c>
      <c r="C223" s="47">
        <f>B223/B222-1</f>
        <v/>
      </c>
      <c r="G223" s="81" t="n">
        <v>42294</v>
      </c>
      <c r="H223" s="82" t="n">
        <v>271.68</v>
      </c>
      <c r="I223" s="210">
        <f>H223/H222-1</f>
        <v/>
      </c>
      <c r="J223" s="77" t="n"/>
      <c r="K223" s="77" t="n"/>
    </row>
    <row r="224" ht="16.05" customHeight="1" s="258">
      <c r="A224" s="231" t="n">
        <v>42306</v>
      </c>
      <c r="B224" t="n">
        <v>93.71597300000001</v>
      </c>
      <c r="C224" s="47">
        <f>B224/B223-1</f>
        <v/>
      </c>
      <c r="G224" s="81" t="n">
        <v>42297</v>
      </c>
      <c r="H224" s="82" t="n">
        <v>272.54</v>
      </c>
      <c r="I224" s="210">
        <f>H224/H223-1</f>
        <v/>
      </c>
      <c r="J224" s="77" t="n"/>
      <c r="K224" s="77" t="n"/>
    </row>
    <row r="225" ht="16.05" customHeight="1" s="258">
      <c r="A225" s="231" t="n">
        <v>42307</v>
      </c>
      <c r="B225" t="n">
        <v>94.138603</v>
      </c>
      <c r="C225" s="47">
        <f>B225/B224-1</f>
        <v/>
      </c>
      <c r="G225" s="81" t="n">
        <v>42298</v>
      </c>
      <c r="H225" s="82" t="n">
        <v>273.53</v>
      </c>
      <c r="I225" s="210">
        <f>H225/H224-1</f>
        <v/>
      </c>
      <c r="J225" s="77" t="n"/>
      <c r="K225" s="77" t="n"/>
    </row>
    <row r="226" ht="16.05" customHeight="1" s="258">
      <c r="A226" s="231" t="n">
        <v>42308</v>
      </c>
      <c r="B226" t="n">
        <v>94.47541</v>
      </c>
      <c r="C226" s="47">
        <f>B226/B225-1</f>
        <v/>
      </c>
      <c r="G226" s="81" t="n">
        <v>42299</v>
      </c>
      <c r="H226" s="82" t="n">
        <v>272.89</v>
      </c>
      <c r="I226" s="210">
        <f>H226/H225-1</f>
        <v/>
      </c>
      <c r="J226" s="77" t="n"/>
      <c r="K226" s="77" t="n"/>
    </row>
    <row r="227" ht="16.05" customHeight="1" s="258">
      <c r="A227" s="231" t="n">
        <v>42311</v>
      </c>
      <c r="B227" t="n">
        <v>94.27581000000001</v>
      </c>
      <c r="C227" s="47">
        <f>B227/B226-1</f>
        <v/>
      </c>
      <c r="G227" s="81" t="n">
        <v>42300</v>
      </c>
      <c r="H227" s="82" t="n">
        <v>274.54</v>
      </c>
      <c r="I227" s="210">
        <f>H227/H226-1</f>
        <v/>
      </c>
      <c r="J227" s="77" t="n"/>
      <c r="K227" s="77" t="n"/>
    </row>
    <row r="228" ht="16.05" customHeight="1" s="258">
      <c r="A228" s="231" t="n">
        <v>42312</v>
      </c>
      <c r="B228" t="n">
        <v>93.593842</v>
      </c>
      <c r="C228" s="47">
        <f>B228/B227-1</f>
        <v/>
      </c>
      <c r="G228" s="81" t="n">
        <v>42301</v>
      </c>
      <c r="H228" s="82" t="n">
        <v>274.25</v>
      </c>
      <c r="I228" s="210">
        <f>H228/H227-1</f>
        <v/>
      </c>
      <c r="J228" s="77" t="n"/>
      <c r="K228" s="77" t="n"/>
    </row>
    <row r="229" ht="16.05" customHeight="1" s="258">
      <c r="A229" s="231" t="n">
        <v>42313</v>
      </c>
      <c r="B229" t="n">
        <v>93.635414</v>
      </c>
      <c r="C229" s="47">
        <f>B229/B228-1</f>
        <v/>
      </c>
      <c r="G229" s="81" t="n">
        <v>42304</v>
      </c>
      <c r="H229" s="82" t="n">
        <v>276.13</v>
      </c>
      <c r="I229" s="210">
        <f>H229/H228-1</f>
        <v/>
      </c>
      <c r="J229" s="77" t="n"/>
      <c r="K229" s="77" t="n"/>
    </row>
    <row r="230" ht="16.05" customHeight="1" s="258">
      <c r="A230" s="231" t="n">
        <v>42314</v>
      </c>
      <c r="B230" t="n">
        <v>93.311111</v>
      </c>
      <c r="C230" s="47">
        <f>B230/B229-1</f>
        <v/>
      </c>
      <c r="G230" s="81" t="n">
        <v>42305</v>
      </c>
      <c r="H230" s="82" t="n">
        <v>276.03</v>
      </c>
      <c r="I230" s="210">
        <f>H230/H229-1</f>
        <v/>
      </c>
      <c r="J230" s="77" t="n"/>
      <c r="K230" s="77" t="n"/>
    </row>
    <row r="231" ht="16.05" customHeight="1" s="258">
      <c r="A231" s="231" t="n">
        <v>42315</v>
      </c>
      <c r="B231" t="n">
        <v>93.444168</v>
      </c>
      <c r="C231" s="47">
        <f>B231/B230-1</f>
        <v/>
      </c>
      <c r="G231" s="81" t="n">
        <v>42306</v>
      </c>
      <c r="H231" s="82" t="n">
        <v>275.8</v>
      </c>
      <c r="I231" s="210">
        <f>H231/H230-1</f>
        <v/>
      </c>
      <c r="J231" s="77" t="n"/>
      <c r="K231" s="77" t="n"/>
    </row>
    <row r="232" ht="16.05" customHeight="1" s="258">
      <c r="A232" s="231" t="n">
        <v>42318</v>
      </c>
      <c r="B232" t="n">
        <v>93.369316</v>
      </c>
      <c r="C232" s="47">
        <f>B232/B231-1</f>
        <v/>
      </c>
      <c r="G232" s="81" t="n">
        <v>42307</v>
      </c>
      <c r="H232" s="82" t="n">
        <v>275.7</v>
      </c>
      <c r="I232" s="210">
        <f>H232/H231-1</f>
        <v/>
      </c>
      <c r="J232" s="77" t="n"/>
      <c r="K232" s="77" t="n"/>
    </row>
    <row r="233" ht="16.05" customHeight="1" s="258">
      <c r="A233" s="231" t="n">
        <v>42319</v>
      </c>
      <c r="B233" t="n">
        <v>93.17802399999999</v>
      </c>
      <c r="C233" s="47">
        <f>B233/B232-1</f>
        <v/>
      </c>
      <c r="G233" s="81" t="n">
        <v>42308</v>
      </c>
      <c r="H233" s="82" t="n">
        <v>277.63</v>
      </c>
      <c r="I233" s="210">
        <f>H233/H232-1</f>
        <v/>
      </c>
      <c r="J233" s="77" t="n"/>
      <c r="K233" s="77" t="n"/>
    </row>
    <row r="234" ht="16.05" customHeight="1" s="258">
      <c r="A234" s="231" t="n">
        <v>42320</v>
      </c>
      <c r="B234" t="n">
        <v>93.03666699999999</v>
      </c>
      <c r="C234" s="47">
        <f>B234/B233-1</f>
        <v/>
      </c>
      <c r="G234" s="81" t="n">
        <v>42311</v>
      </c>
      <c r="H234" s="82" t="n">
        <v>280.93</v>
      </c>
      <c r="I234" s="210">
        <f>H234/H233-1</f>
        <v/>
      </c>
      <c r="J234" s="77" t="n"/>
      <c r="K234" s="77" t="n"/>
    </row>
    <row r="235" ht="16.05" customHeight="1" s="258">
      <c r="A235" s="231" t="n">
        <v>42321</v>
      </c>
      <c r="B235" t="n">
        <v>93.527321</v>
      </c>
      <c r="C235" s="47">
        <f>B235/B234-1</f>
        <v/>
      </c>
      <c r="G235" s="81" t="n">
        <v>42312</v>
      </c>
      <c r="H235" s="82" t="n">
        <v>282.23</v>
      </c>
      <c r="I235" s="210">
        <f>H235/H234-1</f>
        <v/>
      </c>
      <c r="J235" s="77" t="n"/>
      <c r="K235" s="77" t="n"/>
    </row>
    <row r="236" ht="16.05" customHeight="1" s="258">
      <c r="A236" s="231" t="n">
        <v>42322</v>
      </c>
      <c r="B236" t="n">
        <v>93.60217299999999</v>
      </c>
      <c r="C236" s="47">
        <f>B236/B235-1</f>
        <v/>
      </c>
      <c r="G236" s="81" t="n">
        <v>42313</v>
      </c>
      <c r="H236" s="82" t="n">
        <v>281.51</v>
      </c>
      <c r="I236" s="210">
        <f>H236/H235-1</f>
        <v/>
      </c>
      <c r="J236" s="77" t="n"/>
      <c r="K236" s="77" t="n"/>
    </row>
    <row r="237" ht="16.05" customHeight="1" s="258">
      <c r="A237" s="231" t="n">
        <v>42325</v>
      </c>
      <c r="B237" t="n">
        <v>93.161407</v>
      </c>
      <c r="C237" s="47">
        <f>B237/B236-1</f>
        <v/>
      </c>
      <c r="G237" s="81" t="n">
        <v>42314</v>
      </c>
      <c r="H237" s="82" t="n">
        <v>282.97</v>
      </c>
      <c r="I237" s="210">
        <f>H237/H236-1</f>
        <v/>
      </c>
      <c r="J237" s="77" t="n"/>
      <c r="K237" s="77" t="n"/>
    </row>
    <row r="238" ht="16.05" customHeight="1" s="258">
      <c r="A238" s="231" t="n">
        <v>42326</v>
      </c>
      <c r="B238" t="n">
        <v>92.953484</v>
      </c>
      <c r="C238" s="47">
        <f>B238/B237-1</f>
        <v/>
      </c>
      <c r="G238" s="81" t="n">
        <v>42315</v>
      </c>
      <c r="H238" s="82" t="n">
        <v>280.78</v>
      </c>
      <c r="I238" s="210">
        <f>H238/H237-1</f>
        <v/>
      </c>
      <c r="J238" s="77" t="n"/>
      <c r="K238" s="77" t="n"/>
    </row>
    <row r="239" ht="16.05" customHeight="1" s="258">
      <c r="A239" s="231" t="n">
        <v>42327</v>
      </c>
      <c r="B239" t="n">
        <v>93.11148799999999</v>
      </c>
      <c r="C239" s="47">
        <f>B239/B238-1</f>
        <v/>
      </c>
      <c r="G239" s="81" t="n">
        <v>42318</v>
      </c>
      <c r="H239" s="82" t="n">
        <v>277.89</v>
      </c>
      <c r="I239" s="210">
        <f>H239/H238-1</f>
        <v/>
      </c>
      <c r="J239" s="77" t="n"/>
      <c r="K239" s="77" t="n"/>
    </row>
    <row r="240" ht="16.05" customHeight="1" s="258">
      <c r="A240" s="231" t="n">
        <v>42328</v>
      </c>
      <c r="B240" t="n">
        <v>93.119843</v>
      </c>
      <c r="C240" s="47">
        <f>B240/B239-1</f>
        <v/>
      </c>
      <c r="G240" s="81" t="n">
        <v>42319</v>
      </c>
      <c r="H240" s="82" t="n">
        <v>278.21</v>
      </c>
      <c r="I240" s="210">
        <f>H240/H239-1</f>
        <v/>
      </c>
      <c r="J240" s="77" t="n"/>
      <c r="K240" s="77" t="n"/>
    </row>
    <row r="241" ht="16.05" customHeight="1" s="258">
      <c r="A241" s="231" t="n">
        <v>42329</v>
      </c>
      <c r="B241" t="n">
        <v>93.369316</v>
      </c>
      <c r="C241" s="47">
        <f>B241/B240-1</f>
        <v/>
      </c>
      <c r="G241" s="81" t="n">
        <v>42320</v>
      </c>
      <c r="H241" s="82" t="n">
        <v>275.4</v>
      </c>
      <c r="I241" s="210">
        <f>H241/H240-1</f>
        <v/>
      </c>
      <c r="J241" s="77" t="n"/>
      <c r="K241" s="77" t="n"/>
    </row>
    <row r="242" ht="16.05" customHeight="1" s="258">
      <c r="A242" s="231" t="n">
        <v>42332</v>
      </c>
      <c r="B242" t="n">
        <v>93.361008</v>
      </c>
      <c r="C242" s="47">
        <f>B242/B241-1</f>
        <v/>
      </c>
      <c r="G242" s="81" t="n">
        <v>42321</v>
      </c>
      <c r="H242" s="82" t="n">
        <v>274.89</v>
      </c>
      <c r="I242" s="210">
        <f>H242/H241-1</f>
        <v/>
      </c>
      <c r="J242" s="77" t="n"/>
      <c r="K242" s="77" t="n"/>
    </row>
    <row r="243" ht="16.05" customHeight="1" s="258">
      <c r="A243" s="231" t="n">
        <v>42333</v>
      </c>
      <c r="B243" t="n">
        <v>93.61048099999999</v>
      </c>
      <c r="C243" s="47">
        <f>B243/B242-1</f>
        <v/>
      </c>
      <c r="G243" s="81" t="n">
        <v>42322</v>
      </c>
      <c r="H243" s="82" t="n">
        <v>276.23</v>
      </c>
      <c r="I243" s="210">
        <f>H243/H242-1</f>
        <v/>
      </c>
      <c r="J243" s="77" t="n"/>
      <c r="K243" s="77" t="n"/>
    </row>
    <row r="244" ht="16.05" customHeight="1" s="258">
      <c r="A244" s="231" t="n">
        <v>42334</v>
      </c>
      <c r="B244" t="n">
        <v>93.477425</v>
      </c>
      <c r="C244" s="47">
        <f>B244/B243-1</f>
        <v/>
      </c>
      <c r="G244" s="81" t="n">
        <v>42325</v>
      </c>
      <c r="H244" s="82" t="n">
        <v>277.09</v>
      </c>
      <c r="I244" s="210">
        <f>H244/H243-1</f>
        <v/>
      </c>
      <c r="J244" s="77" t="n"/>
      <c r="K244" s="77" t="n"/>
    </row>
    <row r="245" ht="16.05" customHeight="1" s="258">
      <c r="A245" s="231" t="n">
        <v>42336</v>
      </c>
      <c r="B245" t="n">
        <v>93.244576</v>
      </c>
      <c r="C245" s="47">
        <f>B245/B244-1</f>
        <v/>
      </c>
      <c r="G245" s="81" t="n">
        <v>42326</v>
      </c>
      <c r="H245" s="82" t="n">
        <v>278.66</v>
      </c>
      <c r="I245" s="210">
        <f>H245/H244-1</f>
        <v/>
      </c>
      <c r="J245" s="77" t="n"/>
      <c r="K245" s="77" t="n"/>
    </row>
    <row r="246" ht="16.05" customHeight="1" s="258">
      <c r="A246" s="231" t="n">
        <v>42339</v>
      </c>
      <c r="B246" t="n">
        <v>92.86731</v>
      </c>
      <c r="C246" s="47">
        <f>B246/B245-1</f>
        <v/>
      </c>
      <c r="G246" s="81" t="n">
        <v>42327</v>
      </c>
      <c r="H246" s="82" t="n">
        <v>277.68</v>
      </c>
      <c r="I246" s="210">
        <f>H246/H245-1</f>
        <v/>
      </c>
      <c r="J246" s="77" t="n"/>
      <c r="K246" s="77" t="n"/>
    </row>
    <row r="247" ht="16.05" customHeight="1" s="258">
      <c r="A247" s="231" t="n">
        <v>42340</v>
      </c>
      <c r="B247" t="n">
        <v>93.050934</v>
      </c>
      <c r="C247" s="47">
        <f>B247/B246-1</f>
        <v/>
      </c>
      <c r="G247" s="81" t="n">
        <v>42328</v>
      </c>
      <c r="H247" s="82" t="n">
        <v>276.3</v>
      </c>
      <c r="I247" s="210">
        <f>H247/H246-1</f>
        <v/>
      </c>
      <c r="J247" s="77" t="n"/>
      <c r="K247" s="77" t="n"/>
    </row>
    <row r="248" ht="16.05" customHeight="1" s="258">
      <c r="A248" s="231" t="n">
        <v>42341</v>
      </c>
      <c r="B248" t="n">
        <v>93.26795199999999</v>
      </c>
      <c r="C248" s="47">
        <f>B248/B247-1</f>
        <v/>
      </c>
      <c r="G248" s="81" t="n">
        <v>42329</v>
      </c>
      <c r="H248" s="82" t="n">
        <v>277.19</v>
      </c>
      <c r="I248" s="210">
        <f>H248/H247-1</f>
        <v/>
      </c>
      <c r="J248" s="77" t="n"/>
      <c r="K248" s="77" t="n"/>
    </row>
    <row r="249" ht="16.05" customHeight="1" s="258">
      <c r="A249" s="231" t="n">
        <v>42342</v>
      </c>
      <c r="B249" t="n">
        <v>93.543373</v>
      </c>
      <c r="C249" s="47">
        <f>B249/B248-1</f>
        <v/>
      </c>
      <c r="G249" s="81" t="n">
        <v>42332</v>
      </c>
      <c r="H249" s="82" t="n">
        <v>278.32</v>
      </c>
      <c r="I249" s="210">
        <f>H249/H248-1</f>
        <v/>
      </c>
      <c r="J249" s="77" t="n"/>
      <c r="K249" s="77" t="n"/>
    </row>
    <row r="250" ht="16.05" customHeight="1" s="258">
      <c r="A250" s="231" t="n">
        <v>42343</v>
      </c>
      <c r="B250" t="n">
        <v>93.735367</v>
      </c>
      <c r="C250" s="47">
        <f>B250/B249-1</f>
        <v/>
      </c>
      <c r="G250" s="81" t="n">
        <v>42333</v>
      </c>
      <c r="H250" s="82" t="n">
        <v>277.04</v>
      </c>
      <c r="I250" s="210">
        <f>H250/H249-1</f>
        <v/>
      </c>
      <c r="J250" s="77" t="n"/>
      <c r="K250" s="77" t="n"/>
    </row>
    <row r="251" ht="16.05" customHeight="1" s="258">
      <c r="A251" s="231" t="n">
        <v>42346</v>
      </c>
      <c r="B251" t="n">
        <v>93.985771</v>
      </c>
      <c r="C251" s="47">
        <f>B251/B250-1</f>
        <v/>
      </c>
      <c r="G251" s="81" t="n">
        <v>42334</v>
      </c>
      <c r="H251" s="82" t="n">
        <v>278.33</v>
      </c>
      <c r="I251" s="210">
        <f>H251/H250-1</f>
        <v/>
      </c>
      <c r="J251" s="77" t="n"/>
      <c r="K251" s="77" t="n"/>
    </row>
    <row r="252" ht="16.05" customHeight="1" s="258">
      <c r="A252" s="231" t="n">
        <v>42347</v>
      </c>
      <c r="B252" t="n">
        <v>93.985771</v>
      </c>
      <c r="C252" s="47">
        <f>B252/B251-1</f>
        <v/>
      </c>
      <c r="G252" s="81" t="n">
        <v>42335</v>
      </c>
      <c r="H252" s="82" t="n">
        <v>277.95</v>
      </c>
      <c r="I252" s="210">
        <f>H252/H251-1</f>
        <v/>
      </c>
      <c r="J252" s="77" t="n"/>
      <c r="K252" s="77" t="n"/>
    </row>
    <row r="253" ht="16.05" customHeight="1" s="258">
      <c r="A253" s="231" t="n">
        <v>42348</v>
      </c>
      <c r="B253" t="n">
        <v>94.611778</v>
      </c>
      <c r="C253" s="47">
        <f>B253/B252-1</f>
        <v/>
      </c>
      <c r="G253" s="81" t="n">
        <v>42336</v>
      </c>
      <c r="H253" s="82" t="n">
        <v>275.92</v>
      </c>
      <c r="I253" s="210">
        <f>H253/H252-1</f>
        <v/>
      </c>
      <c r="J253" s="77" t="n"/>
      <c r="K253" s="77" t="n"/>
    </row>
    <row r="254" ht="16.05" customHeight="1" s="258">
      <c r="A254" s="231" t="n">
        <v>42349</v>
      </c>
      <c r="B254" t="n">
        <v>94.62014000000001</v>
      </c>
      <c r="C254" s="47">
        <f>B254/B253-1</f>
        <v/>
      </c>
      <c r="G254" s="81" t="n">
        <v>42339</v>
      </c>
      <c r="H254" s="82" t="n">
        <v>275.92</v>
      </c>
      <c r="I254" s="210">
        <f>H254/H253-1</f>
        <v/>
      </c>
      <c r="J254" s="77" t="n"/>
      <c r="K254" s="77" t="n"/>
    </row>
    <row r="255" ht="16.05" customHeight="1" s="258">
      <c r="A255" s="231" t="n">
        <v>42350</v>
      </c>
      <c r="B255" t="n">
        <v>94.970703</v>
      </c>
      <c r="C255" s="47">
        <f>B255/B254-1</f>
        <v/>
      </c>
      <c r="G255" s="81" t="n">
        <v>42340</v>
      </c>
      <c r="H255" s="82" t="n">
        <v>275.33</v>
      </c>
      <c r="I255" s="210">
        <f>H255/H254-1</f>
        <v/>
      </c>
      <c r="J255" s="77" t="n"/>
      <c r="K255" s="77" t="n"/>
    </row>
    <row r="256" ht="16.05" customHeight="1" s="258">
      <c r="A256" s="231" t="n">
        <v>42353</v>
      </c>
      <c r="B256" t="n">
        <v>95.029129</v>
      </c>
      <c r="C256" s="47">
        <f>B256/B255-1</f>
        <v/>
      </c>
      <c r="G256" s="81" t="n">
        <v>42341</v>
      </c>
      <c r="H256" s="82" t="n">
        <v>275.61</v>
      </c>
      <c r="I256" s="210">
        <f>H256/H255-1</f>
        <v/>
      </c>
      <c r="J256" s="77" t="n"/>
      <c r="K256" s="77" t="n"/>
    </row>
    <row r="257" ht="16.05" customHeight="1" s="258">
      <c r="A257" s="231" t="n">
        <v>42354</v>
      </c>
      <c r="B257" t="n">
        <v>95.37966900000001</v>
      </c>
      <c r="C257" s="47">
        <f>B257/B256-1</f>
        <v/>
      </c>
      <c r="G257" s="81" t="n">
        <v>42342</v>
      </c>
      <c r="H257" s="82" t="n">
        <v>277.2</v>
      </c>
      <c r="I257" s="210">
        <f>H257/H256-1</f>
        <v/>
      </c>
      <c r="J257" s="77" t="n"/>
      <c r="K257" s="77" t="n"/>
    </row>
    <row r="258" ht="16.05" customHeight="1" s="258">
      <c r="A258" s="231" t="n">
        <v>42355</v>
      </c>
      <c r="B258" t="n">
        <v>95.56334699999999</v>
      </c>
      <c r="C258" s="47">
        <f>B258/B257-1</f>
        <v/>
      </c>
      <c r="G258" s="81" t="n">
        <v>42343</v>
      </c>
      <c r="H258" s="82" t="n">
        <v>278.57</v>
      </c>
      <c r="I258" s="210">
        <f>H258/H257-1</f>
        <v/>
      </c>
      <c r="J258" s="77" t="n"/>
      <c r="K258" s="77" t="n"/>
    </row>
    <row r="259" ht="16.05" customHeight="1" s="258">
      <c r="A259" s="231" t="n">
        <v>42356</v>
      </c>
      <c r="B259" t="n">
        <v>95.237396</v>
      </c>
      <c r="C259" s="47">
        <f>B259/B258-1</f>
        <v/>
      </c>
      <c r="G259" s="81" t="n">
        <v>42346</v>
      </c>
      <c r="H259" s="82" t="n">
        <v>278.99</v>
      </c>
      <c r="I259" s="210">
        <f>H259/H258-1</f>
        <v/>
      </c>
      <c r="J259" s="77" t="n"/>
      <c r="K259" s="77" t="n"/>
    </row>
    <row r="260" ht="16.05" customHeight="1" s="258">
      <c r="A260" s="231" t="n">
        <v>42357</v>
      </c>
      <c r="B260" t="n">
        <v>95.471992</v>
      </c>
      <c r="C260" s="47">
        <f>B260/B259-1</f>
        <v/>
      </c>
      <c r="G260" s="81" t="n">
        <v>42347</v>
      </c>
      <c r="H260" s="82" t="n">
        <v>278.4</v>
      </c>
      <c r="I260" s="210">
        <f>H260/H259-1</f>
        <v/>
      </c>
      <c r="J260" s="77" t="n"/>
      <c r="K260" s="77" t="n"/>
    </row>
    <row r="261" ht="16.05" customHeight="1" s="258">
      <c r="A261" s="231" t="n">
        <v>42360</v>
      </c>
      <c r="B261" t="n">
        <v>95.580933</v>
      </c>
      <c r="C261" s="47">
        <f>B261/B260-1</f>
        <v/>
      </c>
      <c r="G261" s="81" t="n">
        <v>42348</v>
      </c>
      <c r="H261" s="82" t="n">
        <v>280.7</v>
      </c>
      <c r="I261" s="210">
        <f>H261/H260-1</f>
        <v/>
      </c>
      <c r="J261" s="77" t="n"/>
      <c r="K261" s="77" t="n"/>
    </row>
    <row r="262" ht="16.05" customHeight="1" s="258">
      <c r="A262" s="231" t="n">
        <v>42361</v>
      </c>
      <c r="B262" t="n">
        <v>95.74848900000001</v>
      </c>
      <c r="C262" s="47">
        <f>B262/B261-1</f>
        <v/>
      </c>
      <c r="G262" s="81" t="n">
        <v>42349</v>
      </c>
      <c r="H262" s="82" t="n">
        <v>283.26</v>
      </c>
      <c r="I262" s="210">
        <f>H262/H261-1</f>
        <v/>
      </c>
      <c r="J262" s="77" t="n"/>
      <c r="K262" s="77" t="n"/>
    </row>
    <row r="263" ht="16.05" customHeight="1" s="258">
      <c r="A263" s="231" t="n">
        <v>42363</v>
      </c>
      <c r="B263" t="n">
        <v>95.882576</v>
      </c>
      <c r="C263" s="47">
        <f>B263/B262-1</f>
        <v/>
      </c>
      <c r="G263" s="81" t="n">
        <v>42350</v>
      </c>
      <c r="H263" s="82" t="n">
        <v>286.54</v>
      </c>
      <c r="I263" s="210">
        <f>H263/H262-1</f>
        <v/>
      </c>
      <c r="J263" s="77" t="n"/>
      <c r="K263" s="77" t="n"/>
    </row>
    <row r="264" ht="16.05" customHeight="1" s="258">
      <c r="A264" s="231" t="n">
        <v>42364</v>
      </c>
      <c r="B264" t="n">
        <v>96.142326</v>
      </c>
      <c r="C264" s="47">
        <f>B264/B263-1</f>
        <v/>
      </c>
      <c r="G264" s="81" t="n">
        <v>42353</v>
      </c>
      <c r="H264" s="82" t="n">
        <v>287.16</v>
      </c>
      <c r="I264" s="210">
        <f>H264/H263-1</f>
        <v/>
      </c>
      <c r="J264" s="77" t="n"/>
      <c r="K264" s="77" t="n"/>
    </row>
    <row r="265" ht="16.05" customHeight="1" s="258">
      <c r="A265" s="231" t="n">
        <v>42367</v>
      </c>
      <c r="B265" t="n">
        <v>95.983131</v>
      </c>
      <c r="C265" s="47">
        <f>B265/B264-1</f>
        <v/>
      </c>
      <c r="G265" s="81" t="n">
        <v>42354</v>
      </c>
      <c r="H265" s="82" t="n">
        <v>290.24</v>
      </c>
      <c r="I265" s="210">
        <f>H265/H264-1</f>
        <v/>
      </c>
      <c r="J265" s="77" t="n"/>
      <c r="K265" s="77" t="n"/>
    </row>
    <row r="266" ht="16.05" customHeight="1" s="258">
      <c r="A266" s="231" t="n">
        <v>42368</v>
      </c>
      <c r="B266" t="n">
        <v>95.991501</v>
      </c>
      <c r="C266" s="47">
        <f>B266/B265-1</f>
        <v/>
      </c>
      <c r="G266" s="81" t="n">
        <v>42355</v>
      </c>
      <c r="H266" s="82" t="n">
        <v>292.02</v>
      </c>
      <c r="I266" s="210">
        <f>H266/H265-1</f>
        <v/>
      </c>
      <c r="J266" s="77" t="n"/>
      <c r="K266" s="77" t="n"/>
    </row>
    <row r="267" ht="16.05" customHeight="1" s="258">
      <c r="A267" s="231" t="n">
        <v>42370</v>
      </c>
      <c r="B267" t="n">
        <v>96.108833</v>
      </c>
      <c r="C267" s="47">
        <f>B267/B266-1</f>
        <v/>
      </c>
      <c r="G267" s="81" t="n">
        <v>42356</v>
      </c>
      <c r="H267" s="82" t="n">
        <v>291.46</v>
      </c>
      <c r="I267" s="210">
        <f>H267/H266-1</f>
        <v/>
      </c>
      <c r="J267" s="77" t="n"/>
      <c r="K267" s="77" t="n"/>
    </row>
    <row r="268" ht="16.05" customHeight="1" s="258">
      <c r="A268" s="231" t="n">
        <v>42371</v>
      </c>
      <c r="B268" t="n">
        <v>95.86582900000001</v>
      </c>
      <c r="C268" s="47">
        <f>B268/B267-1</f>
        <v/>
      </c>
      <c r="G268" s="81" t="n">
        <v>42357</v>
      </c>
      <c r="H268" s="82" t="n">
        <v>291.4</v>
      </c>
      <c r="I268" s="210">
        <f>H268/H267-1</f>
        <v/>
      </c>
      <c r="J268" s="77" t="n"/>
      <c r="K268" s="77" t="n"/>
    </row>
    <row r="269" ht="16.05" customHeight="1" s="258">
      <c r="A269" s="231" t="n">
        <v>42374</v>
      </c>
      <c r="B269" t="n">
        <v>95.673103</v>
      </c>
      <c r="C269" s="47">
        <f>B269/B268-1</f>
        <v/>
      </c>
      <c r="G269" s="81" t="n">
        <v>42360</v>
      </c>
      <c r="H269" s="82" t="n">
        <v>292.49</v>
      </c>
      <c r="I269" s="210">
        <f>H269/H268-1</f>
        <v/>
      </c>
      <c r="J269" s="77" t="n"/>
      <c r="K269" s="77" t="n"/>
    </row>
    <row r="270" ht="16.05" customHeight="1" s="258">
      <c r="A270" s="231" t="n">
        <v>42375</v>
      </c>
      <c r="B270" t="n">
        <v>95.823944</v>
      </c>
      <c r="C270" s="47">
        <f>B270/B269-1</f>
        <v/>
      </c>
      <c r="G270" s="81" t="n">
        <v>42361</v>
      </c>
      <c r="H270" s="82" t="n">
        <v>292.07</v>
      </c>
      <c r="I270" s="210">
        <f>H270/H269-1</f>
        <v/>
      </c>
      <c r="J270" s="77" t="n"/>
      <c r="K270" s="77" t="n"/>
    </row>
    <row r="271" ht="16.05" customHeight="1" s="258">
      <c r="A271" s="231" t="n">
        <v>42376</v>
      </c>
      <c r="B271" t="n">
        <v>96.075294</v>
      </c>
      <c r="C271" s="47">
        <f>B271/B270-1</f>
        <v/>
      </c>
      <c r="G271" s="81" t="n">
        <v>42362</v>
      </c>
      <c r="H271" s="82" t="n">
        <v>292.12</v>
      </c>
      <c r="I271" s="210">
        <f>H271/H270-1</f>
        <v/>
      </c>
      <c r="J271" s="77" t="n"/>
      <c r="K271" s="77" t="n"/>
    </row>
    <row r="272" ht="16.05" customHeight="1" s="258">
      <c r="A272" s="231" t="n">
        <v>42377</v>
      </c>
      <c r="B272" t="n">
        <v>96.008278</v>
      </c>
      <c r="C272" s="47">
        <f>B272/B271-1</f>
        <v/>
      </c>
      <c r="G272" s="81" t="n">
        <v>42363</v>
      </c>
      <c r="H272" s="82" t="n">
        <v>292.59</v>
      </c>
      <c r="I272" s="210">
        <f>H272/H271-1</f>
        <v/>
      </c>
      <c r="J272" s="77" t="n"/>
      <c r="K272" s="77" t="n"/>
    </row>
    <row r="273" ht="16.05" customHeight="1" s="258">
      <c r="A273" s="231" t="n">
        <v>42378</v>
      </c>
      <c r="B273" t="n">
        <v>96.025002</v>
      </c>
      <c r="C273" s="47">
        <f>B273/B272-1</f>
        <v/>
      </c>
      <c r="G273" s="81" t="n">
        <v>42364</v>
      </c>
      <c r="H273" s="82" t="n">
        <v>294.52</v>
      </c>
      <c r="I273" s="210">
        <f>H273/H272-1</f>
        <v/>
      </c>
      <c r="J273" s="77" t="n"/>
      <c r="K273" s="77" t="n"/>
    </row>
    <row r="274" ht="16.05" customHeight="1" s="258">
      <c r="A274" s="231" t="n">
        <v>42381</v>
      </c>
      <c r="B274" t="n">
        <v>96.11721</v>
      </c>
      <c r="C274" s="47">
        <f>B274/B273-1</f>
        <v/>
      </c>
      <c r="G274" s="81" t="n">
        <v>42367</v>
      </c>
      <c r="H274" s="82" t="n">
        <v>294.86</v>
      </c>
      <c r="I274" s="210">
        <f>H274/H273-1</f>
        <v/>
      </c>
      <c r="J274" s="77" t="n"/>
      <c r="K274" s="77" t="n"/>
    </row>
    <row r="275" ht="16.05" customHeight="1" s="258">
      <c r="A275" s="231" t="n">
        <v>42382</v>
      </c>
      <c r="B275" t="n">
        <v>96.09206399999999</v>
      </c>
      <c r="C275" s="47">
        <f>B275/B274-1</f>
        <v/>
      </c>
      <c r="G275" s="81" t="n">
        <v>42368</v>
      </c>
      <c r="H275" s="82" t="n">
        <v>294.06</v>
      </c>
      <c r="I275" s="210">
        <f>H275/H274-1</f>
        <v/>
      </c>
      <c r="J275" s="77" t="n"/>
      <c r="K275" s="77" t="n"/>
    </row>
    <row r="276" ht="16.05" customHeight="1" s="258">
      <c r="A276" s="231" t="n">
        <v>42383</v>
      </c>
      <c r="B276" t="n">
        <v>96.45236199999999</v>
      </c>
      <c r="C276" s="47">
        <f>B276/B275-1</f>
        <v/>
      </c>
      <c r="G276" s="81" t="n">
        <v>42369</v>
      </c>
      <c r="H276" s="82" t="n">
        <v>294.1</v>
      </c>
      <c r="I276" s="210">
        <f>H276/H275-1</f>
        <v/>
      </c>
      <c r="J276" s="77" t="n"/>
      <c r="K276" s="77" t="n"/>
    </row>
    <row r="277" ht="16.05" customHeight="1" s="258">
      <c r="A277" s="231" t="n">
        <v>42384</v>
      </c>
      <c r="B277" t="n">
        <v>96.653458</v>
      </c>
      <c r="C277" s="47">
        <f>B277/B276-1</f>
        <v/>
      </c>
      <c r="G277" s="81" t="n">
        <v>42370</v>
      </c>
      <c r="H277" s="82" t="n">
        <v>298.23</v>
      </c>
      <c r="I277" s="210">
        <f>H277/H276-1</f>
        <v/>
      </c>
      <c r="J277" s="77" t="n"/>
      <c r="K277" s="77" t="n"/>
    </row>
    <row r="278" ht="16.05" customHeight="1" s="258">
      <c r="A278" s="231" t="n">
        <v>42385</v>
      </c>
      <c r="B278" t="n">
        <v>96.53614</v>
      </c>
      <c r="C278" s="47">
        <f>B278/B277-1</f>
        <v/>
      </c>
      <c r="G278" s="81" t="n">
        <v>42371</v>
      </c>
      <c r="H278" s="82" t="n">
        <v>297.17</v>
      </c>
      <c r="I278" s="210">
        <f>H278/H277-1</f>
        <v/>
      </c>
      <c r="J278" s="77" t="n"/>
      <c r="K278" s="77" t="n"/>
    </row>
    <row r="279" ht="16.05" customHeight="1" s="258">
      <c r="A279" s="231" t="n">
        <v>42389</v>
      </c>
      <c r="B279" t="n">
        <v>96.45236199999999</v>
      </c>
      <c r="C279" s="47">
        <f>B279/B278-1</f>
        <v/>
      </c>
      <c r="G279" s="81" t="n">
        <v>42374</v>
      </c>
      <c r="H279" s="82" t="n">
        <v>294.22</v>
      </c>
      <c r="I279" s="210">
        <f>H279/H278-1</f>
        <v/>
      </c>
      <c r="J279" s="77" t="n"/>
      <c r="K279" s="77" t="n"/>
    </row>
    <row r="280" ht="16.05" customHeight="1" s="258">
      <c r="A280" s="231" t="n">
        <v>42390</v>
      </c>
      <c r="B280" t="n">
        <v>96.527779</v>
      </c>
      <c r="C280" s="47">
        <f>B280/B279-1</f>
        <v/>
      </c>
      <c r="G280" s="81" t="n">
        <v>42375</v>
      </c>
      <c r="H280" s="82" t="n">
        <v>294.75</v>
      </c>
      <c r="I280" s="210">
        <f>H280/H279-1</f>
        <v/>
      </c>
      <c r="J280" s="77" t="n"/>
      <c r="K280" s="77" t="n"/>
    </row>
    <row r="281" ht="16.05" customHeight="1" s="258">
      <c r="A281" s="231" t="n">
        <v>42391</v>
      </c>
      <c r="B281" t="n">
        <v>96.301514</v>
      </c>
      <c r="C281" s="47">
        <f>B281/B280-1</f>
        <v/>
      </c>
      <c r="G281" s="81" t="n">
        <v>42376</v>
      </c>
      <c r="H281" s="82" t="n">
        <v>293.61</v>
      </c>
      <c r="I281" s="210">
        <f>H281/H280-1</f>
        <v/>
      </c>
      <c r="J281" s="77" t="n"/>
      <c r="K281" s="77" t="n"/>
    </row>
    <row r="282" ht="16.05" customHeight="1" s="258">
      <c r="A282" s="231" t="n">
        <v>42392</v>
      </c>
      <c r="B282" t="n">
        <v>96.17585800000001</v>
      </c>
      <c r="C282" s="47">
        <f>B282/B281-1</f>
        <v/>
      </c>
      <c r="G282" s="81" t="n">
        <v>42377</v>
      </c>
      <c r="H282" s="82" t="n">
        <v>297.82</v>
      </c>
      <c r="I282" s="210">
        <f>H282/H281-1</f>
        <v/>
      </c>
      <c r="J282" s="77" t="n"/>
      <c r="K282" s="77" t="n"/>
    </row>
    <row r="283" ht="16.05" customHeight="1" s="258">
      <c r="A283" s="231" t="n">
        <v>42395</v>
      </c>
      <c r="B283" t="n">
        <v>96.058525</v>
      </c>
      <c r="C283" s="47">
        <f>B283/B282-1</f>
        <v/>
      </c>
      <c r="G283" s="81" t="n">
        <v>42378</v>
      </c>
      <c r="H283" s="82" t="n">
        <v>298.82</v>
      </c>
      <c r="I283" s="210">
        <f>H283/H282-1</f>
        <v/>
      </c>
      <c r="J283" s="77" t="n"/>
      <c r="K283" s="77" t="n"/>
    </row>
    <row r="284" ht="16.05" customHeight="1" s="258">
      <c r="A284" s="231" t="n">
        <v>42396</v>
      </c>
      <c r="B284" t="n">
        <v>96.511017</v>
      </c>
      <c r="C284" s="47">
        <f>B284/B283-1</f>
        <v/>
      </c>
      <c r="G284" s="81" t="n">
        <v>42381</v>
      </c>
      <c r="H284" s="82" t="n">
        <v>301.32</v>
      </c>
      <c r="I284" s="210">
        <f>H284/H283-1</f>
        <v/>
      </c>
      <c r="J284" s="77" t="n"/>
      <c r="K284" s="77" t="n"/>
    </row>
    <row r="285" ht="16.05" customHeight="1" s="258">
      <c r="A285" s="231" t="n">
        <v>42397</v>
      </c>
      <c r="B285" t="n">
        <v>96.95509300000001</v>
      </c>
      <c r="C285" s="47">
        <f>B285/B284-1</f>
        <v/>
      </c>
      <c r="G285" s="81" t="n">
        <v>42382</v>
      </c>
      <c r="H285" s="82" t="n">
        <v>301.23</v>
      </c>
      <c r="I285" s="210">
        <f>H285/H284-1</f>
        <v/>
      </c>
      <c r="J285" s="77" t="n"/>
      <c r="K285" s="77" t="n"/>
    </row>
    <row r="286" ht="16.05" customHeight="1" s="258">
      <c r="A286" s="231" t="n">
        <v>42398</v>
      </c>
      <c r="B286" t="n">
        <v>96.88810700000001</v>
      </c>
      <c r="C286" s="47">
        <f>B286/B285-1</f>
        <v/>
      </c>
      <c r="G286" s="81" t="n">
        <v>42383</v>
      </c>
      <c r="H286" s="82" t="n">
        <v>300.07</v>
      </c>
      <c r="I286" s="210">
        <f>H286/H285-1</f>
        <v/>
      </c>
      <c r="J286" s="77" t="n"/>
      <c r="K286" s="77" t="n"/>
    </row>
    <row r="287" ht="16.05" customHeight="1" s="258">
      <c r="A287" s="231" t="n">
        <v>42399</v>
      </c>
      <c r="B287" t="n">
        <v>97.181335</v>
      </c>
      <c r="C287" s="47">
        <f>B287/B286-1</f>
        <v/>
      </c>
      <c r="G287" s="81" t="n">
        <v>42384</v>
      </c>
      <c r="H287" s="82" t="n">
        <v>300.6</v>
      </c>
      <c r="I287" s="210">
        <f>H287/H286-1</f>
        <v/>
      </c>
      <c r="J287" s="77" t="n"/>
      <c r="K287" s="77" t="n"/>
    </row>
    <row r="288" ht="16.05" customHeight="1" s="258">
      <c r="A288" s="231" t="n">
        <v>42402</v>
      </c>
      <c r="B288" t="n">
        <v>97.15696</v>
      </c>
      <c r="C288" s="47">
        <f>B288/B287-1</f>
        <v/>
      </c>
      <c r="G288" s="81" t="n">
        <v>42385</v>
      </c>
      <c r="H288" s="82" t="n">
        <v>302.11</v>
      </c>
      <c r="I288" s="210">
        <f>H288/H287-1</f>
        <v/>
      </c>
      <c r="J288" s="77" t="n"/>
      <c r="K288" s="77" t="n"/>
    </row>
    <row r="289" ht="16.05" customHeight="1" s="258">
      <c r="A289" s="231" t="n">
        <v>42403</v>
      </c>
      <c r="B289" t="n">
        <v>97.039253</v>
      </c>
      <c r="C289" s="47">
        <f>B289/B288-1</f>
        <v/>
      </c>
      <c r="G289" s="81" t="n">
        <v>42388</v>
      </c>
      <c r="H289" s="82" t="n">
        <v>301.43</v>
      </c>
      <c r="I289" s="210">
        <f>H289/H288-1</f>
        <v/>
      </c>
      <c r="J289" s="77" t="n"/>
      <c r="K289" s="77" t="n"/>
    </row>
    <row r="290" ht="16.05" customHeight="1" s="258">
      <c r="A290" s="231" t="n">
        <v>42404</v>
      </c>
      <c r="B290" t="n">
        <v>97.072868</v>
      </c>
      <c r="C290" s="47">
        <f>B290/B289-1</f>
        <v/>
      </c>
      <c r="G290" s="81" t="n">
        <v>42389</v>
      </c>
      <c r="H290" s="82" t="n">
        <v>296.95</v>
      </c>
      <c r="I290" s="210">
        <f>H290/H289-1</f>
        <v/>
      </c>
      <c r="J290" s="77" t="n"/>
      <c r="K290" s="77" t="n"/>
    </row>
    <row r="291" ht="16.05" customHeight="1" s="258">
      <c r="A291" s="231" t="n">
        <v>42405</v>
      </c>
      <c r="B291" t="n">
        <v>97.30835</v>
      </c>
      <c r="C291" s="47">
        <f>B291/B290-1</f>
        <v/>
      </c>
      <c r="G291" s="81" t="n">
        <v>42390</v>
      </c>
      <c r="H291" s="82" t="n">
        <v>298.18</v>
      </c>
      <c r="I291" s="210">
        <f>H291/H290-1</f>
        <v/>
      </c>
      <c r="J291" s="77" t="n"/>
      <c r="K291" s="77" t="n"/>
    </row>
    <row r="292" ht="16.05" customHeight="1" s="258">
      <c r="A292" s="231" t="n">
        <v>42406</v>
      </c>
      <c r="B292" t="n">
        <v>97.30835</v>
      </c>
      <c r="C292" s="47">
        <f>B292/B291-1</f>
        <v/>
      </c>
      <c r="G292" s="81" t="n">
        <v>42391</v>
      </c>
      <c r="H292" s="82" t="n">
        <v>295.55</v>
      </c>
      <c r="I292" s="210">
        <f>H292/H291-1</f>
        <v/>
      </c>
      <c r="J292" s="77" t="n"/>
      <c r="K292" s="77" t="n"/>
    </row>
    <row r="293" ht="16.05" customHeight="1" s="258">
      <c r="A293" s="231" t="n">
        <v>42409</v>
      </c>
      <c r="B293" t="n">
        <v>97.32513400000001</v>
      </c>
      <c r="C293" s="47">
        <f>B293/B292-1</f>
        <v/>
      </c>
      <c r="G293" s="81" t="n">
        <v>42392</v>
      </c>
      <c r="H293" s="82" t="n">
        <v>294.84</v>
      </c>
      <c r="I293" s="210">
        <f>H293/H292-1</f>
        <v/>
      </c>
      <c r="J293" s="77" t="n"/>
      <c r="K293" s="77" t="n"/>
    </row>
    <row r="294" ht="16.05" customHeight="1" s="258">
      <c r="A294" s="231" t="n">
        <v>42410</v>
      </c>
      <c r="B294" t="n">
        <v>97.28310399999999</v>
      </c>
      <c r="C294" s="47">
        <f>B294/B293-1</f>
        <v/>
      </c>
      <c r="G294" s="81" t="n">
        <v>42395</v>
      </c>
      <c r="H294" s="82" t="n">
        <v>290.14</v>
      </c>
      <c r="I294" s="210">
        <f>H294/H293-1</f>
        <v/>
      </c>
      <c r="J294" s="77" t="n"/>
      <c r="K294" s="77" t="n"/>
    </row>
    <row r="295" ht="16.05" customHeight="1" s="258">
      <c r="A295" s="231" t="n">
        <v>42411</v>
      </c>
      <c r="B295" t="n">
        <v>97.426056</v>
      </c>
      <c r="C295" s="47">
        <f>B295/B294-1</f>
        <v/>
      </c>
      <c r="G295" s="81" t="n">
        <v>42396</v>
      </c>
      <c r="H295" s="82" t="n">
        <v>291.15</v>
      </c>
      <c r="I295" s="210">
        <f>H295/H294-1</f>
        <v/>
      </c>
      <c r="J295" s="77" t="n"/>
      <c r="K295" s="77" t="n"/>
    </row>
    <row r="296" ht="16.05" customHeight="1" s="258">
      <c r="A296" s="231" t="n">
        <v>42412</v>
      </c>
      <c r="B296" t="n">
        <v>97.451286</v>
      </c>
      <c r="C296" s="47">
        <f>B296/B295-1</f>
        <v/>
      </c>
      <c r="G296" s="81" t="n">
        <v>42397</v>
      </c>
      <c r="H296" s="82" t="n">
        <v>289.81</v>
      </c>
      <c r="I296" s="210">
        <f>H296/H295-1</f>
        <v/>
      </c>
      <c r="J296" s="77" t="n"/>
      <c r="K296" s="77" t="n"/>
    </row>
    <row r="297" ht="16.05" customHeight="1" s="258">
      <c r="A297" s="231" t="n">
        <v>42413</v>
      </c>
      <c r="B297" t="n">
        <v>97.838081</v>
      </c>
      <c r="C297" s="47">
        <f>B297/B296-1</f>
        <v/>
      </c>
      <c r="G297" s="81" t="n">
        <v>42398</v>
      </c>
      <c r="H297" s="82" t="n">
        <v>283.4</v>
      </c>
      <c r="I297" s="210">
        <f>H297/H296-1</f>
        <v/>
      </c>
      <c r="J297" s="77" t="n"/>
      <c r="K297" s="77" t="n"/>
    </row>
    <row r="298" ht="16.05" customHeight="1" s="258">
      <c r="A298" s="231" t="n">
        <v>42417</v>
      </c>
      <c r="B298" t="n">
        <v>97.922157</v>
      </c>
      <c r="C298" s="47">
        <f>B298/B297-1</f>
        <v/>
      </c>
      <c r="G298" s="81" t="n">
        <v>42399</v>
      </c>
      <c r="H298" s="82" t="n">
        <v>281.29</v>
      </c>
      <c r="I298" s="210">
        <f>H298/H297-1</f>
        <v/>
      </c>
      <c r="J298" s="77" t="n"/>
      <c r="K298" s="77" t="n"/>
    </row>
    <row r="299" ht="16.05" customHeight="1" s="258">
      <c r="A299" s="231" t="n">
        <v>42418</v>
      </c>
      <c r="B299" t="n">
        <v>98.115601</v>
      </c>
      <c r="C299" s="47">
        <f>B299/B298-1</f>
        <v/>
      </c>
      <c r="G299" s="81" t="n">
        <v>42402</v>
      </c>
      <c r="H299" s="82" t="n">
        <v>279.9</v>
      </c>
      <c r="I299" s="210">
        <f>H299/H298-1</f>
        <v/>
      </c>
      <c r="J299" s="77" t="n"/>
      <c r="K299" s="77" t="n"/>
    </row>
    <row r="300" ht="16.05" customHeight="1" s="258">
      <c r="A300" s="231" t="n">
        <v>42419</v>
      </c>
      <c r="B300" t="n">
        <v>98.17446099999999</v>
      </c>
      <c r="C300" s="47">
        <f>B300/B299-1</f>
        <v/>
      </c>
      <c r="G300" s="81" t="n">
        <v>42403</v>
      </c>
      <c r="H300" s="82" t="n">
        <v>285.89</v>
      </c>
      <c r="I300" s="210">
        <f>H300/H299-1</f>
        <v/>
      </c>
      <c r="J300" s="77" t="n"/>
      <c r="K300" s="77" t="n"/>
    </row>
    <row r="301" ht="16.05" customHeight="1" s="258">
      <c r="A301" s="231" t="n">
        <v>42420</v>
      </c>
      <c r="B301" t="n">
        <v>98.393066</v>
      </c>
      <c r="C301" s="47">
        <f>B301/B300-1</f>
        <v/>
      </c>
      <c r="G301" s="81" t="n">
        <v>42404</v>
      </c>
      <c r="H301" s="82" t="n">
        <v>287.12</v>
      </c>
      <c r="I301" s="210">
        <f>H301/H300-1</f>
        <v/>
      </c>
      <c r="J301" s="77" t="n"/>
      <c r="K301" s="77" t="n"/>
    </row>
    <row r="302" ht="16.05" customHeight="1" s="258">
      <c r="A302" s="231" t="n">
        <v>42423</v>
      </c>
      <c r="B302" t="n">
        <v>97.96421100000001</v>
      </c>
      <c r="C302" s="47">
        <f>B302/B301-1</f>
        <v/>
      </c>
      <c r="G302" s="81" t="n">
        <v>42405</v>
      </c>
      <c r="H302" s="82" t="n">
        <v>289.37</v>
      </c>
      <c r="I302" s="210">
        <f>H302/H301-1</f>
        <v/>
      </c>
      <c r="J302" s="77" t="n"/>
      <c r="K302" s="77" t="n"/>
    </row>
    <row r="303" ht="16.05" customHeight="1" s="258">
      <c r="A303" s="231" t="n">
        <v>42424</v>
      </c>
      <c r="B303" t="n">
        <v>97.35878</v>
      </c>
      <c r="C303" s="47">
        <f>B303/B302-1</f>
        <v/>
      </c>
      <c r="G303" s="81" t="n">
        <v>42406</v>
      </c>
      <c r="H303" s="82" t="n">
        <v>286.84</v>
      </c>
      <c r="I303" s="210">
        <f>H303/H302-1</f>
        <v/>
      </c>
      <c r="J303" s="77" t="n"/>
      <c r="K303" s="77" t="n"/>
    </row>
    <row r="304" ht="16.05" customHeight="1" s="258">
      <c r="A304" s="231" t="n">
        <v>42425</v>
      </c>
      <c r="B304" t="n">
        <v>97.30835</v>
      </c>
      <c r="C304" s="47">
        <f>B304/B303-1</f>
        <v/>
      </c>
      <c r="G304" s="81" t="n">
        <v>42409</v>
      </c>
      <c r="H304" s="82" t="n">
        <v>285.51</v>
      </c>
      <c r="I304" s="210">
        <f>H304/H303-1</f>
        <v/>
      </c>
      <c r="J304" s="77" t="n"/>
      <c r="K304" s="77" t="n"/>
    </row>
    <row r="305" ht="16.05" customHeight="1" s="258">
      <c r="A305" s="231" t="n">
        <v>42426</v>
      </c>
      <c r="B305" t="n">
        <v>96.097443</v>
      </c>
      <c r="C305" s="47">
        <f>B305/B304-1</f>
        <v/>
      </c>
      <c r="G305" s="81" t="n">
        <v>42410</v>
      </c>
      <c r="H305" s="82" t="n">
        <v>288.64</v>
      </c>
      <c r="I305" s="210">
        <f>H305/H304-1</f>
        <v/>
      </c>
      <c r="J305" s="77" t="n"/>
      <c r="K305" s="77" t="n"/>
    </row>
    <row r="306" ht="16.05" customHeight="1" s="258">
      <c r="A306" s="231" t="n">
        <v>42427</v>
      </c>
      <c r="B306" t="n">
        <v>95.962898</v>
      </c>
      <c r="C306" s="47">
        <f>B306/B305-1</f>
        <v/>
      </c>
      <c r="G306" s="81" t="n">
        <v>42411</v>
      </c>
      <c r="H306" s="82" t="n">
        <v>291.18</v>
      </c>
      <c r="I306" s="210">
        <f>H306/H305-1</f>
        <v/>
      </c>
      <c r="J306" s="77" t="n"/>
      <c r="K306" s="77" t="n"/>
    </row>
    <row r="307" ht="16.05" customHeight="1" s="258">
      <c r="A307" s="231" t="n">
        <v>42430</v>
      </c>
      <c r="B307" t="n">
        <v>96.736794</v>
      </c>
      <c r="C307" s="47">
        <f>B307/B306-1</f>
        <v/>
      </c>
      <c r="G307" s="81" t="n">
        <v>42412</v>
      </c>
      <c r="H307" s="82" t="n">
        <v>290.33</v>
      </c>
      <c r="I307" s="210">
        <f>H307/H306-1</f>
        <v/>
      </c>
      <c r="J307" s="77" t="n"/>
      <c r="K307" s="77" t="n"/>
    </row>
    <row r="308" ht="16.05" customHeight="1" s="258">
      <c r="A308" s="231" t="n">
        <v>42431</v>
      </c>
      <c r="B308" t="n">
        <v>97.859314</v>
      </c>
      <c r="C308" s="47">
        <f>B308/B307-1</f>
        <v/>
      </c>
      <c r="G308" s="81" t="n">
        <v>42413</v>
      </c>
      <c r="H308" s="82" t="n">
        <v>290.05</v>
      </c>
      <c r="I308" s="210">
        <f>H308/H307-1</f>
        <v/>
      </c>
      <c r="J308" s="77" t="n"/>
      <c r="K308" s="77" t="n"/>
    </row>
    <row r="309" ht="16.05" customHeight="1" s="258">
      <c r="A309" s="231" t="n">
        <v>42432</v>
      </c>
      <c r="B309" t="n">
        <v>98.58513600000001</v>
      </c>
      <c r="C309" s="47">
        <f>B309/B308-1</f>
        <v/>
      </c>
      <c r="G309" s="81" t="n">
        <v>42416</v>
      </c>
      <c r="H309" s="82" t="n">
        <v>290.75</v>
      </c>
      <c r="I309" s="210">
        <f>H309/H308-1</f>
        <v/>
      </c>
      <c r="J309" s="77" t="n"/>
      <c r="K309" s="77" t="n"/>
    </row>
    <row r="310" ht="16.05" customHeight="1" s="258">
      <c r="A310" s="231" t="n">
        <v>42433</v>
      </c>
      <c r="B310" t="n">
        <v>97.715828</v>
      </c>
      <c r="C310" s="47">
        <f>B310/B309-1</f>
        <v/>
      </c>
      <c r="G310" s="81" t="n">
        <v>42417</v>
      </c>
      <c r="H310" s="82" t="n">
        <v>288.17</v>
      </c>
      <c r="I310" s="210">
        <f>H310/H309-1</f>
        <v/>
      </c>
      <c r="J310" s="77" t="n"/>
      <c r="K310" s="77" t="n"/>
    </row>
    <row r="311" ht="16.05" customHeight="1" s="258">
      <c r="A311" s="231" t="n">
        <v>42434</v>
      </c>
      <c r="B311" t="n">
        <v>97.310715</v>
      </c>
      <c r="C311" s="47">
        <f>B311/B310-1</f>
        <v/>
      </c>
      <c r="G311" s="81" t="n">
        <v>42418</v>
      </c>
      <c r="H311" s="82" t="n">
        <v>290.33</v>
      </c>
      <c r="I311" s="210">
        <f>H311/H310-1</f>
        <v/>
      </c>
      <c r="J311" s="77" t="n"/>
      <c r="K311" s="77" t="n"/>
    </row>
    <row r="312" ht="16.05" customHeight="1" s="258">
      <c r="A312" s="231" t="n">
        <v>42437</v>
      </c>
      <c r="B312" t="n">
        <v>89.427986</v>
      </c>
      <c r="C312" s="47">
        <f>B312/B311-1</f>
        <v/>
      </c>
      <c r="G312" s="81" t="n">
        <v>42419</v>
      </c>
      <c r="H312" s="82" t="n">
        <v>288.73</v>
      </c>
      <c r="I312" s="210">
        <f>H312/H311-1</f>
        <v/>
      </c>
      <c r="J312" s="77" t="n"/>
      <c r="K312" s="77" t="n"/>
    </row>
    <row r="313" ht="16.05" customHeight="1" s="258">
      <c r="A313" s="231" t="n">
        <v>42438</v>
      </c>
      <c r="B313" t="n">
        <v>90.46603399999999</v>
      </c>
      <c r="C313" s="47">
        <f>B313/B312-1</f>
        <v/>
      </c>
      <c r="G313" s="81" t="n">
        <v>42420</v>
      </c>
      <c r="H313" s="82" t="n">
        <v>286.59</v>
      </c>
      <c r="I313" s="210">
        <f>H313/H312-1</f>
        <v/>
      </c>
      <c r="J313" s="77" t="n"/>
      <c r="K313" s="77" t="n"/>
    </row>
    <row r="314" ht="16.05" customHeight="1" s="258">
      <c r="A314" s="231" t="n">
        <v>42439</v>
      </c>
      <c r="B314" t="n">
        <v>86.37278000000001</v>
      </c>
      <c r="C314" s="47">
        <f>B314/B313-1</f>
        <v/>
      </c>
      <c r="G314" s="81" t="n">
        <v>42423</v>
      </c>
      <c r="H314" s="82" t="n">
        <v>280.14</v>
      </c>
      <c r="I314" s="210">
        <f>H314/H313-1</f>
        <v/>
      </c>
      <c r="J314" s="77" t="n"/>
      <c r="K314" s="77" t="n"/>
    </row>
    <row r="315" ht="16.05" customHeight="1" s="258">
      <c r="A315" s="231" t="n">
        <v>42440</v>
      </c>
      <c r="B315" t="n">
        <v>82.119125</v>
      </c>
      <c r="C315" s="47">
        <f>B315/B314-1</f>
        <v/>
      </c>
      <c r="G315" s="81" t="n">
        <v>42424</v>
      </c>
      <c r="H315" s="82" t="n">
        <v>279.68</v>
      </c>
      <c r="I315" s="210">
        <f>H315/H314-1</f>
        <v/>
      </c>
      <c r="J315" s="77" t="n"/>
      <c r="K315" s="77" t="n"/>
    </row>
    <row r="316" ht="16.05" customHeight="1" s="258">
      <c r="A316" s="231" t="n">
        <v>42441</v>
      </c>
      <c r="B316" t="n">
        <v>84.448486</v>
      </c>
      <c r="C316" s="47">
        <f>B316/B315-1</f>
        <v/>
      </c>
      <c r="G316" s="81" t="n">
        <v>42425</v>
      </c>
      <c r="H316" s="82" t="n">
        <v>276.6</v>
      </c>
      <c r="I316" s="210">
        <f>H316/H315-1</f>
        <v/>
      </c>
      <c r="J316" s="77" t="n"/>
      <c r="K316" s="77" t="n"/>
    </row>
    <row r="317" ht="16.05" customHeight="1" s="258">
      <c r="A317" s="231" t="n">
        <v>42444</v>
      </c>
      <c r="B317" t="n">
        <v>80.549316</v>
      </c>
      <c r="C317" s="47">
        <f>B317/B316-1</f>
        <v/>
      </c>
      <c r="G317" s="81" t="n">
        <v>42426</v>
      </c>
      <c r="H317" s="82" t="n">
        <v>273.07</v>
      </c>
      <c r="I317" s="210">
        <f>H317/H316-1</f>
        <v/>
      </c>
      <c r="J317" s="77" t="n"/>
      <c r="K317" s="77" t="n"/>
    </row>
    <row r="318" ht="16.05" customHeight="1" s="258">
      <c r="A318" s="231" t="n">
        <v>42445</v>
      </c>
      <c r="B318" t="n">
        <v>79.764427</v>
      </c>
      <c r="C318" s="47">
        <f>B318/B317-1</f>
        <v/>
      </c>
      <c r="G318" s="81" t="n">
        <v>42427</v>
      </c>
      <c r="H318" s="82" t="n">
        <v>266.59</v>
      </c>
      <c r="I318" s="210">
        <f>H318/H317-1</f>
        <v/>
      </c>
      <c r="J318" s="77" t="n"/>
      <c r="K318" s="77" t="n"/>
    </row>
    <row r="319" ht="16.05" customHeight="1" s="258">
      <c r="A319" s="231" t="n">
        <v>42446</v>
      </c>
      <c r="B319" t="n">
        <v>72.413353</v>
      </c>
      <c r="C319" s="47">
        <f>B319/B318-1</f>
        <v/>
      </c>
      <c r="G319" s="81" t="n">
        <v>42430</v>
      </c>
      <c r="H319" s="82" t="n">
        <v>268.94</v>
      </c>
      <c r="I319" s="210">
        <f>H319/H318-1</f>
        <v/>
      </c>
      <c r="J319" s="77" t="n"/>
      <c r="K319" s="77" t="n"/>
    </row>
    <row r="320" ht="16.05" customHeight="1" s="258">
      <c r="A320" s="231" t="n">
        <v>42447</v>
      </c>
      <c r="B320" t="n">
        <v>74.253242</v>
      </c>
      <c r="C320" s="47">
        <f>B320/B319-1</f>
        <v/>
      </c>
      <c r="G320" s="81" t="n">
        <v>42431</v>
      </c>
      <c r="H320" s="82" t="n">
        <v>272.01</v>
      </c>
      <c r="I320" s="210">
        <f>H320/H319-1</f>
        <v/>
      </c>
      <c r="J320" s="77" t="n"/>
      <c r="K320" s="77" t="n"/>
    </row>
    <row r="321" ht="16.05" customHeight="1" s="258">
      <c r="A321" s="231" t="n">
        <v>42448</v>
      </c>
      <c r="B321" t="n">
        <v>76.87799099999999</v>
      </c>
      <c r="C321" s="47">
        <f>B321/B320-1</f>
        <v/>
      </c>
      <c r="G321" s="81" t="n">
        <v>42432</v>
      </c>
      <c r="H321" s="82" t="n">
        <v>273.49</v>
      </c>
      <c r="I321" s="210">
        <f>H321/H320-1</f>
        <v/>
      </c>
      <c r="J321" s="77" t="n"/>
      <c r="K321" s="77" t="n"/>
    </row>
    <row r="322" ht="16.05" customHeight="1" s="258">
      <c r="A322" s="231" t="n">
        <v>42451</v>
      </c>
      <c r="B322" t="n">
        <v>77.097427</v>
      </c>
      <c r="C322" s="47">
        <f>B322/B321-1</f>
        <v/>
      </c>
      <c r="G322" s="81" t="n">
        <v>42433</v>
      </c>
      <c r="H322" s="82" t="n">
        <v>273.31</v>
      </c>
      <c r="I322" s="210">
        <f>H322/H321-1</f>
        <v/>
      </c>
      <c r="J322" s="77" t="n"/>
      <c r="K322" s="77" t="n"/>
    </row>
    <row r="323" ht="16.05" customHeight="1" s="258">
      <c r="A323" s="231" t="n">
        <v>42452</v>
      </c>
      <c r="B323" t="n">
        <v>79.502762</v>
      </c>
      <c r="C323" s="47">
        <f>B323/B322-1</f>
        <v/>
      </c>
      <c r="G323" s="81" t="n">
        <v>42434</v>
      </c>
      <c r="H323" s="82" t="n">
        <v>266.81</v>
      </c>
      <c r="I323" s="210">
        <f>H323/H322-1</f>
        <v/>
      </c>
      <c r="J323" s="77" t="n"/>
      <c r="K323" s="77" t="n"/>
    </row>
    <row r="324" ht="16.05" customHeight="1" s="258">
      <c r="A324" s="231" t="n">
        <v>42453</v>
      </c>
      <c r="B324" t="n">
        <v>82.69302399999999</v>
      </c>
      <c r="C324" s="47">
        <f>B324/B323-1</f>
        <v/>
      </c>
      <c r="G324" s="81" t="n">
        <v>42437</v>
      </c>
      <c r="H324" s="82" t="n">
        <v>249.58</v>
      </c>
      <c r="I324" s="210">
        <f>H324/H323-1</f>
        <v/>
      </c>
      <c r="J324" s="77" t="n"/>
      <c r="K324" s="77" t="n"/>
    </row>
    <row r="325" ht="16.05" customHeight="1" s="258">
      <c r="A325" s="231" t="n">
        <v>42454</v>
      </c>
      <c r="B325" t="n">
        <v>84.060249</v>
      </c>
      <c r="C325" s="47">
        <f>B325/B324-1</f>
        <v/>
      </c>
      <c r="G325" s="81" t="n">
        <v>42438</v>
      </c>
      <c r="H325" s="82" t="n">
        <v>253.81</v>
      </c>
      <c r="I325" s="210">
        <f>H325/H324-1</f>
        <v/>
      </c>
      <c r="J325" s="77" t="n"/>
      <c r="K325" s="77" t="n"/>
    </row>
    <row r="326" ht="16.05" customHeight="1" s="258">
      <c r="A326" s="231" t="n">
        <v>42455</v>
      </c>
      <c r="B326" t="n">
        <v>82.33008599999999</v>
      </c>
      <c r="C326" s="47">
        <f>B326/B325-1</f>
        <v/>
      </c>
      <c r="G326" s="81" t="n">
        <v>42439</v>
      </c>
      <c r="H326" s="82" t="n">
        <v>249.68</v>
      </c>
      <c r="I326" s="210">
        <f>H326/H325-1</f>
        <v/>
      </c>
      <c r="J326" s="77" t="n"/>
      <c r="K326" s="77" t="n"/>
    </row>
    <row r="327" ht="16.05" customHeight="1" s="258">
      <c r="A327" s="231" t="n">
        <v>42458</v>
      </c>
      <c r="B327" t="n">
        <v>82.22036</v>
      </c>
      <c r="C327" s="47">
        <f>B327/B326-1</f>
        <v/>
      </c>
      <c r="G327" s="81" t="n">
        <v>42440</v>
      </c>
      <c r="H327" s="82" t="n">
        <v>232.06</v>
      </c>
      <c r="I327" s="210">
        <f>H327/H326-1</f>
        <v/>
      </c>
      <c r="J327" s="77" t="n"/>
      <c r="K327" s="77" t="n"/>
    </row>
    <row r="328" ht="16.05" customHeight="1" s="258">
      <c r="A328" s="231" t="n">
        <v>42459</v>
      </c>
      <c r="B328" t="n">
        <v>81.595848</v>
      </c>
      <c r="C328" s="47">
        <f>B328/B327-1</f>
        <v/>
      </c>
      <c r="G328" s="81" t="n">
        <v>42441</v>
      </c>
      <c r="H328" s="82" t="n">
        <v>234.96</v>
      </c>
      <c r="I328" s="210">
        <f>H328/H327-1</f>
        <v/>
      </c>
      <c r="J328" s="77" t="n"/>
      <c r="K328" s="77" t="n"/>
    </row>
    <row r="329" ht="16.05" customHeight="1" s="258">
      <c r="A329" s="231" t="n">
        <v>42460</v>
      </c>
      <c r="B329" t="n">
        <v>79.54393</v>
      </c>
      <c r="C329" s="47">
        <f>B329/B328-1</f>
        <v/>
      </c>
      <c r="G329" s="81" t="n">
        <v>42444</v>
      </c>
      <c r="H329" s="82" t="n">
        <v>218.98</v>
      </c>
      <c r="I329" s="210">
        <f>H329/H328-1</f>
        <v/>
      </c>
      <c r="J329" s="77" t="n"/>
      <c r="K329" s="77" t="n"/>
    </row>
    <row r="330" ht="16.05" customHeight="1" s="258">
      <c r="A330" s="231" t="n">
        <v>42461</v>
      </c>
      <c r="B330" t="n">
        <v>81.171227</v>
      </c>
      <c r="C330" s="47">
        <f>B330/B329-1</f>
        <v/>
      </c>
      <c r="G330" s="81" t="n">
        <v>42445</v>
      </c>
      <c r="H330" s="82" t="n">
        <v>217.76</v>
      </c>
      <c r="I330" s="210">
        <f>H330/H329-1</f>
        <v/>
      </c>
      <c r="J330" s="77" t="n"/>
      <c r="K330" s="77" t="n"/>
    </row>
    <row r="331" ht="16.05" customHeight="1" s="258">
      <c r="A331" s="231" t="n">
        <v>42462</v>
      </c>
      <c r="B331" t="n">
        <v>81.02711499999999</v>
      </c>
      <c r="C331" s="47">
        <f>B331/B330-1</f>
        <v/>
      </c>
      <c r="G331" s="81" t="n">
        <v>42446</v>
      </c>
      <c r="H331" s="82" t="n">
        <v>207.3</v>
      </c>
      <c r="I331" s="210">
        <f>H331/H330-1</f>
        <v/>
      </c>
      <c r="J331" s="77" t="n"/>
      <c r="K331" s="77" t="n"/>
    </row>
    <row r="332" ht="16.05" customHeight="1" s="258">
      <c r="A332" s="231" t="n">
        <v>42465</v>
      </c>
      <c r="B332" t="n">
        <v>82.662918</v>
      </c>
      <c r="C332" s="47">
        <f>B332/B331-1</f>
        <v/>
      </c>
      <c r="G332" s="81" t="n">
        <v>42447</v>
      </c>
      <c r="H332" s="82" t="n">
        <v>203.35</v>
      </c>
      <c r="I332" s="210">
        <f>H332/H331-1</f>
        <v/>
      </c>
      <c r="J332" s="77" t="n"/>
      <c r="K332" s="77" t="n"/>
    </row>
    <row r="333" ht="16.05" customHeight="1" s="258">
      <c r="A333" s="231" t="n">
        <v>42466</v>
      </c>
      <c r="B333" t="n">
        <v>83.13756600000001</v>
      </c>
      <c r="C333" s="47">
        <f>B333/B332-1</f>
        <v/>
      </c>
      <c r="G333" s="81" t="n">
        <v>42448</v>
      </c>
      <c r="H333" s="82" t="n">
        <v>211.43</v>
      </c>
      <c r="I333" s="210">
        <f>H333/H332-1</f>
        <v/>
      </c>
      <c r="J333" s="77" t="n"/>
      <c r="K333" s="77" t="n"/>
    </row>
    <row r="334" ht="16.05" customHeight="1" s="258">
      <c r="A334" s="231" t="n">
        <v>42467</v>
      </c>
      <c r="B334" t="n">
        <v>83.493561</v>
      </c>
      <c r="C334" s="47">
        <f>B334/B333-1</f>
        <v/>
      </c>
      <c r="G334" s="81" t="n">
        <v>42451</v>
      </c>
      <c r="H334" s="82" t="n">
        <v>199.71</v>
      </c>
      <c r="I334" s="210">
        <f>H334/H333-1</f>
        <v/>
      </c>
      <c r="J334" s="77" t="n"/>
      <c r="K334" s="77" t="n"/>
    </row>
    <row r="335" ht="16.05" customHeight="1" s="258">
      <c r="A335" s="231" t="n">
        <v>42468</v>
      </c>
      <c r="B335" t="n">
        <v>85.900642</v>
      </c>
      <c r="C335" s="47">
        <f>B335/B334-1</f>
        <v/>
      </c>
      <c r="G335" s="81" t="n">
        <v>42452</v>
      </c>
      <c r="H335" s="82" t="n">
        <v>209.4</v>
      </c>
      <c r="I335" s="210">
        <f>H335/H334-1</f>
        <v/>
      </c>
      <c r="J335" s="77" t="n"/>
      <c r="K335" s="77" t="n"/>
    </row>
    <row r="336" ht="16.05" customHeight="1" s="258">
      <c r="A336" s="231" t="n">
        <v>42472</v>
      </c>
      <c r="B336" t="n">
        <v>85.731087</v>
      </c>
      <c r="C336" s="47">
        <f>B336/B335-1</f>
        <v/>
      </c>
      <c r="G336" s="81" t="n">
        <v>42453</v>
      </c>
      <c r="H336" s="82" t="n">
        <v>217.72</v>
      </c>
      <c r="I336" s="210">
        <f>H336/H335-1</f>
        <v/>
      </c>
      <c r="J336" s="77" t="n"/>
      <c r="K336" s="77" t="n"/>
    </row>
    <row r="337" ht="16.05" customHeight="1" s="258">
      <c r="A337" s="231" t="n">
        <v>42473</v>
      </c>
      <c r="B337" t="n">
        <v>86.298973</v>
      </c>
      <c r="C337" s="47">
        <f>B337/B336-1</f>
        <v/>
      </c>
      <c r="G337" s="81" t="n">
        <v>42454</v>
      </c>
      <c r="H337" s="82" t="n">
        <v>222.85</v>
      </c>
      <c r="I337" s="210">
        <f>H337/H336-1</f>
        <v/>
      </c>
      <c r="J337" s="77" t="n"/>
      <c r="K337" s="77" t="n"/>
    </row>
    <row r="338" ht="16.05" customHeight="1" s="258">
      <c r="A338" s="231" t="n">
        <v>42474</v>
      </c>
      <c r="B338" t="n">
        <v>84.586899</v>
      </c>
      <c r="C338" s="47">
        <f>B338/B337-1</f>
        <v/>
      </c>
      <c r="G338" s="81" t="n">
        <v>42455</v>
      </c>
      <c r="H338" s="82" t="n">
        <v>219.58</v>
      </c>
      <c r="I338" s="210">
        <f>H338/H337-1</f>
        <v/>
      </c>
      <c r="J338" s="77" t="n"/>
      <c r="K338" s="77" t="n"/>
    </row>
    <row r="339" ht="16.05" customHeight="1" s="258">
      <c r="A339" s="231" t="n">
        <v>42475</v>
      </c>
      <c r="B339" t="n">
        <v>84.035988</v>
      </c>
      <c r="C339" s="47">
        <f>B339/B338-1</f>
        <v/>
      </c>
      <c r="G339" s="81" t="n">
        <v>42458</v>
      </c>
      <c r="H339" s="82" t="n">
        <v>216.78</v>
      </c>
      <c r="I339" s="210">
        <f>H339/H338-1</f>
        <v/>
      </c>
      <c r="J339" s="77" t="n"/>
      <c r="K339" s="77" t="n"/>
    </row>
    <row r="340" ht="16.05" customHeight="1" s="258">
      <c r="A340" s="231" t="n">
        <v>42476</v>
      </c>
      <c r="B340" t="n">
        <v>84.629265</v>
      </c>
      <c r="C340" s="47">
        <f>B340/B339-1</f>
        <v/>
      </c>
      <c r="G340" s="81" t="n">
        <v>42459</v>
      </c>
      <c r="H340" s="82" t="n">
        <v>220.78</v>
      </c>
      <c r="I340" s="210">
        <f>H340/H339-1</f>
        <v/>
      </c>
      <c r="J340" s="77" t="n"/>
      <c r="K340" s="77" t="n"/>
    </row>
    <row r="341" ht="16.05" customHeight="1" s="258">
      <c r="A341" s="231" t="n">
        <v>42479</v>
      </c>
      <c r="B341" t="n">
        <v>84.09532900000001</v>
      </c>
      <c r="C341" s="47">
        <f>B341/B340-1</f>
        <v/>
      </c>
      <c r="G341" s="81" t="n">
        <v>42460</v>
      </c>
      <c r="H341" s="82" t="n">
        <v>216.35</v>
      </c>
      <c r="I341" s="210">
        <f>H341/H340-1</f>
        <v/>
      </c>
      <c r="J341" s="77" t="n"/>
      <c r="K341" s="77" t="n"/>
    </row>
    <row r="342" ht="16.05" customHeight="1" s="258">
      <c r="A342" s="231" t="n">
        <v>42480</v>
      </c>
      <c r="B342" t="n">
        <v>82.917198</v>
      </c>
      <c r="C342" s="47">
        <f>B342/B341-1</f>
        <v/>
      </c>
      <c r="G342" s="81" t="n">
        <v>42461</v>
      </c>
      <c r="H342" s="82" t="n">
        <v>218.73</v>
      </c>
      <c r="I342" s="210">
        <f>H342/H341-1</f>
        <v/>
      </c>
      <c r="J342" s="77" t="n"/>
      <c r="K342" s="77" t="n"/>
    </row>
    <row r="343" ht="16.05" customHeight="1" s="258">
      <c r="A343" s="231" t="n">
        <v>42481</v>
      </c>
      <c r="B343" t="n">
        <v>82.985023</v>
      </c>
      <c r="C343" s="47">
        <f>B343/B342-1</f>
        <v/>
      </c>
      <c r="G343" s="81" t="n">
        <v>42462</v>
      </c>
      <c r="H343" s="82" t="n">
        <v>216.77</v>
      </c>
      <c r="I343" s="210">
        <f>H343/H342-1</f>
        <v/>
      </c>
      <c r="J343" s="77" t="n"/>
      <c r="K343" s="77" t="n"/>
    </row>
    <row r="344" ht="16.05" customHeight="1" s="258">
      <c r="A344" s="231" t="n">
        <v>42482</v>
      </c>
      <c r="B344" t="n">
        <v>83.383369</v>
      </c>
      <c r="C344" s="47">
        <f>B344/B343-1</f>
        <v/>
      </c>
      <c r="G344" s="81" t="n">
        <v>42465</v>
      </c>
      <c r="H344" s="82" t="n">
        <v>221.78</v>
      </c>
      <c r="I344" s="210">
        <f>H344/H343-1</f>
        <v/>
      </c>
      <c r="J344" s="77" t="n"/>
      <c r="K344" s="77" t="n"/>
    </row>
    <row r="345" ht="16.05" customHeight="1" s="258">
      <c r="A345" s="231" t="n">
        <v>42483</v>
      </c>
      <c r="B345" t="n">
        <v>83.018906</v>
      </c>
      <c r="C345" s="47">
        <f>B345/B344-1</f>
        <v/>
      </c>
      <c r="G345" s="81" t="n">
        <v>42466</v>
      </c>
      <c r="H345" s="82" t="n">
        <v>228.48</v>
      </c>
      <c r="I345" s="210">
        <f>H345/H344-1</f>
        <v/>
      </c>
      <c r="J345" s="77" t="n"/>
      <c r="K345" s="77" t="n"/>
    </row>
    <row r="346" ht="16.05" customHeight="1" s="258">
      <c r="A346" s="231" t="n">
        <v>42486</v>
      </c>
      <c r="B346" t="n">
        <v>82.87481699999999</v>
      </c>
      <c r="C346" s="47">
        <f>B346/B345-1</f>
        <v/>
      </c>
      <c r="G346" s="81" t="n">
        <v>42467</v>
      </c>
      <c r="H346" s="82" t="n">
        <v>227.95</v>
      </c>
      <c r="I346" s="210">
        <f>H346/H345-1</f>
        <v/>
      </c>
      <c r="J346" s="77" t="n"/>
      <c r="K346" s="77" t="n"/>
    </row>
    <row r="347" ht="16.05" customHeight="1" s="258">
      <c r="A347" s="231" t="n">
        <v>42487</v>
      </c>
      <c r="B347" t="n">
        <v>83.688492</v>
      </c>
      <c r="C347" s="47">
        <f>B347/B346-1</f>
        <v/>
      </c>
      <c r="G347" s="81" t="n">
        <v>42468</v>
      </c>
      <c r="H347" s="82" t="n">
        <v>231.52</v>
      </c>
      <c r="I347" s="210">
        <f>H347/H346-1</f>
        <v/>
      </c>
      <c r="J347" s="77" t="n"/>
      <c r="K347" s="77" t="n"/>
    </row>
    <row r="348" ht="16.05" customHeight="1" s="258">
      <c r="A348" s="231" t="n">
        <v>42488</v>
      </c>
      <c r="B348" t="n">
        <v>85.027649</v>
      </c>
      <c r="C348" s="47">
        <f>B348/B347-1</f>
        <v/>
      </c>
      <c r="G348" s="81" t="n">
        <v>42469</v>
      </c>
      <c r="H348" s="82" t="n">
        <v>231.6</v>
      </c>
      <c r="I348" s="210">
        <f>H348/H347-1</f>
        <v/>
      </c>
      <c r="J348" s="77" t="n"/>
      <c r="K348" s="77" t="n"/>
    </row>
    <row r="349" ht="16.05" customHeight="1" s="258">
      <c r="A349" s="231" t="n">
        <v>42489</v>
      </c>
      <c r="B349" t="n">
        <v>85.180183</v>
      </c>
      <c r="C349" s="47">
        <f>B349/B348-1</f>
        <v/>
      </c>
      <c r="G349" s="81" t="n">
        <v>42472</v>
      </c>
      <c r="H349" s="82" t="n">
        <v>230.69</v>
      </c>
      <c r="I349" s="210">
        <f>H349/H348-1</f>
        <v/>
      </c>
      <c r="J349" s="77" t="n"/>
      <c r="K349" s="77" t="n"/>
    </row>
    <row r="350" ht="16.05" customHeight="1" s="258">
      <c r="A350" s="231" t="n">
        <v>42490</v>
      </c>
      <c r="B350" t="n">
        <v>84.813515</v>
      </c>
      <c r="C350" s="47">
        <f>B350/B349-1</f>
        <v/>
      </c>
      <c r="G350" s="81" t="n">
        <v>42473</v>
      </c>
      <c r="H350" s="82" t="n">
        <v>233.98</v>
      </c>
      <c r="I350" s="210">
        <f>H350/H349-1</f>
        <v/>
      </c>
      <c r="J350" s="77" t="n"/>
      <c r="K350" s="77" t="n"/>
    </row>
    <row r="351" ht="16.05" customHeight="1" s="258">
      <c r="A351" s="231" t="n">
        <v>42493</v>
      </c>
      <c r="B351" t="n">
        <v>84.813515</v>
      </c>
      <c r="C351" s="47">
        <f>B351/B350-1</f>
        <v/>
      </c>
      <c r="G351" s="81" t="n">
        <v>42474</v>
      </c>
      <c r="H351" s="82" t="n">
        <v>231.54</v>
      </c>
      <c r="I351" s="210">
        <f>H351/H350-1</f>
        <v/>
      </c>
      <c r="J351" s="77" t="n"/>
      <c r="K351" s="77" t="n"/>
    </row>
    <row r="352" ht="16.05" customHeight="1" s="258">
      <c r="A352" s="231" t="n">
        <v>42494</v>
      </c>
      <c r="B352" t="n">
        <v>85.740852</v>
      </c>
      <c r="C352" s="47">
        <f>B352/B351-1</f>
        <v/>
      </c>
      <c r="G352" s="81" t="n">
        <v>42475</v>
      </c>
      <c r="H352" s="82" t="n">
        <v>230.99</v>
      </c>
      <c r="I352" s="210">
        <f>H352/H351-1</f>
        <v/>
      </c>
      <c r="J352" s="77" t="n"/>
      <c r="K352" s="77" t="n"/>
    </row>
    <row r="353" ht="16.05" customHeight="1" s="258">
      <c r="A353" s="231" t="n">
        <v>42495</v>
      </c>
      <c r="B353" t="n">
        <v>85.358002</v>
      </c>
      <c r="C353" s="47">
        <f>B353/B352-1</f>
        <v/>
      </c>
      <c r="G353" s="81" t="n">
        <v>42476</v>
      </c>
      <c r="H353" s="82" t="n">
        <v>234.23</v>
      </c>
      <c r="I353" s="210">
        <f>H353/H352-1</f>
        <v/>
      </c>
      <c r="J353" s="77" t="n"/>
      <c r="K353" s="77" t="n"/>
    </row>
    <row r="354" ht="16.05" customHeight="1" s="258">
      <c r="A354" s="231" t="n">
        <v>42496</v>
      </c>
      <c r="B354" t="n">
        <v>86.038651</v>
      </c>
      <c r="C354" s="47">
        <f>B354/B353-1</f>
        <v/>
      </c>
      <c r="G354" s="81" t="n">
        <v>42479</v>
      </c>
      <c r="H354" s="82" t="n">
        <v>234.47</v>
      </c>
      <c r="I354" s="210">
        <f>H354/H353-1</f>
        <v/>
      </c>
      <c r="J354" s="77" t="n"/>
      <c r="K354" s="77" t="n"/>
    </row>
    <row r="355" ht="16.05" customHeight="1" s="258">
      <c r="A355" s="231" t="n">
        <v>42497</v>
      </c>
      <c r="B355" t="n">
        <v>86.481033</v>
      </c>
      <c r="C355" s="47">
        <f>B355/B354-1</f>
        <v/>
      </c>
      <c r="G355" s="81" t="n">
        <v>42480</v>
      </c>
      <c r="H355" s="82" t="n">
        <v>228.79</v>
      </c>
      <c r="I355" s="210">
        <f>H355/H354-1</f>
        <v/>
      </c>
      <c r="J355" s="77" t="n"/>
      <c r="K355" s="77" t="n"/>
    </row>
    <row r="356" ht="16.05" customHeight="1" s="258">
      <c r="A356" s="231" t="n">
        <v>42500</v>
      </c>
      <c r="B356" t="n">
        <v>86.95742799999999</v>
      </c>
      <c r="C356" s="47">
        <f>B356/B355-1</f>
        <v/>
      </c>
      <c r="G356" s="81" t="n">
        <v>42481</v>
      </c>
      <c r="H356" s="82" t="n">
        <v>231.59</v>
      </c>
      <c r="I356" s="210">
        <f>H356/H355-1</f>
        <v/>
      </c>
      <c r="J356" s="77" t="n"/>
      <c r="K356" s="77" t="n"/>
    </row>
    <row r="357" ht="16.05" customHeight="1" s="258">
      <c r="A357" s="231" t="n">
        <v>42501</v>
      </c>
      <c r="B357" t="n">
        <v>86.795776</v>
      </c>
      <c r="C357" s="47">
        <f>B357/B356-1</f>
        <v/>
      </c>
      <c r="G357" s="81" t="n">
        <v>42482</v>
      </c>
      <c r="H357" s="82" t="n">
        <v>232.52</v>
      </c>
      <c r="I357" s="210">
        <f>H357/H356-1</f>
        <v/>
      </c>
      <c r="J357" s="77" t="n"/>
      <c r="K357" s="77" t="n"/>
    </row>
    <row r="358" ht="16.05" customHeight="1" s="258">
      <c r="A358" s="231" t="n">
        <v>42502</v>
      </c>
      <c r="B358" t="n">
        <v>86.276855</v>
      </c>
      <c r="C358" s="47">
        <f>B358/B357-1</f>
        <v/>
      </c>
      <c r="G358" s="81" t="n">
        <v>42483</v>
      </c>
      <c r="H358" s="82" t="n">
        <v>229.45</v>
      </c>
      <c r="I358" s="210">
        <f>H358/H357-1</f>
        <v/>
      </c>
      <c r="J358" s="77" t="n"/>
      <c r="K358" s="77" t="n"/>
    </row>
    <row r="359" ht="16.05" customHeight="1" s="258">
      <c r="A359" s="231" t="n">
        <v>42503</v>
      </c>
      <c r="B359" t="n">
        <v>86.676704</v>
      </c>
      <c r="C359" s="47">
        <f>B359/B358-1</f>
        <v/>
      </c>
      <c r="G359" s="81" t="n">
        <v>42486</v>
      </c>
      <c r="H359" s="82" t="n">
        <v>233.3</v>
      </c>
      <c r="I359" s="210">
        <f>H359/H358-1</f>
        <v/>
      </c>
      <c r="J359" s="77" t="n"/>
      <c r="K359" s="77" t="n"/>
    </row>
    <row r="360" ht="16.05" customHeight="1" s="258">
      <c r="A360" s="231" t="n">
        <v>42504</v>
      </c>
      <c r="B360" t="n">
        <v>86.91494</v>
      </c>
      <c r="C360" s="47">
        <f>B360/B359-1</f>
        <v/>
      </c>
      <c r="G360" s="81" t="n">
        <v>42487</v>
      </c>
      <c r="H360" s="82" t="n">
        <v>235.31</v>
      </c>
      <c r="I360" s="210">
        <f>H360/H359-1</f>
        <v/>
      </c>
      <c r="J360" s="77" t="n"/>
      <c r="K360" s="77" t="n"/>
    </row>
    <row r="361" ht="16.05" customHeight="1" s="258">
      <c r="A361" s="231" t="n">
        <v>42507</v>
      </c>
      <c r="B361" t="n">
        <v>88.429283</v>
      </c>
      <c r="C361" s="47">
        <f>B361/B360-1</f>
        <v/>
      </c>
      <c r="G361" s="81" t="n">
        <v>42488</v>
      </c>
      <c r="H361" s="82" t="n">
        <v>239.9</v>
      </c>
      <c r="I361" s="210">
        <f>H361/H360-1</f>
        <v/>
      </c>
      <c r="J361" s="77" t="n"/>
      <c r="K361" s="77" t="n"/>
    </row>
    <row r="362" ht="16.05" customHeight="1" s="258">
      <c r="A362" s="231" t="n">
        <v>42508</v>
      </c>
      <c r="B362" t="n">
        <v>88.49736</v>
      </c>
      <c r="C362" s="47">
        <f>B362/B361-1</f>
        <v/>
      </c>
      <c r="G362" s="81" t="n">
        <v>42489</v>
      </c>
      <c r="H362" s="82" t="n">
        <v>241.39</v>
      </c>
      <c r="I362" s="210">
        <f>H362/H361-1</f>
        <v/>
      </c>
      <c r="J362" s="77" t="n"/>
      <c r="K362" s="77" t="n"/>
    </row>
    <row r="363" ht="16.05" customHeight="1" s="258">
      <c r="A363" s="231" t="n">
        <v>42509</v>
      </c>
      <c r="B363" t="n">
        <v>90.198914</v>
      </c>
      <c r="C363" s="47">
        <f>B363/B362-1</f>
        <v/>
      </c>
      <c r="G363" s="81" t="n">
        <v>42490</v>
      </c>
      <c r="H363" s="82" t="n">
        <v>239.2</v>
      </c>
      <c r="I363" s="210">
        <f>H363/H362-1</f>
        <v/>
      </c>
      <c r="J363" s="77" t="n"/>
      <c r="K363" s="77" t="n"/>
    </row>
    <row r="364" ht="16.05" customHeight="1" s="258">
      <c r="A364" s="231" t="n">
        <v>42510</v>
      </c>
      <c r="B364" t="n">
        <v>90.173355</v>
      </c>
      <c r="C364" s="47">
        <f>B364/B363-1</f>
        <v/>
      </c>
      <c r="G364" s="81" t="n">
        <v>42493</v>
      </c>
      <c r="H364" s="82" t="n">
        <v>232.15</v>
      </c>
      <c r="I364" s="210">
        <f>H364/H363-1</f>
        <v/>
      </c>
      <c r="J364" s="77" t="n"/>
      <c r="K364" s="77" t="n"/>
    </row>
    <row r="365" ht="16.05" customHeight="1" s="258">
      <c r="A365" s="231" t="n">
        <v>42511</v>
      </c>
      <c r="B365" t="n">
        <v>89.765007</v>
      </c>
      <c r="C365" s="47">
        <f>B365/B364-1</f>
        <v/>
      </c>
      <c r="G365" s="81" t="n">
        <v>42494</v>
      </c>
      <c r="H365" s="82" t="n">
        <v>234.39</v>
      </c>
      <c r="I365" s="210">
        <f>H365/H364-1</f>
        <v/>
      </c>
      <c r="J365" s="77" t="n"/>
      <c r="K365" s="77" t="n"/>
    </row>
    <row r="366" ht="16.05" customHeight="1" s="258">
      <c r="A366" s="231" t="n">
        <v>42515</v>
      </c>
      <c r="B366" t="n">
        <v>90.31802399999999</v>
      </c>
      <c r="C366" s="47">
        <f>B366/B365-1</f>
        <v/>
      </c>
      <c r="G366" s="81" t="n">
        <v>42495</v>
      </c>
      <c r="H366" s="82" t="n">
        <v>234.83</v>
      </c>
      <c r="I366" s="210">
        <f>H366/H365-1</f>
        <v/>
      </c>
      <c r="J366" s="77" t="n"/>
      <c r="K366" s="77" t="n"/>
    </row>
    <row r="367" ht="16.05" customHeight="1" s="258">
      <c r="A367" s="231" t="n">
        <v>42516</v>
      </c>
      <c r="B367" t="n">
        <v>90.47112300000001</v>
      </c>
      <c r="C367" s="47">
        <f>B367/B366-1</f>
        <v/>
      </c>
      <c r="G367" s="81" t="n">
        <v>42496</v>
      </c>
      <c r="H367" s="82" t="n">
        <v>234.54</v>
      </c>
      <c r="I367" s="210">
        <f>H367/H366-1</f>
        <v/>
      </c>
      <c r="J367" s="77" t="n"/>
      <c r="K367" s="77" t="n"/>
    </row>
    <row r="368" ht="16.05" customHeight="1" s="258">
      <c r="A368" s="231" t="n">
        <v>42517</v>
      </c>
      <c r="B368" t="n">
        <v>90.21592699999999</v>
      </c>
      <c r="C368" s="47">
        <f>B368/B367-1</f>
        <v/>
      </c>
      <c r="G368" s="81" t="n">
        <v>42497</v>
      </c>
      <c r="H368" s="82" t="n">
        <v>238.3</v>
      </c>
      <c r="I368" s="210">
        <f>H368/H367-1</f>
        <v/>
      </c>
      <c r="J368" s="77" t="n"/>
      <c r="K368" s="77" t="n"/>
    </row>
    <row r="369" ht="16.05" customHeight="1" s="258">
      <c r="A369" s="231" t="n">
        <v>42518</v>
      </c>
      <c r="B369" t="n">
        <v>90.52216300000001</v>
      </c>
      <c r="C369" s="47">
        <f>B369/B368-1</f>
        <v/>
      </c>
      <c r="G369" s="81" t="n">
        <v>42500</v>
      </c>
      <c r="H369" s="82" t="n">
        <v>239.36</v>
      </c>
      <c r="I369" s="210">
        <f>H369/H368-1</f>
        <v/>
      </c>
      <c r="J369" s="77" t="n"/>
      <c r="K369" s="77" t="n"/>
    </row>
    <row r="370" ht="16.05" customHeight="1" s="258">
      <c r="A370" s="231" t="n">
        <v>42521</v>
      </c>
      <c r="B370" t="n">
        <v>90.963425</v>
      </c>
      <c r="C370" s="47">
        <f>B370/B369-1</f>
        <v/>
      </c>
      <c r="G370" s="81" t="n">
        <v>42501</v>
      </c>
      <c r="H370" s="82" t="n">
        <v>237.97</v>
      </c>
      <c r="I370" s="210">
        <f>H370/H369-1</f>
        <v/>
      </c>
      <c r="J370" s="77" t="n"/>
      <c r="K370" s="77" t="n"/>
    </row>
    <row r="371" ht="16.05" customHeight="1" s="258">
      <c r="A371" s="231" t="n">
        <v>42522</v>
      </c>
      <c r="B371" t="n">
        <v>91.842506</v>
      </c>
      <c r="C371" s="47">
        <f>B371/B370-1</f>
        <v/>
      </c>
      <c r="G371" s="81" t="n">
        <v>42502</v>
      </c>
      <c r="H371" s="82" t="n">
        <v>237.79</v>
      </c>
      <c r="I371" s="210">
        <f>H371/H370-1</f>
        <v/>
      </c>
      <c r="J371" s="77" t="n"/>
      <c r="K371" s="77" t="n"/>
    </row>
    <row r="372" ht="16.05" customHeight="1" s="258">
      <c r="A372" s="231" t="n">
        <v>42523</v>
      </c>
      <c r="B372" t="n">
        <v>92.252182</v>
      </c>
      <c r="C372" s="47">
        <f>B372/B371-1</f>
        <v/>
      </c>
      <c r="G372" s="81" t="n">
        <v>42503</v>
      </c>
      <c r="H372" s="82" t="n">
        <v>235.7</v>
      </c>
      <c r="I372" s="210">
        <f>H372/H371-1</f>
        <v/>
      </c>
      <c r="J372" s="77" t="n"/>
      <c r="K372" s="77" t="n"/>
    </row>
    <row r="373" ht="16.05" customHeight="1" s="258">
      <c r="A373" s="231" t="n">
        <v>42524</v>
      </c>
      <c r="B373" t="n">
        <v>91.816902</v>
      </c>
      <c r="C373" s="47">
        <f>B373/B372-1</f>
        <v/>
      </c>
      <c r="G373" s="81" t="n">
        <v>42504</v>
      </c>
      <c r="H373" s="82" t="n">
        <v>235.82</v>
      </c>
      <c r="I373" s="210">
        <f>H373/H372-1</f>
        <v/>
      </c>
      <c r="J373" s="77" t="n"/>
      <c r="K373" s="77" t="n"/>
    </row>
    <row r="374" ht="16.05" customHeight="1" s="258">
      <c r="A374" s="231" t="n">
        <v>42525</v>
      </c>
      <c r="B374" t="n">
        <v>92.567978</v>
      </c>
      <c r="C374" s="47">
        <f>B374/B373-1</f>
        <v/>
      </c>
      <c r="G374" s="81" t="n">
        <v>42507</v>
      </c>
      <c r="H374" s="82" t="n">
        <v>238.72</v>
      </c>
      <c r="I374" s="210">
        <f>H374/H373-1</f>
        <v/>
      </c>
      <c r="J374" s="77" t="n"/>
      <c r="K374" s="77" t="n"/>
    </row>
    <row r="375" ht="16.05" customHeight="1" s="258">
      <c r="A375" s="231" t="n">
        <v>42528</v>
      </c>
      <c r="B375" t="n">
        <v>93.225159</v>
      </c>
      <c r="C375" s="47">
        <f>B375/B374-1</f>
        <v/>
      </c>
      <c r="G375" s="81" t="n">
        <v>42508</v>
      </c>
      <c r="H375" s="82" t="n">
        <v>241.44</v>
      </c>
      <c r="I375" s="210">
        <f>H375/H374-1</f>
        <v/>
      </c>
      <c r="J375" s="77" t="n"/>
      <c r="K375" s="77" t="n"/>
    </row>
    <row r="376" ht="16.05" customHeight="1" s="258">
      <c r="A376" s="231" t="n">
        <v>42529</v>
      </c>
      <c r="B376" t="n">
        <v>92.977638</v>
      </c>
      <c r="C376" s="47">
        <f>B376/B375-1</f>
        <v/>
      </c>
      <c r="G376" s="81" t="n">
        <v>42509</v>
      </c>
      <c r="H376" s="82" t="n">
        <v>243.25</v>
      </c>
      <c r="I376" s="210">
        <f>H376/H375-1</f>
        <v/>
      </c>
      <c r="J376" s="77" t="n"/>
      <c r="K376" s="77" t="n"/>
    </row>
    <row r="377" ht="16.05" customHeight="1" s="258">
      <c r="A377" s="231" t="n">
        <v>42530</v>
      </c>
      <c r="B377" t="n">
        <v>92.98616800000001</v>
      </c>
      <c r="C377" s="47">
        <f>B377/B376-1</f>
        <v/>
      </c>
      <c r="G377" s="81" t="n">
        <v>42510</v>
      </c>
      <c r="H377" s="82" t="n">
        <v>242.92</v>
      </c>
      <c r="I377" s="210">
        <f>H377/H376-1</f>
        <v/>
      </c>
      <c r="J377" s="77" t="n"/>
      <c r="K377" s="77" t="n"/>
    </row>
    <row r="378" ht="16.05" customHeight="1" s="258">
      <c r="A378" s="231" t="n">
        <v>42531</v>
      </c>
      <c r="B378" t="n">
        <v>90.852478</v>
      </c>
      <c r="C378" s="47">
        <f>B378/B377-1</f>
        <v/>
      </c>
      <c r="G378" s="81" t="n">
        <v>42511</v>
      </c>
      <c r="H378" s="82" t="n">
        <v>236.81</v>
      </c>
      <c r="I378" s="210">
        <f>H378/H377-1</f>
        <v/>
      </c>
      <c r="J378" s="77" t="n"/>
      <c r="K378" s="77" t="n"/>
    </row>
    <row r="379" ht="16.05" customHeight="1" s="258">
      <c r="A379" s="231" t="n">
        <v>42532</v>
      </c>
      <c r="B379" t="n">
        <v>91.910797</v>
      </c>
      <c r="C379" s="47">
        <f>B379/B378-1</f>
        <v/>
      </c>
      <c r="G379" s="81" t="n">
        <v>42514</v>
      </c>
      <c r="H379" s="82" t="n">
        <v>238.6</v>
      </c>
      <c r="I379" s="210">
        <f>H379/H378-1</f>
        <v/>
      </c>
      <c r="J379" s="77" t="n"/>
      <c r="K379" s="77" t="n"/>
    </row>
    <row r="380" ht="16.05" customHeight="1" s="258">
      <c r="A380" s="231" t="n">
        <v>42535</v>
      </c>
      <c r="B380" t="n">
        <v>92.397263</v>
      </c>
      <c r="C380" s="47">
        <f>B380/B379-1</f>
        <v/>
      </c>
      <c r="G380" s="81" t="n">
        <v>42515</v>
      </c>
      <c r="H380" s="82" t="n">
        <v>242.35</v>
      </c>
      <c r="I380" s="210">
        <f>H380/H379-1</f>
        <v/>
      </c>
      <c r="J380" s="77" t="n"/>
      <c r="K380" s="77" t="n"/>
    </row>
    <row r="381" ht="16.05" customHeight="1" s="258">
      <c r="A381" s="231" t="n">
        <v>42536</v>
      </c>
      <c r="B381" t="n">
        <v>92.83255800000001</v>
      </c>
      <c r="C381" s="47">
        <f>B381/B380-1</f>
        <v/>
      </c>
      <c r="G381" s="81" t="n">
        <v>42516</v>
      </c>
      <c r="H381" s="82" t="n">
        <v>242.7</v>
      </c>
      <c r="I381" s="210">
        <f>H381/H380-1</f>
        <v/>
      </c>
      <c r="J381" s="77" t="n"/>
      <c r="K381" s="77" t="n"/>
    </row>
    <row r="382" ht="16.05" customHeight="1" s="258">
      <c r="A382" s="231" t="n">
        <v>42537</v>
      </c>
      <c r="B382" t="n">
        <v>92.704536</v>
      </c>
      <c r="C382" s="47">
        <f>B382/B381-1</f>
        <v/>
      </c>
      <c r="G382" s="81" t="n">
        <v>42517</v>
      </c>
      <c r="H382" s="82" t="n">
        <v>242.42</v>
      </c>
      <c r="I382" s="210">
        <f>H382/H381-1</f>
        <v/>
      </c>
      <c r="J382" s="77" t="n"/>
      <c r="K382" s="77" t="n"/>
    </row>
    <row r="383" ht="16.05" customHeight="1" s="258">
      <c r="A383" s="231" t="n">
        <v>42538</v>
      </c>
      <c r="B383" t="n">
        <v>92.602135</v>
      </c>
      <c r="C383" s="47">
        <f>B383/B382-1</f>
        <v/>
      </c>
      <c r="G383" s="81" t="n">
        <v>42518</v>
      </c>
      <c r="H383" s="82" t="n">
        <v>243.9</v>
      </c>
      <c r="I383" s="210">
        <f>H383/H382-1</f>
        <v/>
      </c>
      <c r="J383" s="77" t="n"/>
      <c r="K383" s="77" t="n"/>
    </row>
    <row r="384" ht="16.05" customHeight="1" s="258">
      <c r="A384" s="231" t="n">
        <v>42539</v>
      </c>
      <c r="B384" t="n">
        <v>92.80695299999999</v>
      </c>
      <c r="C384" s="47">
        <f>B384/B383-1</f>
        <v/>
      </c>
      <c r="G384" s="81" t="n">
        <v>42521</v>
      </c>
      <c r="H384" s="82" t="n">
        <v>249.33</v>
      </c>
      <c r="I384" s="210">
        <f>H384/H383-1</f>
        <v/>
      </c>
      <c r="J384" s="77" t="n"/>
      <c r="K384" s="77" t="n"/>
    </row>
    <row r="385" ht="16.05" customHeight="1" s="258">
      <c r="A385" s="231" t="n">
        <v>42542</v>
      </c>
      <c r="B385" t="n">
        <v>92.969078</v>
      </c>
      <c r="C385" s="47">
        <f>B385/B384-1</f>
        <v/>
      </c>
      <c r="G385" s="81" t="n">
        <v>42522</v>
      </c>
      <c r="H385" s="82" t="n">
        <v>253.66</v>
      </c>
      <c r="I385" s="210">
        <f>H385/H384-1</f>
        <v/>
      </c>
      <c r="J385" s="77" t="n"/>
      <c r="K385" s="77" t="n"/>
    </row>
    <row r="386" ht="16.05" customHeight="1" s="258">
      <c r="A386" s="231" t="n">
        <v>42543</v>
      </c>
      <c r="B386" t="n">
        <v>93.15688299999999</v>
      </c>
      <c r="C386" s="47">
        <f>B386/B385-1</f>
        <v/>
      </c>
      <c r="G386" s="81" t="n">
        <v>42523</v>
      </c>
      <c r="H386" s="82" t="n">
        <v>258.21</v>
      </c>
      <c r="I386" s="210">
        <f>H386/H385-1</f>
        <v/>
      </c>
      <c r="J386" s="77" t="n"/>
      <c r="K386" s="77" t="n"/>
    </row>
    <row r="387" ht="16.05" customHeight="1" s="258">
      <c r="A387" s="231" t="n">
        <v>42544</v>
      </c>
      <c r="B387" t="n">
        <v>92.866699</v>
      </c>
      <c r="C387" s="47">
        <f>B387/B386-1</f>
        <v/>
      </c>
      <c r="G387" s="81" t="n">
        <v>42524</v>
      </c>
      <c r="H387" s="82" t="n">
        <v>258.38</v>
      </c>
      <c r="I387" s="210">
        <f>H387/H386-1</f>
        <v/>
      </c>
      <c r="J387" s="77" t="n"/>
      <c r="K387" s="77" t="n"/>
    </row>
    <row r="388" ht="16.05" customHeight="1" s="258">
      <c r="A388" s="231" t="n">
        <v>42545</v>
      </c>
      <c r="B388" t="n">
        <v>92.926422</v>
      </c>
      <c r="C388" s="47">
        <f>B388/B387-1</f>
        <v/>
      </c>
      <c r="G388" s="81" t="n">
        <v>42525</v>
      </c>
      <c r="H388" s="82" t="n">
        <v>261.85</v>
      </c>
      <c r="I388" s="210">
        <f>H388/H387-1</f>
        <v/>
      </c>
      <c r="J388" s="77" t="n"/>
      <c r="K388" s="77" t="n"/>
    </row>
    <row r="389" ht="16.05" customHeight="1" s="258">
      <c r="A389" s="231" t="n">
        <v>42546</v>
      </c>
      <c r="B389" t="n">
        <v>92.738693</v>
      </c>
      <c r="C389" s="47">
        <f>B389/B388-1</f>
        <v/>
      </c>
      <c r="G389" s="81" t="n">
        <v>42528</v>
      </c>
      <c r="H389" s="82" t="n">
        <v>263.39</v>
      </c>
      <c r="I389" s="210">
        <f>H389/H388-1</f>
        <v/>
      </c>
      <c r="J389" s="77" t="n"/>
      <c r="K389" s="77" t="n"/>
    </row>
    <row r="390" ht="16.05" customHeight="1" s="258">
      <c r="A390" s="231" t="n">
        <v>42549</v>
      </c>
      <c r="B390" t="n">
        <v>92.85816199999999</v>
      </c>
      <c r="C390" s="47">
        <f>B390/B389-1</f>
        <v/>
      </c>
      <c r="G390" s="81" t="n">
        <v>42529</v>
      </c>
      <c r="H390" s="82" t="n">
        <v>263.62</v>
      </c>
      <c r="I390" s="210">
        <f>H390/H389-1</f>
        <v/>
      </c>
      <c r="J390" s="77" t="n"/>
      <c r="K390" s="77" t="n"/>
    </row>
    <row r="391" ht="16.05" customHeight="1" s="258">
      <c r="A391" s="231" t="n">
        <v>42550</v>
      </c>
      <c r="B391" t="n">
        <v>93.216621</v>
      </c>
      <c r="C391" s="47">
        <f>B391/B390-1</f>
        <v/>
      </c>
      <c r="G391" s="81" t="n">
        <v>42530</v>
      </c>
      <c r="H391" s="82" t="n">
        <v>264.12</v>
      </c>
      <c r="I391" s="210">
        <f>H391/H390-1</f>
        <v/>
      </c>
      <c r="J391" s="77" t="n"/>
      <c r="K391" s="77" t="n"/>
    </row>
    <row r="392" ht="16.05" customHeight="1" s="258">
      <c r="A392" s="231" t="n">
        <v>42551</v>
      </c>
      <c r="B392" t="n">
        <v>93.430656</v>
      </c>
      <c r="C392" s="47">
        <f>B392/B391-1</f>
        <v/>
      </c>
      <c r="G392" s="81" t="n">
        <v>42531</v>
      </c>
      <c r="H392" s="82" t="n">
        <v>259.01</v>
      </c>
      <c r="I392" s="210">
        <f>H392/H391-1</f>
        <v/>
      </c>
      <c r="J392" s="77" t="n"/>
      <c r="K392" s="77" t="n"/>
    </row>
    <row r="393" ht="16.05" customHeight="1" s="258">
      <c r="A393" s="231" t="n">
        <v>42552</v>
      </c>
      <c r="B393" t="n">
        <v>93.92717</v>
      </c>
      <c r="C393" s="47">
        <f>B393/B392-1</f>
        <v/>
      </c>
      <c r="G393" s="81" t="n">
        <v>42532</v>
      </c>
      <c r="H393" s="82" t="n">
        <v>258.13</v>
      </c>
      <c r="I393" s="210">
        <f>H393/H392-1</f>
        <v/>
      </c>
      <c r="J393" s="77" t="n"/>
      <c r="K393" s="77" t="n"/>
    </row>
    <row r="394" ht="16.05" customHeight="1" s="258">
      <c r="A394" s="231" t="n">
        <v>42556</v>
      </c>
      <c r="B394" t="n">
        <v>94.50927</v>
      </c>
      <c r="C394" s="47">
        <f>B394/B393-1</f>
        <v/>
      </c>
      <c r="G394" s="81" t="n">
        <v>42535</v>
      </c>
      <c r="H394" s="82" t="n">
        <v>254.1</v>
      </c>
      <c r="I394" s="210">
        <f>H394/H393-1</f>
        <v/>
      </c>
      <c r="J394" s="77" t="n"/>
      <c r="K394" s="77" t="n"/>
    </row>
    <row r="395" ht="16.05" customHeight="1" s="258">
      <c r="A395" s="231" t="n">
        <v>42557</v>
      </c>
      <c r="B395" t="n">
        <v>93.9785</v>
      </c>
      <c r="C395" s="47">
        <f>B395/B394-1</f>
        <v/>
      </c>
      <c r="G395" s="81" t="n">
        <v>42536</v>
      </c>
      <c r="H395" s="82" t="n">
        <v>259.01</v>
      </c>
      <c r="I395" s="210">
        <f>H395/H394-1</f>
        <v/>
      </c>
      <c r="J395" s="77" t="n"/>
      <c r="K395" s="77" t="n"/>
    </row>
    <row r="396" ht="16.05" customHeight="1" s="258">
      <c r="A396" s="231" t="n">
        <v>42558</v>
      </c>
      <c r="B396" t="n">
        <v>94.380852</v>
      </c>
      <c r="C396" s="47">
        <f>B396/B395-1</f>
        <v/>
      </c>
      <c r="G396" s="81" t="n">
        <v>42537</v>
      </c>
      <c r="H396" s="82" t="n">
        <v>260.51</v>
      </c>
      <c r="I396" s="210">
        <f>H396/H395-1</f>
        <v/>
      </c>
      <c r="J396" s="77" t="n"/>
      <c r="K396" s="77" t="n"/>
    </row>
    <row r="397" ht="16.05" customHeight="1" s="258">
      <c r="A397" s="231" t="n">
        <v>42559</v>
      </c>
      <c r="B397" t="n">
        <v>93.969955</v>
      </c>
      <c r="C397" s="47">
        <f>B397/B396-1</f>
        <v/>
      </c>
      <c r="G397" s="81" t="n">
        <v>42538</v>
      </c>
      <c r="H397" s="82" t="n">
        <v>260.85</v>
      </c>
      <c r="I397" s="210">
        <f>H397/H396-1</f>
        <v/>
      </c>
      <c r="J397" s="77" t="n"/>
      <c r="K397" s="77" t="n"/>
    </row>
    <row r="398" ht="16.05" customHeight="1" s="258">
      <c r="A398" s="231" t="n">
        <v>42560</v>
      </c>
      <c r="B398" t="n">
        <v>93.961388</v>
      </c>
      <c r="C398" s="47">
        <f>B398/B397-1</f>
        <v/>
      </c>
      <c r="G398" s="81" t="n">
        <v>42539</v>
      </c>
      <c r="H398" s="82" t="n">
        <v>262.5</v>
      </c>
      <c r="I398" s="210">
        <f>H398/H397-1</f>
        <v/>
      </c>
      <c r="J398" s="77" t="n"/>
      <c r="K398" s="77" t="n"/>
    </row>
    <row r="399" ht="16.05" customHeight="1" s="258">
      <c r="A399" s="231" t="n">
        <v>42563</v>
      </c>
      <c r="B399" t="n">
        <v>93.773056</v>
      </c>
      <c r="C399" s="47">
        <f>B399/B398-1</f>
        <v/>
      </c>
      <c r="G399" s="81" t="n">
        <v>42542</v>
      </c>
      <c r="H399" s="82" t="n">
        <v>262.77</v>
      </c>
      <c r="I399" s="210">
        <f>H399/H398-1</f>
        <v/>
      </c>
      <c r="J399" s="77" t="n"/>
      <c r="K399" s="77" t="n"/>
    </row>
    <row r="400" ht="16.05" customHeight="1" s="258">
      <c r="A400" s="231" t="n">
        <v>42564</v>
      </c>
      <c r="B400" t="n">
        <v>93.995628</v>
      </c>
      <c r="C400" s="47">
        <f>B400/B399-1</f>
        <v/>
      </c>
      <c r="G400" s="81" t="n">
        <v>42543</v>
      </c>
      <c r="H400" s="82" t="n">
        <v>266.4</v>
      </c>
      <c r="I400" s="210">
        <f>H400/H399-1</f>
        <v/>
      </c>
      <c r="J400" s="77" t="n"/>
      <c r="K400" s="77" t="n"/>
    </row>
    <row r="401" ht="16.05" customHeight="1" s="258">
      <c r="A401" s="231" t="n">
        <v>42565</v>
      </c>
      <c r="B401" t="n">
        <v>94.380852</v>
      </c>
      <c r="C401" s="47">
        <f>B401/B400-1</f>
        <v/>
      </c>
      <c r="G401" s="81" t="n">
        <v>42544</v>
      </c>
      <c r="H401" s="82" t="n">
        <v>264.46</v>
      </c>
      <c r="I401" s="210">
        <f>H401/H400-1</f>
        <v/>
      </c>
      <c r="J401" s="77" t="n"/>
      <c r="K401" s="77" t="n"/>
    </row>
    <row r="402" ht="16.05" customHeight="1" s="258">
      <c r="A402" s="231" t="n">
        <v>42566</v>
      </c>
      <c r="B402" t="n">
        <v>94.552109</v>
      </c>
      <c r="C402" s="47">
        <f>B402/B401-1</f>
        <v/>
      </c>
      <c r="G402" s="81" t="n">
        <v>42545</v>
      </c>
      <c r="H402" s="82" t="n">
        <v>263.75</v>
      </c>
      <c r="I402" s="210">
        <f>H402/H401-1</f>
        <v/>
      </c>
      <c r="J402" s="77" t="n"/>
      <c r="K402" s="77" t="n"/>
    </row>
    <row r="403" ht="16.05" customHeight="1" s="258">
      <c r="A403" s="231" t="n">
        <v>42567</v>
      </c>
      <c r="B403" t="n">
        <v>94.766075</v>
      </c>
      <c r="C403" s="47">
        <f>B403/B402-1</f>
        <v/>
      </c>
      <c r="G403" s="81" t="n">
        <v>42546</v>
      </c>
      <c r="H403" s="82" t="n">
        <v>261.81</v>
      </c>
      <c r="I403" s="210">
        <f>H403/H402-1</f>
        <v/>
      </c>
      <c r="J403" s="77" t="n"/>
      <c r="K403" s="77" t="n"/>
    </row>
    <row r="404" ht="16.05" customHeight="1" s="258">
      <c r="A404" s="231" t="n">
        <v>42570</v>
      </c>
      <c r="B404" t="n">
        <v>95.399559</v>
      </c>
      <c r="C404" s="47">
        <f>B404/B403-1</f>
        <v/>
      </c>
      <c r="G404" s="81" t="n">
        <v>42549</v>
      </c>
      <c r="H404" s="82" t="n">
        <v>261.11</v>
      </c>
      <c r="I404" s="210">
        <f>H404/H403-1</f>
        <v/>
      </c>
      <c r="J404" s="77" t="n"/>
      <c r="K404" s="77" t="n"/>
    </row>
    <row r="405" ht="16.05" customHeight="1" s="258">
      <c r="A405" s="231" t="n">
        <v>42571</v>
      </c>
      <c r="B405" t="n">
        <v>95.91319300000001</v>
      </c>
      <c r="C405" s="47">
        <f>B405/B404-1</f>
        <v/>
      </c>
      <c r="G405" s="81" t="n">
        <v>42550</v>
      </c>
      <c r="H405" s="82" t="n">
        <v>261.23</v>
      </c>
      <c r="I405" s="210">
        <f>H405/H404-1</f>
        <v/>
      </c>
      <c r="J405" s="77" t="n"/>
      <c r="K405" s="77" t="n"/>
    </row>
    <row r="406" ht="16.05" customHeight="1" s="258">
      <c r="A406" s="231" t="n">
        <v>42572</v>
      </c>
      <c r="B406" t="n">
        <v>96.187172</v>
      </c>
      <c r="C406" s="47">
        <f>B406/B405-1</f>
        <v/>
      </c>
      <c r="G406" s="81" t="n">
        <v>42551</v>
      </c>
      <c r="H406" s="82" t="n">
        <v>262.85</v>
      </c>
      <c r="I406" s="210">
        <f>H406/H405-1</f>
        <v/>
      </c>
      <c r="J406" s="77" t="n"/>
      <c r="K406" s="77" t="n"/>
    </row>
    <row r="407" ht="16.05" customHeight="1" s="258">
      <c r="A407" s="231" t="n">
        <v>42573</v>
      </c>
      <c r="B407" t="n">
        <v>96.144333</v>
      </c>
      <c r="C407" s="47">
        <f>B407/B406-1</f>
        <v/>
      </c>
      <c r="G407" s="81" t="n">
        <v>42552</v>
      </c>
      <c r="H407" s="82" t="n">
        <v>269.22</v>
      </c>
      <c r="I407" s="210">
        <f>H407/H406-1</f>
        <v/>
      </c>
      <c r="J407" s="77" t="n"/>
      <c r="K407" s="77" t="n"/>
    </row>
    <row r="408" ht="16.05" customHeight="1" s="258">
      <c r="A408" s="231" t="n">
        <v>42574</v>
      </c>
      <c r="B408" t="n">
        <v>96.212845</v>
      </c>
      <c r="C408" s="47">
        <f>B408/B407-1</f>
        <v/>
      </c>
      <c r="G408" s="81" t="n">
        <v>42553</v>
      </c>
      <c r="H408" s="82" t="n">
        <v>271.7</v>
      </c>
      <c r="I408" s="210">
        <f>H408/H407-1</f>
        <v/>
      </c>
      <c r="J408" s="77" t="n"/>
      <c r="K408" s="77" t="n"/>
    </row>
    <row r="409" ht="16.05" customHeight="1" s="258">
      <c r="A409" s="231" t="n">
        <v>42577</v>
      </c>
      <c r="B409" t="n">
        <v>96.375496</v>
      </c>
      <c r="C409" s="47">
        <f>B409/B408-1</f>
        <v/>
      </c>
      <c r="G409" s="81" t="n">
        <v>42556</v>
      </c>
      <c r="H409" s="82" t="n">
        <v>278.94</v>
      </c>
      <c r="I409" s="210">
        <f>H409/H408-1</f>
        <v/>
      </c>
      <c r="J409" s="77" t="n"/>
      <c r="K409" s="77" t="n"/>
    </row>
    <row r="410" ht="16.05" customHeight="1" s="258">
      <c r="A410" s="231" t="n">
        <v>42578</v>
      </c>
      <c r="B410" t="n">
        <v>96.05017100000001</v>
      </c>
      <c r="C410" s="47">
        <f>B410/B409-1</f>
        <v/>
      </c>
      <c r="G410" s="81" t="n">
        <v>42557</v>
      </c>
      <c r="H410" s="82" t="n">
        <v>277.2</v>
      </c>
      <c r="I410" s="210">
        <f>H410/H409-1</f>
        <v/>
      </c>
      <c r="J410" s="77" t="n"/>
      <c r="K410" s="77" t="n"/>
    </row>
    <row r="411" ht="16.05" customHeight="1" s="258">
      <c r="A411" s="231" t="n">
        <v>42579</v>
      </c>
      <c r="B411" t="n">
        <v>96.61518100000001</v>
      </c>
      <c r="C411" s="47">
        <f>B411/B410-1</f>
        <v/>
      </c>
      <c r="G411" s="81" t="n">
        <v>42558</v>
      </c>
      <c r="H411" s="82" t="n">
        <v>281.73</v>
      </c>
      <c r="I411" s="210">
        <f>H411/H410-1</f>
        <v/>
      </c>
      <c r="J411" s="77" t="n"/>
      <c r="K411" s="77" t="n"/>
    </row>
    <row r="412" ht="16.05" customHeight="1" s="258">
      <c r="A412" s="231" t="n">
        <v>42580</v>
      </c>
      <c r="B412" t="n">
        <v>96.589485</v>
      </c>
      <c r="C412" s="47">
        <f>B412/B411-1</f>
        <v/>
      </c>
      <c r="G412" s="81" t="n">
        <v>42559</v>
      </c>
      <c r="H412" s="82" t="n">
        <v>284.11</v>
      </c>
      <c r="I412" s="210">
        <f>H412/H411-1</f>
        <v/>
      </c>
      <c r="J412" s="77" t="n"/>
      <c r="K412" s="77" t="n"/>
    </row>
    <row r="413" ht="16.05" customHeight="1" s="258">
      <c r="A413" s="231" t="n">
        <v>42581</v>
      </c>
      <c r="B413" t="n">
        <v>96.81204200000001</v>
      </c>
      <c r="C413" s="47">
        <f>B413/B412-1</f>
        <v/>
      </c>
      <c r="G413" s="81" t="n">
        <v>42560</v>
      </c>
      <c r="H413" s="82" t="n">
        <v>281.41</v>
      </c>
      <c r="I413" s="210">
        <f>H413/H412-1</f>
        <v/>
      </c>
      <c r="J413" s="77" t="n"/>
      <c r="K413" s="77" t="n"/>
    </row>
    <row r="414" ht="16.05" customHeight="1" s="258">
      <c r="A414" s="231" t="n">
        <v>42584</v>
      </c>
      <c r="B414" t="n">
        <v>97.170982</v>
      </c>
      <c r="C414" s="47">
        <f>B414/B413-1</f>
        <v/>
      </c>
      <c r="G414" s="81" t="n">
        <v>42563</v>
      </c>
      <c r="H414" s="82" t="n">
        <v>281.77</v>
      </c>
      <c r="I414" s="210">
        <f>H414/H413-1</f>
        <v/>
      </c>
      <c r="J414" s="77" t="n"/>
      <c r="K414" s="77" t="n"/>
    </row>
    <row r="415" ht="16.05" customHeight="1" s="258">
      <c r="A415" s="231" t="n">
        <v>42585</v>
      </c>
      <c r="B415" t="n">
        <v>97.66892199999999</v>
      </c>
      <c r="C415" s="47">
        <f>B415/B414-1</f>
        <v/>
      </c>
      <c r="G415" s="81" t="n">
        <v>42564</v>
      </c>
      <c r="H415" s="82" t="n">
        <v>278.27</v>
      </c>
      <c r="I415" s="210">
        <f>H415/H414-1</f>
        <v/>
      </c>
      <c r="J415" s="77" t="n"/>
      <c r="K415" s="77" t="n"/>
    </row>
    <row r="416" ht="16.05" customHeight="1" s="258">
      <c r="A416" s="231" t="n">
        <v>42586</v>
      </c>
      <c r="B416" t="n">
        <v>97.977997</v>
      </c>
      <c r="C416" s="47">
        <f>B416/B415-1</f>
        <v/>
      </c>
      <c r="G416" s="81" t="n">
        <v>42565</v>
      </c>
      <c r="H416" s="82" t="n">
        <v>279.57</v>
      </c>
      <c r="I416" s="210">
        <f>H416/H415-1</f>
        <v/>
      </c>
      <c r="J416" s="77" t="n"/>
      <c r="K416" s="77" t="n"/>
    </row>
    <row r="417" ht="16.05" customHeight="1" s="258">
      <c r="A417" s="231" t="n">
        <v>42587</v>
      </c>
      <c r="B417" t="n">
        <v>98.22699</v>
      </c>
      <c r="C417" s="47">
        <f>B417/B416-1</f>
        <v/>
      </c>
      <c r="G417" s="81" t="n">
        <v>42566</v>
      </c>
      <c r="H417" s="82" t="n">
        <v>274.64</v>
      </c>
      <c r="I417" s="210">
        <f>H417/H416-1</f>
        <v/>
      </c>
      <c r="J417" s="77" t="n"/>
      <c r="K417" s="77" t="n"/>
    </row>
    <row r="418" ht="16.05" customHeight="1" s="258">
      <c r="A418" s="231" t="n">
        <v>42588</v>
      </c>
      <c r="B418" t="n">
        <v>98.02089700000001</v>
      </c>
      <c r="C418" s="47">
        <f>B418/B417-1</f>
        <v/>
      </c>
      <c r="G418" s="81" t="n">
        <v>42567</v>
      </c>
      <c r="H418" s="82" t="n">
        <v>276.79</v>
      </c>
      <c r="I418" s="210">
        <f>H418/H417-1</f>
        <v/>
      </c>
      <c r="J418" s="77" t="n"/>
      <c r="K418" s="77" t="n"/>
    </row>
    <row r="419" ht="16.05" customHeight="1" s="258">
      <c r="A419" s="231" t="n">
        <v>42591</v>
      </c>
      <c r="B419" t="n">
        <v>98.166878</v>
      </c>
      <c r="C419" s="47">
        <f>B419/B418-1</f>
        <v/>
      </c>
      <c r="G419" s="81" t="n">
        <v>42570</v>
      </c>
      <c r="H419" s="82" t="n">
        <v>279.71</v>
      </c>
      <c r="I419" s="210">
        <f>H419/H418-1</f>
        <v/>
      </c>
      <c r="J419" s="77" t="n"/>
      <c r="K419" s="77" t="n"/>
    </row>
    <row r="420" ht="16.05" customHeight="1" s="258">
      <c r="A420" s="231" t="n">
        <v>42592</v>
      </c>
      <c r="B420" t="n">
        <v>98.063866</v>
      </c>
      <c r="C420" s="47">
        <f>B420/B419-1</f>
        <v/>
      </c>
      <c r="G420" s="81" t="n">
        <v>42571</v>
      </c>
      <c r="H420" s="82" t="n">
        <v>284.6</v>
      </c>
      <c r="I420" s="210">
        <f>H420/H419-1</f>
        <v/>
      </c>
      <c r="J420" s="77" t="n"/>
      <c r="K420" s="77" t="n"/>
    </row>
    <row r="421" ht="16.05" customHeight="1" s="258">
      <c r="A421" s="231" t="n">
        <v>42593</v>
      </c>
      <c r="B421" t="n">
        <v>97.95224</v>
      </c>
      <c r="C421" s="47">
        <f>B421/B420-1</f>
        <v/>
      </c>
      <c r="G421" s="81" t="n">
        <v>42572</v>
      </c>
      <c r="H421" s="82" t="n">
        <v>282.72</v>
      </c>
      <c r="I421" s="210">
        <f>H421/H420-1</f>
        <v/>
      </c>
      <c r="J421" s="77" t="n"/>
      <c r="K421" s="77" t="n"/>
    </row>
    <row r="422" ht="16.05" customHeight="1" s="258">
      <c r="A422" s="231" t="n">
        <v>42594</v>
      </c>
      <c r="B422" t="n">
        <v>97.729027</v>
      </c>
      <c r="C422" s="47">
        <f>B422/B421-1</f>
        <v/>
      </c>
      <c r="G422" s="81" t="n">
        <v>42573</v>
      </c>
      <c r="H422" s="82" t="n">
        <v>282.9</v>
      </c>
      <c r="I422" s="210">
        <f>H422/H421-1</f>
        <v/>
      </c>
      <c r="J422" s="77" t="n"/>
      <c r="K422" s="77" t="n"/>
    </row>
    <row r="423" ht="16.05" customHeight="1" s="258">
      <c r="A423" s="231" t="n">
        <v>42595</v>
      </c>
      <c r="B423" t="n">
        <v>97.29117599999999</v>
      </c>
      <c r="C423" s="47">
        <f>B423/B422-1</f>
        <v/>
      </c>
      <c r="G423" s="81" t="n">
        <v>42574</v>
      </c>
      <c r="H423" s="82" t="n">
        <v>278.11</v>
      </c>
      <c r="I423" s="210">
        <f>H423/H422-1</f>
        <v/>
      </c>
      <c r="J423" s="77" t="n"/>
      <c r="K423" s="77" t="n"/>
    </row>
    <row r="424" ht="16.05" customHeight="1" s="258">
      <c r="A424" s="231" t="n">
        <v>42598</v>
      </c>
      <c r="B424" t="n">
        <v>97.402748</v>
      </c>
      <c r="C424" s="47">
        <f>B424/B423-1</f>
        <v/>
      </c>
      <c r="G424" s="81" t="n">
        <v>42577</v>
      </c>
      <c r="H424" s="82" t="n">
        <v>280.46</v>
      </c>
      <c r="I424" s="210">
        <f>H424/H423-1</f>
        <v/>
      </c>
      <c r="J424" s="77" t="n"/>
      <c r="K424" s="77" t="n"/>
    </row>
    <row r="425" ht="16.05" customHeight="1" s="258">
      <c r="A425" s="231" t="n">
        <v>42599</v>
      </c>
      <c r="B425" t="n">
        <v>97.273979</v>
      </c>
      <c r="C425" s="47">
        <f>B425/B424-1</f>
        <v/>
      </c>
      <c r="G425" s="81" t="n">
        <v>42578</v>
      </c>
      <c r="H425" s="82" t="n">
        <v>282</v>
      </c>
      <c r="I425" s="210">
        <f>H425/H424-1</f>
        <v/>
      </c>
      <c r="J425" s="77" t="n"/>
      <c r="K425" s="77" t="n"/>
    </row>
    <row r="426" ht="16.05" customHeight="1" s="258">
      <c r="A426" s="231" t="n">
        <v>42600</v>
      </c>
      <c r="B426" t="n">
        <v>97.050766</v>
      </c>
      <c r="C426" s="47">
        <f>B426/B425-1</f>
        <v/>
      </c>
      <c r="G426" s="81" t="n">
        <v>42579</v>
      </c>
      <c r="H426" s="82" t="n">
        <v>283.33</v>
      </c>
      <c r="I426" s="210">
        <f>H426/H425-1</f>
        <v/>
      </c>
      <c r="J426" s="77" t="n"/>
      <c r="K426" s="77" t="n"/>
    </row>
    <row r="427" ht="16.05" customHeight="1" s="258">
      <c r="A427" s="231" t="n">
        <v>42601</v>
      </c>
      <c r="B427" t="n">
        <v>97.273979</v>
      </c>
      <c r="C427" s="47">
        <f>B427/B426-1</f>
        <v/>
      </c>
      <c r="G427" s="81" t="n">
        <v>42580</v>
      </c>
      <c r="H427" s="82" t="n">
        <v>281.89</v>
      </c>
      <c r="I427" s="210">
        <f>H427/H426-1</f>
        <v/>
      </c>
      <c r="J427" s="77" t="n"/>
      <c r="K427" s="77" t="n"/>
    </row>
    <row r="428" ht="16.05" customHeight="1" s="258">
      <c r="A428" s="231" t="n">
        <v>42602</v>
      </c>
      <c r="B428" t="n">
        <v>97.583054</v>
      </c>
      <c r="C428" s="47">
        <f>B428/B427-1</f>
        <v/>
      </c>
      <c r="G428" s="81" t="n">
        <v>42581</v>
      </c>
      <c r="H428" s="82" t="n">
        <v>281.56</v>
      </c>
      <c r="I428" s="210">
        <f>H428/H427-1</f>
        <v/>
      </c>
      <c r="J428" s="77" t="n"/>
      <c r="K428" s="77" t="n"/>
    </row>
    <row r="429" ht="16.05" customHeight="1" s="258">
      <c r="A429" s="231" t="n">
        <v>42605</v>
      </c>
      <c r="B429" t="n">
        <v>97.78053300000001</v>
      </c>
      <c r="C429" s="47">
        <f>B429/B428-1</f>
        <v/>
      </c>
      <c r="G429" s="81" t="n">
        <v>42584</v>
      </c>
      <c r="H429" s="82" t="n">
        <v>281.21</v>
      </c>
      <c r="I429" s="210">
        <f>H429/H428-1</f>
        <v/>
      </c>
      <c r="J429" s="77" t="n"/>
      <c r="K429" s="77" t="n"/>
    </row>
    <row r="430" ht="16.05" customHeight="1" s="258">
      <c r="A430" s="231" t="n">
        <v>42606</v>
      </c>
      <c r="B430" t="n">
        <v>97.299736</v>
      </c>
      <c r="C430" s="47">
        <f>B430/B429-1</f>
        <v/>
      </c>
      <c r="G430" s="81" t="n">
        <v>42585</v>
      </c>
      <c r="H430" s="82" t="n">
        <v>284</v>
      </c>
      <c r="I430" s="210">
        <f>H430/H429-1</f>
        <v/>
      </c>
      <c r="J430" s="77" t="n"/>
      <c r="K430" s="77" t="n"/>
    </row>
    <row r="431" ht="16.05" customHeight="1" s="258">
      <c r="A431" s="231" t="n">
        <v>42607</v>
      </c>
      <c r="B431" t="n">
        <v>97.076508</v>
      </c>
      <c r="C431" s="47">
        <f>B431/B430-1</f>
        <v/>
      </c>
      <c r="G431" s="81" t="n">
        <v>42586</v>
      </c>
      <c r="H431" s="82" t="n">
        <v>287.34</v>
      </c>
      <c r="I431" s="210">
        <f>H431/H430-1</f>
        <v/>
      </c>
      <c r="J431" s="77" t="n"/>
      <c r="K431" s="77" t="n"/>
    </row>
    <row r="432" ht="16.05" customHeight="1" s="258">
      <c r="A432" s="231" t="n">
        <v>42608</v>
      </c>
      <c r="B432" t="n">
        <v>96.621475</v>
      </c>
      <c r="C432" s="47">
        <f>B432/B431-1</f>
        <v/>
      </c>
      <c r="G432" s="81" t="n">
        <v>42587</v>
      </c>
      <c r="H432" s="82" t="n">
        <v>287.59</v>
      </c>
      <c r="I432" s="210">
        <f>H432/H431-1</f>
        <v/>
      </c>
      <c r="J432" s="77" t="n"/>
      <c r="K432" s="77" t="n"/>
    </row>
    <row r="433" ht="16.05" customHeight="1" s="258">
      <c r="A433" s="231" t="n">
        <v>42609</v>
      </c>
      <c r="B433" t="n">
        <v>97.522949</v>
      </c>
      <c r="C433" s="47">
        <f>B433/B432-1</f>
        <v/>
      </c>
      <c r="G433" s="81" t="n">
        <v>42588</v>
      </c>
      <c r="H433" s="82" t="n">
        <v>283.29</v>
      </c>
      <c r="I433" s="210">
        <f>H433/H432-1</f>
        <v/>
      </c>
      <c r="J433" s="77" t="n"/>
      <c r="K433" s="77" t="n"/>
    </row>
    <row r="434" ht="16.05" customHeight="1" s="258">
      <c r="A434" s="231" t="n">
        <v>42612</v>
      </c>
      <c r="B434" t="n">
        <v>97.514366</v>
      </c>
      <c r="C434" s="47">
        <f>B434/B433-1</f>
        <v/>
      </c>
      <c r="G434" s="81" t="n">
        <v>42591</v>
      </c>
      <c r="H434" s="82" t="n">
        <v>282.4</v>
      </c>
      <c r="I434" s="210">
        <f>H434/H433-1</f>
        <v/>
      </c>
      <c r="J434" s="77" t="n"/>
      <c r="K434" s="77" t="n"/>
    </row>
    <row r="435" ht="16.05" customHeight="1" s="258">
      <c r="A435" s="231" t="n">
        <v>42613</v>
      </c>
      <c r="B435" t="n">
        <v>98.171379</v>
      </c>
      <c r="C435" s="47">
        <f>B435/B434-1</f>
        <v/>
      </c>
      <c r="G435" s="81" t="n">
        <v>42592</v>
      </c>
      <c r="H435" s="82" t="n">
        <v>283.31</v>
      </c>
      <c r="I435" s="210">
        <f>H435/H434-1</f>
        <v/>
      </c>
      <c r="J435" s="77" t="n"/>
      <c r="K435" s="77" t="n"/>
    </row>
    <row r="436" ht="16.05" customHeight="1" s="258">
      <c r="A436" s="231" t="n">
        <v>42614</v>
      </c>
      <c r="B436" t="n">
        <v>98.57608</v>
      </c>
      <c r="C436" s="47">
        <f>B436/B435-1</f>
        <v/>
      </c>
      <c r="G436" s="81" t="n">
        <v>42593</v>
      </c>
      <c r="H436" s="82" t="n">
        <v>283.63</v>
      </c>
      <c r="I436" s="210">
        <f>H436/H435-1</f>
        <v/>
      </c>
      <c r="J436" s="77" t="n"/>
      <c r="K436" s="77" t="n"/>
    </row>
    <row r="437" ht="16.05" customHeight="1" s="258">
      <c r="A437" s="231" t="n">
        <v>42615</v>
      </c>
      <c r="B437" t="n">
        <v>98.076668</v>
      </c>
      <c r="C437" s="47">
        <f>B437/B436-1</f>
        <v/>
      </c>
      <c r="G437" s="81" t="n">
        <v>42594</v>
      </c>
      <c r="H437" s="82" t="n">
        <v>284.13</v>
      </c>
      <c r="I437" s="210">
        <f>H437/H436-1</f>
        <v/>
      </c>
      <c r="J437" s="77" t="n"/>
      <c r="K437" s="77" t="n"/>
    </row>
    <row r="438" ht="16.05" customHeight="1" s="258">
      <c r="A438" s="231" t="n">
        <v>42616</v>
      </c>
      <c r="B438" t="n">
        <v>97.654732</v>
      </c>
      <c r="C438" s="47">
        <f>B438/B437-1</f>
        <v/>
      </c>
      <c r="G438" s="81" t="n">
        <v>42595</v>
      </c>
      <c r="H438" s="82" t="n">
        <v>283.91</v>
      </c>
      <c r="I438" s="210">
        <f>H438/H437-1</f>
        <v/>
      </c>
      <c r="J438" s="77" t="n"/>
      <c r="K438" s="77" t="n"/>
    </row>
    <row r="439" ht="16.05" customHeight="1" s="258">
      <c r="A439" s="231" t="n">
        <v>42620</v>
      </c>
      <c r="B439" t="n">
        <v>97.267258</v>
      </c>
      <c r="C439" s="47">
        <f>B439/B438-1</f>
        <v/>
      </c>
      <c r="G439" s="81" t="n">
        <v>42598</v>
      </c>
      <c r="H439" s="82" t="n">
        <v>285.83</v>
      </c>
      <c r="I439" s="210">
        <f>H439/H438-1</f>
        <v/>
      </c>
      <c r="J439" s="77" t="n"/>
      <c r="K439" s="77" t="n"/>
    </row>
    <row r="440" ht="16.05" customHeight="1" s="258">
      <c r="A440" s="231" t="n">
        <v>42621</v>
      </c>
      <c r="B440" t="n">
        <v>97.758049</v>
      </c>
      <c r="C440" s="47">
        <f>B440/B439-1</f>
        <v/>
      </c>
      <c r="G440" s="81" t="n">
        <v>42599</v>
      </c>
      <c r="H440" s="82" t="n">
        <v>288.17</v>
      </c>
      <c r="I440" s="210">
        <f>H440/H439-1</f>
        <v/>
      </c>
      <c r="J440" s="77" t="n"/>
      <c r="K440" s="77" t="n"/>
    </row>
    <row r="441" ht="16.05" customHeight="1" s="258">
      <c r="A441" s="231" t="n">
        <v>42622</v>
      </c>
      <c r="B441" t="n">
        <v>97.482506</v>
      </c>
      <c r="C441" s="47">
        <f>B441/B440-1</f>
        <v/>
      </c>
      <c r="G441" s="81" t="n">
        <v>42600</v>
      </c>
      <c r="H441" s="82" t="n">
        <v>286.83</v>
      </c>
      <c r="I441" s="210">
        <f>H441/H440-1</f>
        <v/>
      </c>
      <c r="J441" s="77" t="n"/>
      <c r="K441" s="77" t="n"/>
    </row>
    <row r="442" ht="16.05" customHeight="1" s="258">
      <c r="A442" s="231" t="n">
        <v>42623</v>
      </c>
      <c r="B442" t="n">
        <v>97.516953</v>
      </c>
      <c r="C442" s="47">
        <f>B442/B441-1</f>
        <v/>
      </c>
      <c r="G442" s="81" t="n">
        <v>42601</v>
      </c>
      <c r="H442" s="82" t="n">
        <v>282.97</v>
      </c>
      <c r="I442" s="210">
        <f>H442/H441-1</f>
        <v/>
      </c>
      <c r="J442" s="77" t="n"/>
      <c r="K442" s="77" t="n"/>
    </row>
    <row r="443" ht="16.05" customHeight="1" s="258">
      <c r="A443" s="231" t="n">
        <v>42626</v>
      </c>
      <c r="B443" t="n">
        <v>97.611679</v>
      </c>
      <c r="C443" s="47">
        <f>B443/B442-1</f>
        <v/>
      </c>
      <c r="G443" s="81" t="n">
        <v>42602</v>
      </c>
      <c r="H443" s="82" t="n">
        <v>285.62</v>
      </c>
      <c r="I443" s="210">
        <f>H443/H442-1</f>
        <v/>
      </c>
      <c r="J443" s="77" t="n"/>
      <c r="K443" s="77" t="n"/>
    </row>
    <row r="444" ht="16.05" customHeight="1" s="258">
      <c r="A444" s="231" t="n">
        <v>42627</v>
      </c>
      <c r="B444" t="n">
        <v>97.775284</v>
      </c>
      <c r="C444" s="47">
        <f>B444/B443-1</f>
        <v/>
      </c>
      <c r="G444" s="81" t="n">
        <v>42605</v>
      </c>
      <c r="H444" s="82" t="n">
        <v>289.79</v>
      </c>
      <c r="I444" s="210">
        <f>H444/H443-1</f>
        <v/>
      </c>
      <c r="J444" s="77" t="n"/>
      <c r="K444" s="77" t="n"/>
    </row>
    <row r="445" ht="16.05" customHeight="1" s="258">
      <c r="A445" s="231" t="n">
        <v>42628</v>
      </c>
      <c r="B445" t="n">
        <v>97.54277</v>
      </c>
      <c r="C445" s="47">
        <f>B445/B444-1</f>
        <v/>
      </c>
      <c r="G445" s="81" t="n">
        <v>42606</v>
      </c>
      <c r="H445" s="82" t="n">
        <v>290.89</v>
      </c>
      <c r="I445" s="210">
        <f>H445/H444-1</f>
        <v/>
      </c>
      <c r="J445" s="77" t="n"/>
      <c r="K445" s="77" t="n"/>
    </row>
    <row r="446" ht="16.05" customHeight="1" s="258">
      <c r="A446" s="231" t="n">
        <v>42629</v>
      </c>
      <c r="B446" t="n">
        <v>97.138092</v>
      </c>
      <c r="C446" s="47">
        <f>B446/B445-1</f>
        <v/>
      </c>
      <c r="G446" s="81" t="n">
        <v>42607</v>
      </c>
      <c r="H446" s="82" t="n">
        <v>291.85</v>
      </c>
      <c r="I446" s="210">
        <f>H446/H445-1</f>
        <v/>
      </c>
      <c r="J446" s="77" t="n"/>
      <c r="K446" s="77" t="n"/>
    </row>
    <row r="447" ht="16.05" customHeight="1" s="258">
      <c r="A447" s="231" t="n">
        <v>42630</v>
      </c>
      <c r="B447" t="n">
        <v>96.690315</v>
      </c>
      <c r="C447" s="47">
        <f>B447/B446-1</f>
        <v/>
      </c>
      <c r="G447" s="81" t="n">
        <v>42608</v>
      </c>
      <c r="H447" s="82" t="n">
        <v>291.77</v>
      </c>
      <c r="I447" s="210">
        <f>H447/H446-1</f>
        <v/>
      </c>
      <c r="J447" s="77" t="n"/>
      <c r="K447" s="77" t="n"/>
    </row>
    <row r="448" ht="16.05" customHeight="1" s="258">
      <c r="A448" s="231" t="n">
        <v>42633</v>
      </c>
      <c r="B448" t="n">
        <v>95.743134</v>
      </c>
      <c r="C448" s="47">
        <f>B448/B447-1</f>
        <v/>
      </c>
      <c r="G448" s="81" t="n">
        <v>42609</v>
      </c>
      <c r="H448" s="82" t="n">
        <v>293.3</v>
      </c>
      <c r="I448" s="210">
        <f>H448/H447-1</f>
        <v/>
      </c>
      <c r="J448" s="77" t="n"/>
      <c r="K448" s="77" t="n"/>
    </row>
    <row r="449" ht="16.05" customHeight="1" s="258">
      <c r="A449" s="231" t="n">
        <v>42634</v>
      </c>
      <c r="B449" t="n">
        <v>95.545097</v>
      </c>
      <c r="C449" s="47">
        <f>B449/B448-1</f>
        <v/>
      </c>
      <c r="G449" s="81" t="n">
        <v>42612</v>
      </c>
      <c r="H449" s="82" t="n">
        <v>288.68</v>
      </c>
      <c r="I449" s="210">
        <f>H449/H448-1</f>
        <v/>
      </c>
      <c r="J449" s="77" t="n"/>
      <c r="K449" s="77" t="n"/>
    </row>
    <row r="450" ht="16.05" customHeight="1" s="258">
      <c r="A450" s="231" t="n">
        <v>42635</v>
      </c>
      <c r="B450" t="n">
        <v>94.313751</v>
      </c>
      <c r="C450" s="47">
        <f>B450/B449-1</f>
        <v/>
      </c>
      <c r="G450" s="81" t="n">
        <v>42613</v>
      </c>
      <c r="H450" s="82" t="n">
        <v>293.31</v>
      </c>
      <c r="I450" s="210">
        <f>H450/H449-1</f>
        <v/>
      </c>
      <c r="J450" s="77" t="n"/>
      <c r="K450" s="77" t="n"/>
    </row>
    <row r="451" ht="16.05" customHeight="1" s="258">
      <c r="A451" s="231" t="n">
        <v>42636</v>
      </c>
      <c r="B451" t="n">
        <v>94.56345399999999</v>
      </c>
      <c r="C451" s="47">
        <f>B451/B450-1</f>
        <v/>
      </c>
      <c r="G451" s="81" t="n">
        <v>42614</v>
      </c>
      <c r="H451" s="82" t="n">
        <v>293.01</v>
      </c>
      <c r="I451" s="210">
        <f>H451/H450-1</f>
        <v/>
      </c>
      <c r="J451" s="77" t="n"/>
      <c r="K451" s="77" t="n"/>
    </row>
    <row r="452" ht="16.05" customHeight="1" s="258">
      <c r="A452" s="231" t="n">
        <v>42637</v>
      </c>
      <c r="B452" t="n">
        <v>95.019814</v>
      </c>
      <c r="C452" s="47">
        <f>B452/B451-1</f>
        <v/>
      </c>
      <c r="G452" s="81" t="n">
        <v>42615</v>
      </c>
      <c r="H452" s="82" t="n">
        <v>289.95</v>
      </c>
      <c r="I452" s="210">
        <f>H452/H451-1</f>
        <v/>
      </c>
      <c r="J452" s="77" t="n"/>
      <c r="K452" s="77" t="n"/>
    </row>
    <row r="453" ht="16.05" customHeight="1" s="258">
      <c r="A453" s="231" t="n">
        <v>42640</v>
      </c>
      <c r="B453" t="n">
        <v>95.235123</v>
      </c>
      <c r="C453" s="47">
        <f>B453/B452-1</f>
        <v/>
      </c>
      <c r="G453" s="81" t="n">
        <v>42616</v>
      </c>
      <c r="H453" s="82" t="n">
        <v>287.88</v>
      </c>
      <c r="I453" s="210">
        <f>H453/H452-1</f>
        <v/>
      </c>
      <c r="J453" s="77" t="n"/>
      <c r="K453" s="77" t="n"/>
    </row>
    <row r="454" ht="16.05" customHeight="1" s="258">
      <c r="A454" s="231" t="n">
        <v>42641</v>
      </c>
      <c r="B454" t="n">
        <v>95.019814</v>
      </c>
      <c r="C454" s="47">
        <f>B454/B453-1</f>
        <v/>
      </c>
      <c r="G454" s="81" t="n">
        <v>42619</v>
      </c>
      <c r="H454" s="82" t="n">
        <v>286.14</v>
      </c>
      <c r="I454" s="210">
        <f>H454/H453-1</f>
        <v/>
      </c>
      <c r="J454" s="77" t="n"/>
      <c r="K454" s="77" t="n"/>
    </row>
    <row r="455" ht="16.05" customHeight="1" s="258">
      <c r="A455" s="231" t="n">
        <v>42642</v>
      </c>
      <c r="B455" t="n">
        <v>95.484818</v>
      </c>
      <c r="C455" s="47">
        <f>B455/B454-1</f>
        <v/>
      </c>
      <c r="G455" s="81" t="n">
        <v>42620</v>
      </c>
      <c r="H455" s="82" t="n">
        <v>283.75</v>
      </c>
      <c r="I455" s="210">
        <f>H455/H454-1</f>
        <v/>
      </c>
      <c r="J455" s="77" t="n"/>
      <c r="K455" s="77" t="n"/>
    </row>
    <row r="456" ht="16.05" customHeight="1" s="258">
      <c r="A456" s="231" t="n">
        <v>42643</v>
      </c>
      <c r="B456" t="n">
        <v>95.662773</v>
      </c>
      <c r="C456" s="47">
        <f>B456/B455-1</f>
        <v/>
      </c>
      <c r="G456" s="81" t="n">
        <v>42621</v>
      </c>
      <c r="H456" s="82" t="n">
        <v>283.7</v>
      </c>
      <c r="I456" s="210">
        <f>H456/H455-1</f>
        <v/>
      </c>
      <c r="J456" s="77" t="n"/>
      <c r="K456" s="77" t="n"/>
    </row>
    <row r="457" ht="16.05" customHeight="1" s="258">
      <c r="A457" s="231" t="n">
        <v>42644</v>
      </c>
      <c r="B457" t="n">
        <v>95.325836</v>
      </c>
      <c r="C457" s="47">
        <f>B457/B456-1</f>
        <v/>
      </c>
      <c r="G457" s="81" t="n">
        <v>42622</v>
      </c>
      <c r="H457" s="82" t="n">
        <v>283.08</v>
      </c>
      <c r="I457" s="210">
        <f>H457/H456-1</f>
        <v/>
      </c>
      <c r="J457" s="77" t="n"/>
      <c r="K457" s="77" t="n"/>
    </row>
    <row r="458" ht="16.05" customHeight="1" s="258">
      <c r="A458" s="231" t="n">
        <v>42647</v>
      </c>
      <c r="B458" t="n">
        <v>95.697334</v>
      </c>
      <c r="C458" s="47">
        <f>B458/B457-1</f>
        <v/>
      </c>
      <c r="G458" s="81" t="n">
        <v>42623</v>
      </c>
      <c r="H458" s="82" t="n">
        <v>284.65</v>
      </c>
      <c r="I458" s="210">
        <f>H458/H457-1</f>
        <v/>
      </c>
      <c r="J458" s="77" t="n"/>
      <c r="K458" s="77" t="n"/>
    </row>
    <row r="459" ht="16.05" customHeight="1" s="258">
      <c r="A459" s="231" t="n">
        <v>42648</v>
      </c>
      <c r="B459" t="n">
        <v>95.766441</v>
      </c>
      <c r="C459" s="47">
        <f>B459/B458-1</f>
        <v/>
      </c>
      <c r="G459" s="81" t="n">
        <v>42626</v>
      </c>
      <c r="H459" s="82" t="n">
        <v>287.67</v>
      </c>
      <c r="I459" s="210">
        <f>H459/H458-1</f>
        <v/>
      </c>
      <c r="J459" s="77" t="n"/>
      <c r="K459" s="77" t="n"/>
    </row>
    <row r="460" ht="16.05" customHeight="1" s="258">
      <c r="A460" s="231" t="n">
        <v>42649</v>
      </c>
      <c r="B460" t="n">
        <v>95.973793</v>
      </c>
      <c r="C460" s="47">
        <f>B460/B459-1</f>
        <v/>
      </c>
      <c r="G460" s="81" t="n">
        <v>42627</v>
      </c>
      <c r="H460" s="82" t="n">
        <v>289.66</v>
      </c>
      <c r="I460" s="210">
        <f>H460/H459-1</f>
        <v/>
      </c>
      <c r="J460" s="77" t="n"/>
      <c r="K460" s="77" t="n"/>
    </row>
    <row r="461" ht="16.05" customHeight="1" s="258">
      <c r="A461" s="231" t="n">
        <v>42650</v>
      </c>
      <c r="B461" t="n">
        <v>96.906853</v>
      </c>
      <c r="C461" s="47">
        <f>B461/B460-1</f>
        <v/>
      </c>
      <c r="G461" s="81" t="n">
        <v>42628</v>
      </c>
      <c r="H461" s="82" t="n">
        <v>290.88</v>
      </c>
      <c r="I461" s="210">
        <f>H461/H460-1</f>
        <v/>
      </c>
      <c r="J461" s="77" t="n"/>
      <c r="K461" s="77" t="n"/>
    </row>
    <row r="462" ht="16.05" customHeight="1" s="258">
      <c r="A462" s="231" t="n">
        <v>42651</v>
      </c>
      <c r="B462" t="n">
        <v>97.140114</v>
      </c>
      <c r="C462" s="47">
        <f>B462/B461-1</f>
        <v/>
      </c>
      <c r="G462" s="81" t="n">
        <v>42629</v>
      </c>
      <c r="H462" s="82" t="n">
        <v>288.68</v>
      </c>
      <c r="I462" s="210">
        <f>H462/H461-1</f>
        <v/>
      </c>
      <c r="J462" s="77" t="n"/>
      <c r="K462" s="77" t="n"/>
    </row>
    <row r="463" ht="16.05" customHeight="1" s="258">
      <c r="A463" s="231" t="n">
        <v>42654</v>
      </c>
      <c r="B463" t="n">
        <v>97.39063299999999</v>
      </c>
      <c r="C463" s="47">
        <f>B463/B462-1</f>
        <v/>
      </c>
      <c r="G463" s="81" t="n">
        <v>42630</v>
      </c>
      <c r="H463" s="82" t="n">
        <v>288.88</v>
      </c>
      <c r="I463" s="210">
        <f>H463/H462-1</f>
        <v/>
      </c>
      <c r="J463" s="77" t="n"/>
      <c r="K463" s="77" t="n"/>
    </row>
    <row r="464" ht="16.05" customHeight="1" s="258">
      <c r="A464" s="231" t="n">
        <v>42655</v>
      </c>
      <c r="B464" t="n">
        <v>97.148735</v>
      </c>
      <c r="C464" s="47">
        <f>B464/B463-1</f>
        <v/>
      </c>
      <c r="G464" s="81" t="n">
        <v>42633</v>
      </c>
      <c r="H464" s="82" t="n">
        <v>283.63</v>
      </c>
      <c r="I464" s="210">
        <f>H464/H463-1</f>
        <v/>
      </c>
      <c r="J464" s="77" t="n"/>
      <c r="K464" s="77" t="n"/>
    </row>
    <row r="465" ht="16.05" customHeight="1" s="258">
      <c r="A465" s="231" t="n">
        <v>42656</v>
      </c>
      <c r="B465" t="n">
        <v>97.114182</v>
      </c>
      <c r="C465" s="47">
        <f>B465/B464-1</f>
        <v/>
      </c>
      <c r="G465" s="81" t="n">
        <v>42634</v>
      </c>
      <c r="H465" s="82" t="n">
        <v>282.42</v>
      </c>
      <c r="I465" s="210">
        <f>H465/H464-1</f>
        <v/>
      </c>
      <c r="J465" s="77" t="n"/>
      <c r="K465" s="77" t="n"/>
    </row>
    <row r="466" ht="16.05" customHeight="1" s="258">
      <c r="A466" s="231" t="n">
        <v>42657</v>
      </c>
      <c r="B466" t="n">
        <v>96.725418</v>
      </c>
      <c r="C466" s="47">
        <f>B466/B465-1</f>
        <v/>
      </c>
      <c r="G466" s="81" t="n">
        <v>42635</v>
      </c>
      <c r="H466" s="82" t="n">
        <v>280.78</v>
      </c>
      <c r="I466" s="210">
        <f>H466/H465-1</f>
        <v/>
      </c>
      <c r="J466" s="77" t="n"/>
      <c r="K466" s="77" t="n"/>
    </row>
    <row r="467" ht="16.05" customHeight="1" s="258">
      <c r="A467" s="231" t="n">
        <v>42658</v>
      </c>
      <c r="B467" t="n">
        <v>96.872276</v>
      </c>
      <c r="C467" s="47">
        <f>B467/B466-1</f>
        <v/>
      </c>
      <c r="G467" s="81" t="n">
        <v>42636</v>
      </c>
      <c r="H467" s="82" t="n">
        <v>275.86</v>
      </c>
      <c r="I467" s="210">
        <f>H467/H466-1</f>
        <v/>
      </c>
      <c r="J467" s="77" t="n"/>
      <c r="K467" s="77" t="n"/>
    </row>
    <row r="468" ht="16.05" customHeight="1" s="258">
      <c r="A468" s="231" t="n">
        <v>42661</v>
      </c>
      <c r="B468" t="n">
        <v>96.310738</v>
      </c>
      <c r="C468" s="47">
        <f>B468/B467-1</f>
        <v/>
      </c>
      <c r="G468" s="81" t="n">
        <v>42637</v>
      </c>
      <c r="H468" s="82" t="n">
        <v>276.19</v>
      </c>
      <c r="I468" s="210">
        <f>H468/H467-1</f>
        <v/>
      </c>
      <c r="J468" s="77" t="n"/>
      <c r="K468" s="77" t="n"/>
    </row>
    <row r="469" ht="16.05" customHeight="1" s="258">
      <c r="A469" s="231" t="n">
        <v>42662</v>
      </c>
      <c r="B469" t="n">
        <v>96.362572</v>
      </c>
      <c r="C469" s="47">
        <f>B469/B468-1</f>
        <v/>
      </c>
      <c r="G469" s="81" t="n">
        <v>42640</v>
      </c>
      <c r="H469" s="82" t="n">
        <v>278.96</v>
      </c>
      <c r="I469" s="210">
        <f>H469/H468-1</f>
        <v/>
      </c>
      <c r="J469" s="77" t="n"/>
      <c r="K469" s="77" t="n"/>
    </row>
    <row r="470" ht="16.05" customHeight="1" s="258">
      <c r="A470" s="231" t="n">
        <v>42663</v>
      </c>
      <c r="B470" t="n">
        <v>95.870125</v>
      </c>
      <c r="C470" s="47">
        <f>B470/B469-1</f>
        <v/>
      </c>
      <c r="G470" s="81" t="n">
        <v>42641</v>
      </c>
      <c r="H470" s="82" t="n">
        <v>278.41</v>
      </c>
      <c r="I470" s="210">
        <f>H470/H469-1</f>
        <v/>
      </c>
      <c r="J470" s="77" t="n"/>
      <c r="K470" s="77" t="n"/>
    </row>
    <row r="471" ht="16.05" customHeight="1" s="258">
      <c r="A471" s="231" t="n">
        <v>42664</v>
      </c>
      <c r="B471" t="n">
        <v>95.42089799999999</v>
      </c>
      <c r="C471" s="47">
        <f>B471/B470-1</f>
        <v/>
      </c>
      <c r="G471" s="81" t="n">
        <v>42642</v>
      </c>
      <c r="H471" s="82" t="n">
        <v>281.88</v>
      </c>
      <c r="I471" s="210">
        <f>H471/H470-1</f>
        <v/>
      </c>
      <c r="J471" s="77" t="n"/>
      <c r="K471" s="77" t="n"/>
    </row>
    <row r="472" ht="16.05" customHeight="1" s="258">
      <c r="A472" s="231" t="n">
        <v>42665</v>
      </c>
      <c r="B472" t="n">
        <v>95.870125</v>
      </c>
      <c r="C472" s="47">
        <f>B472/B471-1</f>
        <v/>
      </c>
      <c r="G472" s="81" t="n">
        <v>42643</v>
      </c>
      <c r="H472" s="82" t="n">
        <v>283.05</v>
      </c>
      <c r="I472" s="210">
        <f>H472/H471-1</f>
        <v/>
      </c>
      <c r="J472" s="77" t="n"/>
      <c r="K472" s="77" t="n"/>
    </row>
    <row r="473" ht="16.05" customHeight="1" s="258">
      <c r="A473" s="231" t="n">
        <v>42668</v>
      </c>
      <c r="B473" t="n">
        <v>95.524567</v>
      </c>
      <c r="C473" s="47">
        <f>B473/B472-1</f>
        <v/>
      </c>
      <c r="G473" s="81" t="n">
        <v>42644</v>
      </c>
      <c r="H473" s="82" t="n">
        <v>282.19</v>
      </c>
      <c r="I473" s="210">
        <f>H473/H472-1</f>
        <v/>
      </c>
      <c r="J473" s="77" t="n"/>
      <c r="K473" s="77" t="n"/>
    </row>
    <row r="474" ht="16.05" customHeight="1" s="258">
      <c r="A474" s="231" t="n">
        <v>42669</v>
      </c>
      <c r="B474" t="n">
        <v>96.094734</v>
      </c>
      <c r="C474" s="47">
        <f>B474/B473-1</f>
        <v/>
      </c>
      <c r="G474" s="81" t="n">
        <v>42647</v>
      </c>
      <c r="H474" s="82" t="n">
        <v>284.37</v>
      </c>
      <c r="I474" s="210">
        <f>H474/H473-1</f>
        <v/>
      </c>
      <c r="J474" s="77" t="n"/>
      <c r="K474" s="77" t="n"/>
    </row>
    <row r="475" ht="16.05" customHeight="1" s="258">
      <c r="A475" s="231" t="n">
        <v>42670</v>
      </c>
      <c r="B475" t="n">
        <v>95.273994</v>
      </c>
      <c r="C475" s="47">
        <f>B475/B474-1</f>
        <v/>
      </c>
      <c r="G475" s="81" t="n">
        <v>42648</v>
      </c>
      <c r="H475" s="82" t="n">
        <v>287.22</v>
      </c>
      <c r="I475" s="210">
        <f>H475/H474-1</f>
        <v/>
      </c>
      <c r="J475" s="77" t="n"/>
      <c r="K475" s="77" t="n"/>
    </row>
    <row r="476" ht="16.05" customHeight="1" s="258">
      <c r="A476" s="231" t="n">
        <v>42671</v>
      </c>
      <c r="B476" t="n">
        <v>95.308571</v>
      </c>
      <c r="C476" s="47">
        <f>B476/B475-1</f>
        <v/>
      </c>
      <c r="G476" s="81" t="n">
        <v>42649</v>
      </c>
      <c r="H476" s="82" t="n">
        <v>288.2</v>
      </c>
      <c r="I476" s="210">
        <f>H476/H475-1</f>
        <v/>
      </c>
      <c r="J476" s="77" t="n"/>
      <c r="K476" s="77" t="n"/>
    </row>
    <row r="477" ht="16.05" customHeight="1" s="258">
      <c r="A477" s="231" t="n">
        <v>42672</v>
      </c>
      <c r="B477" t="n">
        <v>95.049362</v>
      </c>
      <c r="C477" s="47">
        <f>B477/B476-1</f>
        <v/>
      </c>
      <c r="G477" s="81" t="n">
        <v>42650</v>
      </c>
      <c r="H477" s="82" t="n">
        <v>290.51</v>
      </c>
      <c r="I477" s="210">
        <f>H477/H476-1</f>
        <v/>
      </c>
      <c r="J477" s="77" t="n"/>
      <c r="K477" s="77" t="n"/>
    </row>
    <row r="478" ht="16.05" customHeight="1" s="258">
      <c r="A478" s="231" t="n">
        <v>42675</v>
      </c>
      <c r="B478" t="n">
        <v>95.201988</v>
      </c>
      <c r="C478" s="47">
        <f>B478/B477-1</f>
        <v/>
      </c>
      <c r="G478" s="81" t="n">
        <v>42651</v>
      </c>
      <c r="H478" s="82" t="n">
        <v>292.33</v>
      </c>
      <c r="I478" s="210">
        <f>H478/H477-1</f>
        <v/>
      </c>
      <c r="J478" s="77" t="n"/>
      <c r="K478" s="77" t="n"/>
    </row>
    <row r="479" ht="16.05" customHeight="1" s="258">
      <c r="A479" s="231" t="n">
        <v>42676</v>
      </c>
      <c r="B479" t="n">
        <v>95.973679</v>
      </c>
      <c r="C479" s="47">
        <f>B479/B478-1</f>
        <v/>
      </c>
      <c r="G479" s="81" t="n">
        <v>42654</v>
      </c>
      <c r="H479" s="82" t="n">
        <v>295.73</v>
      </c>
      <c r="I479" s="210">
        <f>H479/H478-1</f>
        <v/>
      </c>
      <c r="J479" s="77" t="n"/>
      <c r="K479" s="77" t="n"/>
    </row>
    <row r="480" ht="16.05" customHeight="1" s="258">
      <c r="A480" s="231" t="n">
        <v>42677</v>
      </c>
      <c r="B480" t="n">
        <v>97.82914700000001</v>
      </c>
      <c r="C480" s="47">
        <f>B480/B479-1</f>
        <v/>
      </c>
      <c r="G480" s="81" t="n">
        <v>42655</v>
      </c>
      <c r="H480" s="82" t="n">
        <v>295.32</v>
      </c>
      <c r="I480" s="210">
        <f>H480/H479-1</f>
        <v/>
      </c>
      <c r="J480" s="77" t="n"/>
      <c r="K480" s="77" t="n"/>
    </row>
    <row r="481" ht="16.05" customHeight="1" s="258">
      <c r="A481" s="231" t="n">
        <v>42678</v>
      </c>
      <c r="B481" t="n">
        <v>98.201965</v>
      </c>
      <c r="C481" s="47">
        <f>B481/B480-1</f>
        <v/>
      </c>
      <c r="G481" s="81" t="n">
        <v>42656</v>
      </c>
      <c r="H481" s="82" t="n">
        <v>295.6</v>
      </c>
      <c r="I481" s="210">
        <f>H481/H480-1</f>
        <v/>
      </c>
      <c r="J481" s="77" t="n"/>
      <c r="K481" s="77" t="n"/>
    </row>
    <row r="482" ht="16.05" customHeight="1" s="258">
      <c r="A482" s="231" t="n">
        <v>42679</v>
      </c>
      <c r="B482" t="n">
        <v>97.768463</v>
      </c>
      <c r="C482" s="47">
        <f>B482/B481-1</f>
        <v/>
      </c>
      <c r="G482" s="81" t="n">
        <v>42657</v>
      </c>
      <c r="H482" s="82" t="n">
        <v>291.56</v>
      </c>
      <c r="I482" s="210">
        <f>H482/H481-1</f>
        <v/>
      </c>
      <c r="J482" s="77" t="n"/>
      <c r="K482" s="77" t="n"/>
    </row>
    <row r="483" ht="16.05" customHeight="1" s="258">
      <c r="A483" s="231" t="n">
        <v>42682</v>
      </c>
      <c r="B483" t="n">
        <v>98.236671</v>
      </c>
      <c r="C483" s="47">
        <f>B483/B482-1</f>
        <v/>
      </c>
      <c r="G483" s="81" t="n">
        <v>42658</v>
      </c>
      <c r="H483" s="82" t="n">
        <v>292.97</v>
      </c>
      <c r="I483" s="210">
        <f>H483/H482-1</f>
        <v/>
      </c>
      <c r="J483" s="77" t="n"/>
      <c r="K483" s="77" t="n"/>
    </row>
    <row r="484" ht="16.05" customHeight="1" s="258">
      <c r="A484" s="231" t="n">
        <v>42683</v>
      </c>
      <c r="B484" t="n">
        <v>98.132645</v>
      </c>
      <c r="C484" s="47">
        <f>B484/B483-1</f>
        <v/>
      </c>
      <c r="G484" s="81" t="n">
        <v>42661</v>
      </c>
      <c r="H484" s="82" t="n">
        <v>293.43</v>
      </c>
      <c r="I484" s="210">
        <f>H484/H483-1</f>
        <v/>
      </c>
      <c r="J484" s="77" t="n"/>
      <c r="K484" s="77" t="n"/>
    </row>
    <row r="485" ht="16.05" customHeight="1" s="258">
      <c r="A485" s="231" t="n">
        <v>42684</v>
      </c>
      <c r="B485" t="n">
        <v>98.50543999999999</v>
      </c>
      <c r="C485" s="47">
        <f>B485/B484-1</f>
        <v/>
      </c>
      <c r="G485" s="81" t="n">
        <v>42662</v>
      </c>
      <c r="H485" s="82" t="n">
        <v>295.18</v>
      </c>
      <c r="I485" s="210">
        <f>H485/H484-1</f>
        <v/>
      </c>
      <c r="J485" s="77" t="n"/>
      <c r="K485" s="77" t="n"/>
    </row>
    <row r="486" ht="16.05" customHeight="1" s="258">
      <c r="A486" s="231" t="n">
        <v>42685</v>
      </c>
      <c r="B486" t="n">
        <v>98.314697</v>
      </c>
      <c r="C486" s="47">
        <f>B486/B485-1</f>
        <v/>
      </c>
      <c r="G486" s="81" t="n">
        <v>42663</v>
      </c>
      <c r="H486" s="82" t="n">
        <v>295.88</v>
      </c>
      <c r="I486" s="210">
        <f>H486/H485-1</f>
        <v/>
      </c>
      <c r="J486" s="77" t="n"/>
      <c r="K486" s="77" t="n"/>
    </row>
    <row r="487" ht="16.05" customHeight="1" s="258">
      <c r="A487" s="231" t="n">
        <v>42686</v>
      </c>
      <c r="B487" t="n">
        <v>98.69622</v>
      </c>
      <c r="C487" s="47">
        <f>B487/B486-1</f>
        <v/>
      </c>
      <c r="G487" s="81" t="n">
        <v>42664</v>
      </c>
      <c r="H487" s="82" t="n">
        <v>295.66</v>
      </c>
      <c r="I487" s="210">
        <f>H487/H486-1</f>
        <v/>
      </c>
      <c r="J487" s="77" t="n"/>
      <c r="K487" s="77" t="n"/>
    </row>
    <row r="488" ht="16.05" customHeight="1" s="258">
      <c r="A488" s="231" t="n">
        <v>42689</v>
      </c>
      <c r="B488" t="n">
        <v>98.912949</v>
      </c>
      <c r="C488" s="47">
        <f>B488/B487-1</f>
        <v/>
      </c>
      <c r="G488" s="81" t="n">
        <v>42665</v>
      </c>
      <c r="H488" s="82" t="n">
        <v>295.77</v>
      </c>
      <c r="I488" s="210">
        <f>H488/H487-1</f>
        <v/>
      </c>
      <c r="J488" s="77" t="n"/>
      <c r="K488" s="77" t="n"/>
    </row>
    <row r="489" ht="16.05" customHeight="1" s="258">
      <c r="A489" s="231" t="n">
        <v>42690</v>
      </c>
      <c r="B489" t="n">
        <v>98.739548</v>
      </c>
      <c r="C489" s="47">
        <f>B489/B488-1</f>
        <v/>
      </c>
      <c r="G489" s="81" t="n">
        <v>42668</v>
      </c>
      <c r="H489" s="82" t="n">
        <v>293.83</v>
      </c>
      <c r="I489" s="210">
        <f>H489/H488-1</f>
        <v/>
      </c>
      <c r="J489" s="77" t="n"/>
      <c r="K489" s="77" t="n"/>
    </row>
    <row r="490" ht="16.05" customHeight="1" s="258">
      <c r="A490" s="231" t="n">
        <v>42691</v>
      </c>
      <c r="B490" t="n">
        <v>98.652855</v>
      </c>
      <c r="C490" s="47">
        <f>B490/B489-1</f>
        <v/>
      </c>
      <c r="G490" s="81" t="n">
        <v>42669</v>
      </c>
      <c r="H490" s="82" t="n">
        <v>294.45</v>
      </c>
      <c r="I490" s="210">
        <f>H490/H489-1</f>
        <v/>
      </c>
      <c r="J490" s="77" t="n"/>
      <c r="K490" s="77" t="n"/>
    </row>
    <row r="491" ht="16.05" customHeight="1" s="258">
      <c r="A491" s="231" t="n">
        <v>42692</v>
      </c>
      <c r="B491" t="n">
        <v>98.878281</v>
      </c>
      <c r="C491" s="47">
        <f>B491/B490-1</f>
        <v/>
      </c>
      <c r="G491" s="81" t="n">
        <v>42670</v>
      </c>
      <c r="H491" s="82" t="n">
        <v>290.74</v>
      </c>
      <c r="I491" s="210">
        <f>H491/H490-1</f>
        <v/>
      </c>
      <c r="J491" s="77" t="n"/>
      <c r="K491" s="77" t="n"/>
    </row>
    <row r="492" ht="16.05" customHeight="1" s="258">
      <c r="A492" s="231" t="n">
        <v>42693</v>
      </c>
      <c r="B492" t="n">
        <v>98.947632</v>
      </c>
      <c r="C492" s="47">
        <f>B492/B491-1</f>
        <v/>
      </c>
      <c r="G492" s="81" t="n">
        <v>42671</v>
      </c>
      <c r="H492" s="82" t="n">
        <v>290.9</v>
      </c>
      <c r="I492" s="210">
        <f>H492/H491-1</f>
        <v/>
      </c>
      <c r="J492" s="77" t="n"/>
      <c r="K492" s="77" t="n"/>
    </row>
    <row r="493" ht="16.05" customHeight="1" s="258">
      <c r="A493" s="231" t="n">
        <v>42696</v>
      </c>
      <c r="B493" t="n">
        <v>98.869598</v>
      </c>
      <c r="C493" s="47">
        <f>B493/B492-1</f>
        <v/>
      </c>
      <c r="G493" s="81" t="n">
        <v>42672</v>
      </c>
      <c r="H493" s="82" t="n">
        <v>287.35</v>
      </c>
      <c r="I493" s="210">
        <f>H493/H492-1</f>
        <v/>
      </c>
      <c r="J493" s="77" t="n"/>
      <c r="K493" s="77" t="n"/>
    </row>
    <row r="494" ht="16.05" customHeight="1" s="258">
      <c r="A494" s="231" t="n">
        <v>42697</v>
      </c>
      <c r="B494" t="n">
        <v>99.008331</v>
      </c>
      <c r="C494" s="47">
        <f>B494/B493-1</f>
        <v/>
      </c>
      <c r="G494" s="81" t="n">
        <v>42675</v>
      </c>
      <c r="H494" s="82" t="n">
        <v>289.59</v>
      </c>
      <c r="I494" s="210">
        <f>H494/H493-1</f>
        <v/>
      </c>
      <c r="J494" s="77" t="n"/>
      <c r="K494" s="77" t="n"/>
    </row>
    <row r="495" ht="16.05" customHeight="1" s="258">
      <c r="A495" s="231" t="n">
        <v>42698</v>
      </c>
      <c r="B495" t="n">
        <v>98.930305</v>
      </c>
      <c r="C495" s="47">
        <f>B495/B494-1</f>
        <v/>
      </c>
      <c r="G495" s="81" t="n">
        <v>42676</v>
      </c>
      <c r="H495" s="82" t="n">
        <v>291.27</v>
      </c>
      <c r="I495" s="210">
        <f>H495/H494-1</f>
        <v/>
      </c>
      <c r="J495" s="77" t="n"/>
      <c r="K495" s="77" t="n"/>
    </row>
    <row r="496" ht="16.05" customHeight="1" s="258">
      <c r="A496" s="231" t="n">
        <v>42700</v>
      </c>
      <c r="B496" t="n">
        <v>99.251114</v>
      </c>
      <c r="C496" s="47">
        <f>B496/B495-1</f>
        <v/>
      </c>
      <c r="G496" s="81" t="n">
        <v>42677</v>
      </c>
      <c r="H496" s="82" t="n">
        <v>295.15</v>
      </c>
      <c r="I496" s="210">
        <f>H496/H495-1</f>
        <v/>
      </c>
      <c r="J496" s="77" t="n"/>
      <c r="K496" s="77" t="n"/>
    </row>
    <row r="497" ht="16.05" customHeight="1" s="258">
      <c r="A497" s="231" t="n">
        <v>42703</v>
      </c>
      <c r="B497" t="n">
        <v>99.060356</v>
      </c>
      <c r="C497" s="47">
        <f>B497/B496-1</f>
        <v/>
      </c>
      <c r="G497" s="81" t="n">
        <v>42678</v>
      </c>
      <c r="H497" s="82" t="n">
        <v>302.67</v>
      </c>
      <c r="I497" s="210">
        <f>H497/H496-1</f>
        <v/>
      </c>
      <c r="J497" s="77" t="n"/>
      <c r="K497" s="77" t="n"/>
    </row>
    <row r="498" ht="16.05" customHeight="1" s="258">
      <c r="A498" s="231" t="n">
        <v>42704</v>
      </c>
      <c r="B498" t="n">
        <v>99.309196</v>
      </c>
      <c r="C498" s="47">
        <f>B498/B497-1</f>
        <v/>
      </c>
      <c r="G498" s="81" t="n">
        <v>42679</v>
      </c>
      <c r="H498" s="82" t="n">
        <v>305.09</v>
      </c>
      <c r="I498" s="210">
        <f>H498/H497-1</f>
        <v/>
      </c>
      <c r="J498" s="77" t="n"/>
      <c r="K498" s="77" t="n"/>
    </row>
    <row r="499" ht="16.05" customHeight="1" s="258">
      <c r="A499" s="231" t="n">
        <v>42705</v>
      </c>
      <c r="B499" t="n">
        <v>99.36142</v>
      </c>
      <c r="C499" s="47">
        <f>B499/B498-1</f>
        <v/>
      </c>
      <c r="G499" s="81" t="n">
        <v>42682</v>
      </c>
      <c r="H499" s="82" t="n">
        <v>309.39</v>
      </c>
      <c r="I499" s="210">
        <f>H499/H498-1</f>
        <v/>
      </c>
      <c r="J499" s="77" t="n"/>
      <c r="K499" s="77" t="n"/>
    </row>
    <row r="500" ht="16.05" customHeight="1" s="258">
      <c r="A500" s="231" t="n">
        <v>42706</v>
      </c>
      <c r="B500" t="n">
        <v>99.779045</v>
      </c>
      <c r="C500" s="47">
        <f>B500/B499-1</f>
        <v/>
      </c>
      <c r="G500" s="81" t="n">
        <v>42683</v>
      </c>
      <c r="H500" s="82" t="n">
        <v>306.37</v>
      </c>
      <c r="I500" s="210">
        <f>H500/H499-1</f>
        <v/>
      </c>
      <c r="J500" s="77" t="n"/>
      <c r="K500" s="77" t="n"/>
    </row>
    <row r="501" ht="16.05" customHeight="1" s="258">
      <c r="A501" s="231" t="n">
        <v>42707</v>
      </c>
      <c r="B501" t="n">
        <v>99.866043</v>
      </c>
      <c r="C501" s="47">
        <f>B501/B500-1</f>
        <v/>
      </c>
      <c r="G501" s="81" t="n">
        <v>42684</v>
      </c>
      <c r="H501" s="82" t="n">
        <v>305.26</v>
      </c>
      <c r="I501" s="210">
        <f>H501/H500-1</f>
        <v/>
      </c>
      <c r="J501" s="77" t="n"/>
      <c r="K501" s="77" t="n"/>
    </row>
    <row r="502" ht="16.05" customHeight="1" s="258">
      <c r="A502" s="231" t="n">
        <v>42710</v>
      </c>
      <c r="B502" t="n">
        <v>99.848625</v>
      </c>
      <c r="C502" s="47">
        <f>B502/B501-1</f>
        <v/>
      </c>
      <c r="G502" s="81" t="n">
        <v>42685</v>
      </c>
      <c r="H502" s="82" t="n">
        <v>306.38</v>
      </c>
      <c r="I502" s="210">
        <f>H502/H501-1</f>
        <v/>
      </c>
      <c r="J502" s="77" t="n"/>
      <c r="K502" s="77" t="n"/>
    </row>
    <row r="503" ht="16.05" customHeight="1" s="258">
      <c r="A503" s="231" t="n">
        <v>42711</v>
      </c>
      <c r="B503" t="n">
        <v>99.683342</v>
      </c>
      <c r="C503" s="47">
        <f>B503/B502-1</f>
        <v/>
      </c>
      <c r="G503" s="81" t="n">
        <v>42686</v>
      </c>
      <c r="H503" s="82" t="n">
        <v>307.75</v>
      </c>
      <c r="I503" s="210">
        <f>H503/H502-1</f>
        <v/>
      </c>
      <c r="J503" s="77" t="n"/>
      <c r="K503" s="77" t="n"/>
    </row>
    <row r="504" ht="16.05" customHeight="1" s="258">
      <c r="A504" s="231" t="n">
        <v>42712</v>
      </c>
      <c r="B504" t="n">
        <v>99.439713</v>
      </c>
      <c r="C504" s="47">
        <f>B504/B503-1</f>
        <v/>
      </c>
      <c r="G504" s="81" t="n">
        <v>42689</v>
      </c>
      <c r="H504" s="82" t="n">
        <v>310.62</v>
      </c>
      <c r="I504" s="210">
        <f>H504/H503-1</f>
        <v/>
      </c>
      <c r="J504" s="77" t="n"/>
      <c r="K504" s="77" t="n"/>
    </row>
    <row r="505" ht="16.05" customHeight="1" s="258">
      <c r="A505" s="231" t="n">
        <v>42713</v>
      </c>
      <c r="B505" t="n">
        <v>99.935654</v>
      </c>
      <c r="C505" s="47">
        <f>B505/B504-1</f>
        <v/>
      </c>
      <c r="G505" s="81" t="n">
        <v>42690</v>
      </c>
      <c r="H505" s="82" t="n">
        <v>310.72</v>
      </c>
      <c r="I505" s="210">
        <f>H505/H504-1</f>
        <v/>
      </c>
      <c r="J505" s="77" t="n"/>
      <c r="K505" s="77" t="n"/>
    </row>
    <row r="506" ht="16.05" customHeight="1" s="258">
      <c r="A506" s="231" t="n">
        <v>42714</v>
      </c>
      <c r="B506" t="n">
        <v>99.98783899999999</v>
      </c>
      <c r="C506" s="47">
        <f>B506/B505-1</f>
        <v/>
      </c>
      <c r="G506" s="81" t="n">
        <v>42691</v>
      </c>
      <c r="H506" s="82" t="n">
        <v>312.36</v>
      </c>
      <c r="I506" s="210">
        <f>H506/H505-1</f>
        <v/>
      </c>
      <c r="J506" s="77" t="n"/>
      <c r="K506" s="77" t="n"/>
    </row>
    <row r="507" ht="16.05" customHeight="1" s="258">
      <c r="A507" s="231" t="n">
        <v>42717</v>
      </c>
      <c r="B507" t="n">
        <v>99.98783899999999</v>
      </c>
      <c r="C507" s="47">
        <f>B507/B506-1</f>
        <v/>
      </c>
      <c r="G507" s="81" t="n">
        <v>42692</v>
      </c>
      <c r="H507" s="82" t="n">
        <v>311.08</v>
      </c>
      <c r="I507" s="210">
        <f>H507/H506-1</f>
        <v/>
      </c>
      <c r="J507" s="77" t="n"/>
      <c r="K507" s="77" t="n"/>
    </row>
    <row r="508" ht="16.05" customHeight="1" s="258">
      <c r="A508" s="231" t="n">
        <v>42718</v>
      </c>
      <c r="B508" t="n">
        <v>100.327148</v>
      </c>
      <c r="C508" s="47">
        <f>B508/B507-1</f>
        <v/>
      </c>
      <c r="G508" s="81" t="n">
        <v>42693</v>
      </c>
      <c r="H508" s="82" t="n">
        <v>313.57</v>
      </c>
      <c r="I508" s="210">
        <f>H508/H507-1</f>
        <v/>
      </c>
      <c r="J508" s="77" t="n"/>
      <c r="K508" s="77" t="n"/>
    </row>
    <row r="509" ht="16.05" customHeight="1" s="258">
      <c r="A509" s="231" t="n">
        <v>42719</v>
      </c>
      <c r="B509" t="n">
        <v>100.396774</v>
      </c>
      <c r="C509" s="47">
        <f>B509/B508-1</f>
        <v/>
      </c>
      <c r="G509" s="81" t="n">
        <v>42696</v>
      </c>
      <c r="H509" s="82" t="n">
        <v>315.65</v>
      </c>
      <c r="I509" s="210">
        <f>H509/H508-1</f>
        <v/>
      </c>
      <c r="J509" s="77" t="n"/>
      <c r="K509" s="77" t="n"/>
    </row>
    <row r="510" ht="16.05" customHeight="1" s="258">
      <c r="A510" s="231" t="n">
        <v>42720</v>
      </c>
      <c r="B510" t="n">
        <v>100.724174</v>
      </c>
      <c r="C510" s="47">
        <f>B510/B509-1</f>
        <v/>
      </c>
      <c r="G510" s="81" t="n">
        <v>42697</v>
      </c>
      <c r="H510" s="82" t="n">
        <v>317.08</v>
      </c>
      <c r="I510" s="210">
        <f>H510/H509-1</f>
        <v/>
      </c>
      <c r="J510" s="77" t="n"/>
      <c r="K510" s="77" t="n"/>
    </row>
    <row r="511" ht="16.05" customHeight="1" s="258">
      <c r="A511" s="231" t="n">
        <v>42721</v>
      </c>
      <c r="B511" t="n">
        <v>100.593231</v>
      </c>
      <c r="C511" s="47">
        <f>B511/B510-1</f>
        <v/>
      </c>
      <c r="G511" s="81" t="n">
        <v>42698</v>
      </c>
      <c r="H511" s="82" t="n">
        <v>314.9</v>
      </c>
      <c r="I511" s="210">
        <f>H511/H510-1</f>
        <v/>
      </c>
      <c r="J511" s="77" t="n"/>
      <c r="K511" s="77" t="n"/>
    </row>
    <row r="512" ht="16.05" customHeight="1" s="258">
      <c r="A512" s="231" t="n">
        <v>42724</v>
      </c>
      <c r="B512" t="n">
        <v>100.305084</v>
      </c>
      <c r="C512" s="47">
        <f>B512/B511-1</f>
        <v/>
      </c>
      <c r="G512" s="81" t="n">
        <v>42699</v>
      </c>
      <c r="H512" s="82" t="n">
        <v>317.53</v>
      </c>
      <c r="I512" s="210">
        <f>H512/H511-1</f>
        <v/>
      </c>
      <c r="J512" s="77" t="n"/>
      <c r="K512" s="77" t="n"/>
    </row>
    <row r="513" ht="16.05" customHeight="1" s="258">
      <c r="A513" s="231" t="n">
        <v>42725</v>
      </c>
      <c r="B513" t="n">
        <v>100.42733</v>
      </c>
      <c r="C513" s="47">
        <f>B513/B512-1</f>
        <v/>
      </c>
      <c r="G513" s="81" t="n">
        <v>42700</v>
      </c>
      <c r="H513" s="82" t="n">
        <v>318.28</v>
      </c>
      <c r="I513" s="210">
        <f>H513/H512-1</f>
        <v/>
      </c>
      <c r="J513" s="77" t="n"/>
      <c r="K513" s="77" t="n"/>
    </row>
    <row r="514" ht="16.05" customHeight="1" s="258">
      <c r="A514" s="231" t="n">
        <v>42726</v>
      </c>
      <c r="B514" t="n">
        <v>100.575737</v>
      </c>
      <c r="C514" s="47">
        <f>B514/B513-1</f>
        <v/>
      </c>
      <c r="G514" s="81" t="n">
        <v>42703</v>
      </c>
      <c r="H514" s="82" t="n">
        <v>312.62</v>
      </c>
      <c r="I514" s="210">
        <f>H514/H513-1</f>
        <v/>
      </c>
      <c r="J514" s="77" t="n"/>
      <c r="K514" s="77" t="n"/>
    </row>
    <row r="515" ht="16.05" customHeight="1" s="258">
      <c r="A515" s="231" t="n">
        <v>42727</v>
      </c>
      <c r="B515" t="n">
        <v>100.828911</v>
      </c>
      <c r="C515" s="47">
        <f>B515/B514-1</f>
        <v/>
      </c>
      <c r="G515" s="81" t="n">
        <v>42704</v>
      </c>
      <c r="H515" s="82" t="n">
        <v>317.3</v>
      </c>
      <c r="I515" s="210">
        <f>H515/H514-1</f>
        <v/>
      </c>
      <c r="J515" s="77" t="n"/>
      <c r="K515" s="77" t="n"/>
    </row>
    <row r="516" ht="16.05" customHeight="1" s="258">
      <c r="A516" s="231" t="n">
        <v>42731</v>
      </c>
      <c r="B516" t="n">
        <v>100.855141</v>
      </c>
      <c r="C516" s="47">
        <f>B516/B515-1</f>
        <v/>
      </c>
      <c r="G516" s="81" t="n">
        <v>42705</v>
      </c>
      <c r="H516" s="82" t="n">
        <v>317.47</v>
      </c>
      <c r="I516" s="210">
        <f>H516/H515-1</f>
        <v/>
      </c>
      <c r="J516" s="77" t="n"/>
      <c r="K516" s="77" t="n"/>
    </row>
    <row r="517" ht="16.05" customHeight="1" s="258">
      <c r="A517" s="231" t="n">
        <v>42732</v>
      </c>
      <c r="B517" t="n">
        <v>101.003571</v>
      </c>
      <c r="C517" s="47">
        <f>B517/B516-1</f>
        <v/>
      </c>
      <c r="G517" s="81" t="n">
        <v>42706</v>
      </c>
      <c r="H517" s="82" t="n">
        <v>319.78</v>
      </c>
      <c r="I517" s="210">
        <f>H517/H516-1</f>
        <v/>
      </c>
      <c r="J517" s="77" t="n"/>
      <c r="K517" s="77" t="n"/>
    </row>
    <row r="518" ht="16.05" customHeight="1" s="258">
      <c r="A518" s="231" t="n">
        <v>42733</v>
      </c>
      <c r="B518" t="n">
        <v>101.134491</v>
      </c>
      <c r="C518" s="47">
        <f>B518/B517-1</f>
        <v/>
      </c>
      <c r="G518" s="81" t="n">
        <v>42707</v>
      </c>
      <c r="H518" s="82" t="n">
        <v>321.8</v>
      </c>
      <c r="I518" s="210">
        <f>H518/H517-1</f>
        <v/>
      </c>
      <c r="J518" s="77" t="n"/>
      <c r="K518" s="77" t="n"/>
    </row>
    <row r="519" ht="16.05" customHeight="1" s="258">
      <c r="A519" s="231" t="n">
        <v>42734</v>
      </c>
      <c r="B519" t="n">
        <v>101.195633</v>
      </c>
      <c r="C519" s="47">
        <f>B519/B518-1</f>
        <v/>
      </c>
      <c r="G519" s="81" t="n">
        <v>42710</v>
      </c>
      <c r="H519" s="82" t="n">
        <v>322.02</v>
      </c>
      <c r="I519" s="210">
        <f>H519/H518-1</f>
        <v/>
      </c>
      <c r="J519" s="77" t="n"/>
      <c r="K519" s="77" t="n"/>
    </row>
    <row r="520" ht="16.05" customHeight="1" s="258">
      <c r="A520" s="231" t="n">
        <v>42738</v>
      </c>
      <c r="B520" t="n">
        <v>100.636864</v>
      </c>
      <c r="C520" s="47">
        <f>B520/B519-1</f>
        <v/>
      </c>
      <c r="G520" s="81" t="n">
        <v>42711</v>
      </c>
      <c r="H520" s="82" t="n">
        <v>323.22</v>
      </c>
      <c r="I520" s="210">
        <f>H520/H519-1</f>
        <v/>
      </c>
      <c r="J520" s="77" t="n"/>
      <c r="K520" s="77" t="n"/>
    </row>
    <row r="521" ht="16.05" customHeight="1" s="258">
      <c r="A521" s="231" t="n">
        <v>42739</v>
      </c>
      <c r="B521" t="n">
        <v>100.706711</v>
      </c>
      <c r="C521" s="47">
        <f>B521/B520-1</f>
        <v/>
      </c>
      <c r="G521" s="81" t="n">
        <v>42712</v>
      </c>
      <c r="H521" s="82" t="n">
        <v>322.69</v>
      </c>
      <c r="I521" s="210">
        <f>H521/H520-1</f>
        <v/>
      </c>
      <c r="J521" s="77" t="n"/>
      <c r="K521" s="77" t="n"/>
    </row>
    <row r="522" ht="16.05" customHeight="1" s="258">
      <c r="A522" s="231" t="n">
        <v>42740</v>
      </c>
      <c r="B522" t="n">
        <v>99.982071</v>
      </c>
      <c r="C522" s="47">
        <f>B522/B521-1</f>
        <v/>
      </c>
      <c r="G522" s="81" t="n">
        <v>42713</v>
      </c>
      <c r="H522" s="82" t="n">
        <v>322.68</v>
      </c>
      <c r="I522" s="210">
        <f>H522/H521-1</f>
        <v/>
      </c>
      <c r="J522" s="77" t="n"/>
      <c r="K522" s="77" t="n"/>
    </row>
    <row r="523" ht="16.05" customHeight="1" s="258">
      <c r="A523" s="231" t="n">
        <v>42741</v>
      </c>
      <c r="B523" t="n">
        <v>99.94715100000001</v>
      </c>
      <c r="C523" s="47">
        <f>B523/B522-1</f>
        <v/>
      </c>
      <c r="G523" s="81" t="n">
        <v>42714</v>
      </c>
      <c r="H523" s="82" t="n">
        <v>323.02</v>
      </c>
      <c r="I523" s="210">
        <f>H523/H522-1</f>
        <v/>
      </c>
      <c r="J523" s="77" t="n"/>
      <c r="K523" s="77" t="n"/>
    </row>
    <row r="524" ht="16.05" customHeight="1" s="258">
      <c r="A524" s="231" t="n">
        <v>42742</v>
      </c>
      <c r="B524" t="n">
        <v>99.999557</v>
      </c>
      <c r="C524" s="47">
        <f>B524/B523-1</f>
        <v/>
      </c>
      <c r="G524" s="81" t="n">
        <v>42717</v>
      </c>
      <c r="H524" s="82" t="n">
        <v>321.62</v>
      </c>
      <c r="I524" s="210">
        <f>H524/H523-1</f>
        <v/>
      </c>
      <c r="J524" s="77" t="n"/>
      <c r="K524" s="77" t="n"/>
    </row>
    <row r="525" ht="16.05" customHeight="1" s="258">
      <c r="A525" s="231" t="n">
        <v>42745</v>
      </c>
      <c r="B525" t="n">
        <v>99.213776</v>
      </c>
      <c r="C525" s="47">
        <f>B525/B524-1</f>
        <v/>
      </c>
      <c r="G525" s="81" t="n">
        <v>42718</v>
      </c>
      <c r="H525" s="82" t="n">
        <v>321.77</v>
      </c>
      <c r="I525" s="210">
        <f>H525/H524-1</f>
        <v/>
      </c>
      <c r="J525" s="77" t="n"/>
      <c r="K525" s="77" t="n"/>
    </row>
    <row r="526" ht="16.05" customHeight="1" s="258">
      <c r="A526" s="231" t="n">
        <v>42746</v>
      </c>
      <c r="B526" t="n">
        <v>98.74234</v>
      </c>
      <c r="C526" s="47">
        <f>B526/B525-1</f>
        <v/>
      </c>
      <c r="G526" s="81" t="n">
        <v>42719</v>
      </c>
      <c r="H526" s="82" t="n">
        <v>325.44</v>
      </c>
      <c r="I526" s="210">
        <f>H526/H525-1</f>
        <v/>
      </c>
      <c r="J526" s="77" t="n"/>
      <c r="K526" s="77" t="n"/>
    </row>
    <row r="527" ht="16.05" customHeight="1" s="258">
      <c r="A527" s="231" t="n">
        <v>42747</v>
      </c>
      <c r="B527" t="n">
        <v>99.20507000000001</v>
      </c>
      <c r="C527" s="47">
        <f>B527/B526-1</f>
        <v/>
      </c>
      <c r="G527" s="81" t="n">
        <v>42720</v>
      </c>
      <c r="H527" s="82" t="n">
        <v>328.17</v>
      </c>
      <c r="I527" s="210">
        <f>H527/H526-1</f>
        <v/>
      </c>
      <c r="J527" s="77" t="n"/>
      <c r="K527" s="77" t="n"/>
    </row>
    <row r="528" ht="16.05" customHeight="1" s="258">
      <c r="A528" s="231" t="n">
        <v>42748</v>
      </c>
      <c r="B528" t="n">
        <v>98.916954</v>
      </c>
      <c r="C528" s="47">
        <f>B528/B527-1</f>
        <v/>
      </c>
      <c r="G528" s="81" t="n">
        <v>42721</v>
      </c>
      <c r="H528" s="82" t="n">
        <v>327.2</v>
      </c>
      <c r="I528" s="210">
        <f>H528/H527-1</f>
        <v/>
      </c>
      <c r="J528" s="77" t="n"/>
      <c r="K528" s="77" t="n"/>
    </row>
    <row r="529" ht="16.05" customHeight="1" s="258">
      <c r="A529" s="231" t="n">
        <v>42749</v>
      </c>
      <c r="B529" t="n">
        <v>99.030434</v>
      </c>
      <c r="C529" s="47">
        <f>B529/B528-1</f>
        <v/>
      </c>
      <c r="G529" s="81" t="n">
        <v>42724</v>
      </c>
      <c r="H529" s="82" t="n">
        <v>323.8</v>
      </c>
      <c r="I529" s="210">
        <f>H529/H528-1</f>
        <v/>
      </c>
      <c r="J529" s="77" t="n"/>
      <c r="K529" s="77" t="n"/>
    </row>
    <row r="530" ht="16.05" customHeight="1" s="258">
      <c r="A530" s="231" t="n">
        <v>42753</v>
      </c>
      <c r="B530" t="n">
        <v>99.170151</v>
      </c>
      <c r="C530" s="47">
        <f>B530/B529-1</f>
        <v/>
      </c>
      <c r="G530" s="81" t="n">
        <v>42725</v>
      </c>
      <c r="H530" s="82" t="n">
        <v>322.21</v>
      </c>
      <c r="I530" s="210">
        <f>H530/H529-1</f>
        <v/>
      </c>
      <c r="J530" s="77" t="n"/>
      <c r="K530" s="77" t="n"/>
    </row>
    <row r="531" ht="16.05" customHeight="1" s="258">
      <c r="A531" s="231" t="n">
        <v>42754</v>
      </c>
      <c r="B531" t="n">
        <v>99.28362300000001</v>
      </c>
      <c r="C531" s="47">
        <f>B531/B530-1</f>
        <v/>
      </c>
      <c r="G531" s="81" t="n">
        <v>42726</v>
      </c>
      <c r="H531" s="82" t="n">
        <v>324.62</v>
      </c>
      <c r="I531" s="210">
        <f>H531/H530-1</f>
        <v/>
      </c>
      <c r="J531" s="77" t="n"/>
      <c r="K531" s="77" t="n"/>
    </row>
    <row r="532" ht="16.05" customHeight="1" s="258">
      <c r="A532" s="231" t="n">
        <v>42755</v>
      </c>
      <c r="B532" t="n">
        <v>99.35348500000001</v>
      </c>
      <c r="C532" s="47">
        <f>B532/B531-1</f>
        <v/>
      </c>
      <c r="G532" s="81" t="n">
        <v>42727</v>
      </c>
      <c r="H532" s="82" t="n">
        <v>322.79</v>
      </c>
      <c r="I532" s="210">
        <f>H532/H531-1</f>
        <v/>
      </c>
      <c r="J532" s="77" t="n"/>
      <c r="K532" s="77" t="n"/>
    </row>
    <row r="533" ht="16.05" customHeight="1" s="258">
      <c r="A533" s="231" t="n">
        <v>42756</v>
      </c>
      <c r="B533" t="n">
        <v>99.397141</v>
      </c>
      <c r="C533" s="47">
        <f>B533/B532-1</f>
        <v/>
      </c>
      <c r="G533" s="81" t="n">
        <v>42728</v>
      </c>
      <c r="H533" s="82" t="n">
        <v>323.16</v>
      </c>
      <c r="I533" s="210">
        <f>H533/H532-1</f>
        <v/>
      </c>
      <c r="J533" s="77" t="n"/>
      <c r="K533" s="77" t="n"/>
    </row>
    <row r="534" ht="16.05" customHeight="1" s="258">
      <c r="A534" s="231" t="n">
        <v>42759</v>
      </c>
      <c r="B534" t="n">
        <v>99.790024</v>
      </c>
      <c r="C534" s="47">
        <f>B534/B533-1</f>
        <v/>
      </c>
      <c r="G534" s="81" t="n">
        <v>42731</v>
      </c>
      <c r="H534" s="82" t="n">
        <v>322.53</v>
      </c>
      <c r="I534" s="210">
        <f>H534/H533-1</f>
        <v/>
      </c>
      <c r="J534" s="77" t="n"/>
      <c r="K534" s="77" t="n"/>
    </row>
    <row r="535" ht="16.05" customHeight="1" s="258">
      <c r="A535" s="231" t="n">
        <v>42760</v>
      </c>
      <c r="B535" t="n">
        <v>99.65902699999999</v>
      </c>
      <c r="C535" s="47">
        <f>B535/B534-1</f>
        <v/>
      </c>
      <c r="G535" s="81" t="n">
        <v>42732</v>
      </c>
      <c r="H535" s="82" t="n">
        <v>325.84</v>
      </c>
      <c r="I535" s="210">
        <f>H535/H534-1</f>
        <v/>
      </c>
      <c r="J535" s="77" t="n"/>
      <c r="K535" s="77" t="n"/>
    </row>
    <row r="536" ht="16.05" customHeight="1" s="258">
      <c r="A536" s="231" t="n">
        <v>42761</v>
      </c>
      <c r="B536" t="n">
        <v>99.196335</v>
      </c>
      <c r="C536" s="47">
        <f>B536/B535-1</f>
        <v/>
      </c>
      <c r="G536" s="81" t="n">
        <v>42733</v>
      </c>
      <c r="H536" s="82" t="n">
        <v>330.6</v>
      </c>
      <c r="I536" s="210">
        <f>H536/H535-1</f>
        <v/>
      </c>
      <c r="J536" s="77" t="n"/>
      <c r="K536" s="77" t="n"/>
    </row>
    <row r="537" ht="16.05" customHeight="1" s="258">
      <c r="A537" s="231" t="n">
        <v>42762</v>
      </c>
      <c r="B537" t="n">
        <v>99.405861</v>
      </c>
      <c r="C537" s="47">
        <f>B537/B536-1</f>
        <v/>
      </c>
      <c r="G537" s="81" t="n">
        <v>42734</v>
      </c>
      <c r="H537" s="82" t="n">
        <v>331.34</v>
      </c>
      <c r="I537" s="210">
        <f>H537/H536-1</f>
        <v/>
      </c>
    </row>
    <row r="538" ht="16.05" customHeight="1" s="258">
      <c r="A538" s="231" t="n">
        <v>42763</v>
      </c>
      <c r="B538" t="n">
        <v>99.397141</v>
      </c>
      <c r="C538" s="47">
        <f>B538/B537-1</f>
        <v/>
      </c>
      <c r="G538" s="81" t="n">
        <v>42735</v>
      </c>
      <c r="H538" s="82" t="n">
        <v>331.57</v>
      </c>
      <c r="I538" s="210">
        <f>H538/H537-1</f>
        <v/>
      </c>
    </row>
    <row r="539" ht="16.05" customHeight="1" s="258">
      <c r="A539" s="231" t="n">
        <v>42766</v>
      </c>
      <c r="B539" t="n">
        <v>99.889374</v>
      </c>
      <c r="C539" s="47">
        <f>B539/B538-1</f>
        <v/>
      </c>
      <c r="G539" s="81" t="n">
        <v>42738</v>
      </c>
      <c r="H539" s="82" t="n">
        <v>334.34</v>
      </c>
      <c r="I539" s="210">
        <f>H539/H538-1</f>
        <v/>
      </c>
    </row>
    <row r="540" ht="16.05" customHeight="1" s="258">
      <c r="A540" s="231" t="n">
        <v>42767</v>
      </c>
      <c r="B540" t="n">
        <v>99.889374</v>
      </c>
      <c r="C540" s="47">
        <f>B540/B539-1</f>
        <v/>
      </c>
      <c r="G540" s="81" t="n">
        <v>42739</v>
      </c>
      <c r="H540" s="82" t="n">
        <v>337.8</v>
      </c>
      <c r="I540" s="210">
        <f>H540/H539-1</f>
        <v/>
      </c>
    </row>
    <row r="541" ht="16.05" customHeight="1" s="258">
      <c r="A541" s="231" t="n">
        <v>42768</v>
      </c>
      <c r="B541" t="n">
        <v>99.63535299999999</v>
      </c>
      <c r="C541" s="47">
        <f>B541/B540-1</f>
        <v/>
      </c>
      <c r="G541" s="81" t="n">
        <v>42740</v>
      </c>
      <c r="H541" s="82" t="n">
        <v>336.87</v>
      </c>
      <c r="I541" s="210">
        <f>H541/H540-1</f>
        <v/>
      </c>
    </row>
    <row r="542" ht="16.05" customHeight="1" s="258">
      <c r="A542" s="231" t="n">
        <v>42769</v>
      </c>
      <c r="B542" t="n">
        <v>99.924385</v>
      </c>
      <c r="C542" s="47">
        <f>B542/B541-1</f>
        <v/>
      </c>
      <c r="G542" s="81" t="n">
        <v>42741</v>
      </c>
      <c r="H542" s="82" t="n">
        <v>337.98</v>
      </c>
      <c r="I542" s="210">
        <f>H542/H541-1</f>
        <v/>
      </c>
    </row>
    <row r="543" ht="16.05" customHeight="1" s="258">
      <c r="A543" s="231" t="n">
        <v>42770</v>
      </c>
      <c r="B543" t="n">
        <v>100.038239</v>
      </c>
      <c r="C543" s="47">
        <f>B543/B542-1</f>
        <v/>
      </c>
      <c r="E543" s="81" t="n"/>
      <c r="F543" s="82" t="n"/>
      <c r="G543" s="81" t="n">
        <v>42742</v>
      </c>
      <c r="H543" s="82" t="n">
        <v>343.78</v>
      </c>
      <c r="I543" s="210">
        <f>H543/H542-1</f>
        <v/>
      </c>
    </row>
    <row r="544" ht="16.05" customHeight="1" s="258">
      <c r="A544" s="231" t="n">
        <v>42773</v>
      </c>
      <c r="B544" t="n">
        <v>100.038239</v>
      </c>
      <c r="C544" s="47">
        <f>B544/B543-1</f>
        <v/>
      </c>
      <c r="E544" s="81" t="n"/>
      <c r="F544" s="82" t="n"/>
      <c r="G544" s="81" t="n">
        <v>42745</v>
      </c>
      <c r="H544" s="82" t="n">
        <v>342.48</v>
      </c>
      <c r="I544" s="210">
        <f>H544/H543-1</f>
        <v/>
      </c>
    </row>
    <row r="545" ht="16.05" customHeight="1" s="258">
      <c r="A545" s="231" t="n">
        <v>42774</v>
      </c>
      <c r="B545" t="n">
        <v>99.679131</v>
      </c>
      <c r="C545" s="47">
        <f>B545/B544-1</f>
        <v/>
      </c>
      <c r="E545" s="81" t="n"/>
      <c r="F545" s="82" t="n"/>
      <c r="G545" s="81" t="n">
        <v>42746</v>
      </c>
      <c r="H545" s="82" t="n">
        <v>344.33</v>
      </c>
      <c r="I545" s="210">
        <f>H545/H544-1</f>
        <v/>
      </c>
    </row>
    <row r="546" ht="16.05" customHeight="1" s="258">
      <c r="A546" s="231" t="n">
        <v>42775</v>
      </c>
      <c r="B546" t="n">
        <v>99.880608</v>
      </c>
      <c r="C546" s="47">
        <f>B546/B545-1</f>
        <v/>
      </c>
      <c r="E546" s="81" t="n"/>
      <c r="F546" s="82" t="n"/>
      <c r="G546" s="81" t="n">
        <v>42747</v>
      </c>
      <c r="H546" s="82" t="n">
        <v>346.61</v>
      </c>
      <c r="I546" s="210">
        <f>H546/H545-1</f>
        <v/>
      </c>
    </row>
    <row r="547" ht="16.05" customHeight="1" s="258">
      <c r="A547" s="231" t="n">
        <v>42776</v>
      </c>
      <c r="B547" t="n">
        <v>99.94190999999999</v>
      </c>
      <c r="C547" s="47">
        <f>B547/B546-1</f>
        <v/>
      </c>
      <c r="E547" s="81" t="n"/>
      <c r="F547" s="82" t="n"/>
      <c r="G547" s="81" t="n">
        <v>42748</v>
      </c>
      <c r="H547" s="82" t="n">
        <v>348.89</v>
      </c>
      <c r="I547" s="210">
        <f>H547/H546-1</f>
        <v/>
      </c>
    </row>
    <row r="548" ht="16.05" customHeight="1" s="258">
      <c r="A548" s="231" t="n">
        <v>42777</v>
      </c>
      <c r="B548" t="n">
        <v>99.39012099999999</v>
      </c>
      <c r="C548" s="47">
        <f>B548/B547-1</f>
        <v/>
      </c>
      <c r="E548" s="81" t="n"/>
      <c r="F548" s="82" t="n"/>
      <c r="G548" s="81" t="n">
        <v>42749</v>
      </c>
      <c r="H548" s="82" t="n">
        <v>346.19</v>
      </c>
      <c r="I548" s="210">
        <f>H548/H547-1</f>
        <v/>
      </c>
    </row>
    <row r="549" ht="16.05" customHeight="1" s="258">
      <c r="A549" s="231" t="n">
        <v>42781</v>
      </c>
      <c r="B549" t="n">
        <v>98.172707</v>
      </c>
      <c r="C549" s="47">
        <f>B549/B548-1</f>
        <v/>
      </c>
      <c r="E549" s="81" t="n"/>
      <c r="F549" s="82" t="n"/>
      <c r="G549" s="81" t="n">
        <v>42752</v>
      </c>
      <c r="H549" s="82" t="n">
        <v>347.78</v>
      </c>
      <c r="I549" s="210">
        <f>H549/H548-1</f>
        <v/>
      </c>
    </row>
    <row r="550" ht="16.05" customHeight="1" s="258">
      <c r="A550" s="231" t="n">
        <v>42782</v>
      </c>
      <c r="B550" t="n">
        <v>98.715729</v>
      </c>
      <c r="C550" s="47">
        <f>B550/B549-1</f>
        <v/>
      </c>
      <c r="E550" s="81" t="n"/>
      <c r="F550" s="82" t="n"/>
      <c r="G550" s="81" t="n">
        <v>42753</v>
      </c>
      <c r="H550" s="82" t="n">
        <v>352.56</v>
      </c>
      <c r="I550" s="210">
        <f>H550/H549-1</f>
        <v/>
      </c>
    </row>
    <row r="551" ht="16.05" customHeight="1" s="258">
      <c r="A551" s="231" t="n">
        <v>42783</v>
      </c>
      <c r="B551" t="n">
        <v>98.610634</v>
      </c>
      <c r="C551" s="47">
        <f>B551/B550-1</f>
        <v/>
      </c>
      <c r="E551" s="81" t="n"/>
      <c r="F551" s="82" t="n"/>
      <c r="G551" s="81" t="n">
        <v>42754</v>
      </c>
      <c r="H551" s="82" t="n">
        <v>357.12</v>
      </c>
      <c r="I551" s="210">
        <f>H551/H550-1</f>
        <v/>
      </c>
    </row>
    <row r="552" ht="16.05" customHeight="1" s="258">
      <c r="A552" s="231" t="n">
        <v>42784</v>
      </c>
      <c r="B552" t="n">
        <v>98.085114</v>
      </c>
      <c r="C552" s="47">
        <f>B552/B551-1</f>
        <v/>
      </c>
      <c r="E552" s="81" t="n"/>
      <c r="F552" s="82" t="n"/>
      <c r="G552" s="81" t="n">
        <v>42755</v>
      </c>
      <c r="H552" s="82" t="n">
        <v>357.52</v>
      </c>
      <c r="I552" s="210">
        <f>H552/H551-1</f>
        <v/>
      </c>
    </row>
    <row r="553" ht="16.05" customHeight="1" s="258">
      <c r="A553" s="231" t="n">
        <v>42787</v>
      </c>
      <c r="B553" t="n">
        <v>97.419487</v>
      </c>
      <c r="C553" s="47">
        <f>B553/B552-1</f>
        <v/>
      </c>
      <c r="E553" s="81" t="n"/>
      <c r="F553" s="82" t="n"/>
      <c r="G553" s="81" t="n">
        <v>42756</v>
      </c>
      <c r="H553" s="82" t="n">
        <v>354.69</v>
      </c>
      <c r="I553" s="210">
        <f>H553/H552-1</f>
        <v/>
      </c>
    </row>
    <row r="554" ht="16.05" customHeight="1" s="258">
      <c r="A554" s="231" t="n">
        <v>42788</v>
      </c>
      <c r="B554" t="n">
        <v>97.533348</v>
      </c>
      <c r="C554" s="47">
        <f>B554/B553-1</f>
        <v/>
      </c>
      <c r="E554" s="81" t="n"/>
      <c r="F554" s="82" t="n"/>
      <c r="G554" s="81" t="n">
        <v>42759</v>
      </c>
      <c r="H554" s="82" t="n">
        <v>357.84</v>
      </c>
      <c r="I554" s="210">
        <f>H554/H553-1</f>
        <v/>
      </c>
    </row>
    <row r="555" ht="16.05" customHeight="1" s="258">
      <c r="A555" s="231" t="n">
        <v>42789</v>
      </c>
      <c r="B555" t="n">
        <v>97.682236</v>
      </c>
      <c r="C555" s="47">
        <f>B555/B554-1</f>
        <v/>
      </c>
      <c r="E555" s="81" t="n"/>
      <c r="F555" s="82" t="n"/>
      <c r="G555" s="81" t="n">
        <v>42760</v>
      </c>
      <c r="H555" s="82" t="n">
        <v>353.68</v>
      </c>
      <c r="I555" s="210">
        <f>H555/H554-1</f>
        <v/>
      </c>
    </row>
    <row r="556" ht="16.05" customHeight="1" s="258">
      <c r="A556" s="231" t="n">
        <v>42790</v>
      </c>
      <c r="B556" t="n">
        <v>95.939339</v>
      </c>
      <c r="C556" s="47">
        <f>B556/B555-1</f>
        <v/>
      </c>
      <c r="E556" s="81" t="n"/>
      <c r="F556" s="82" t="n"/>
      <c r="G556" s="81" t="n">
        <v>42761</v>
      </c>
      <c r="H556" s="82" t="n">
        <v>349.28</v>
      </c>
      <c r="I556" s="210">
        <f>H556/H555-1</f>
        <v/>
      </c>
    </row>
    <row r="557" ht="16.05" customHeight="1" s="258">
      <c r="A557" s="231" t="n">
        <v>42791</v>
      </c>
      <c r="B557" t="n">
        <v>96.368469</v>
      </c>
      <c r="C557" s="47">
        <f>B557/B556-1</f>
        <v/>
      </c>
      <c r="E557" s="81" t="n"/>
      <c r="F557" s="82" t="n"/>
      <c r="G557" s="81" t="n">
        <v>42762</v>
      </c>
      <c r="H557" s="82" t="n">
        <v>344.95</v>
      </c>
      <c r="I557" s="210">
        <f>H557/H556-1</f>
        <v/>
      </c>
    </row>
    <row r="558" ht="16.05" customHeight="1" s="258">
      <c r="A558" s="231" t="n">
        <v>42794</v>
      </c>
      <c r="B558" t="n">
        <v>96.905342</v>
      </c>
      <c r="C558" s="47">
        <f>B558/B557-1</f>
        <v/>
      </c>
      <c r="E558" s="81" t="n"/>
      <c r="F558" s="82" t="n"/>
      <c r="G558" s="81" t="n">
        <v>42763</v>
      </c>
      <c r="H558" s="82" t="n">
        <v>340.73</v>
      </c>
      <c r="I558" s="210">
        <f>H558/H557-1</f>
        <v/>
      </c>
    </row>
    <row r="559" ht="16.05" customHeight="1" s="258">
      <c r="A559" s="231" t="n">
        <v>42795</v>
      </c>
      <c r="B559" t="n">
        <v>96.84382600000001</v>
      </c>
      <c r="C559" s="47">
        <f>B559/B558-1</f>
        <v/>
      </c>
      <c r="E559" s="81" t="n"/>
      <c r="F559" s="82" t="n"/>
      <c r="G559" s="81" t="n">
        <v>42766</v>
      </c>
      <c r="H559" s="82" t="n">
        <v>347.93</v>
      </c>
      <c r="I559" s="210">
        <f>H559/H558-1</f>
        <v/>
      </c>
    </row>
    <row r="560" ht="16.05" customHeight="1" s="258">
      <c r="A560" s="231" t="n">
        <v>42796</v>
      </c>
      <c r="B560" t="n">
        <v>96.26391599999999</v>
      </c>
      <c r="C560" s="47">
        <f>B560/B559-1</f>
        <v/>
      </c>
      <c r="E560" s="81" t="n"/>
      <c r="F560" s="82" t="n"/>
      <c r="G560" s="81" t="n">
        <v>42767</v>
      </c>
      <c r="H560" s="82" t="n">
        <v>353.35</v>
      </c>
      <c r="I560" s="210">
        <f>H560/H559-1</f>
        <v/>
      </c>
    </row>
    <row r="561" ht="16.05" customHeight="1" s="258">
      <c r="A561" s="231" t="n">
        <v>42797</v>
      </c>
      <c r="B561" t="n">
        <v>95.438019</v>
      </c>
      <c r="C561" s="47">
        <f>B561/B560-1</f>
        <v/>
      </c>
      <c r="E561" s="81" t="n"/>
      <c r="F561" s="82" t="n"/>
      <c r="G561" s="81" t="n">
        <v>42768</v>
      </c>
      <c r="H561" s="82" t="n">
        <v>355.98</v>
      </c>
      <c r="I561" s="210">
        <f>H561/H560-1</f>
        <v/>
      </c>
    </row>
    <row r="562" ht="16.05" customHeight="1" s="258">
      <c r="A562" s="231" t="n">
        <v>42798</v>
      </c>
      <c r="B562" t="n">
        <v>95.420433</v>
      </c>
      <c r="C562" s="47">
        <f>B562/B561-1</f>
        <v/>
      </c>
      <c r="E562" s="81" t="n"/>
      <c r="F562" s="82" t="n"/>
      <c r="G562" s="81" t="n">
        <v>42769</v>
      </c>
      <c r="H562" s="82" t="n">
        <v>355.5</v>
      </c>
      <c r="I562" s="210">
        <f>H562/H561-1</f>
        <v/>
      </c>
    </row>
    <row r="563" ht="16.05" customHeight="1" s="258">
      <c r="A563" s="231" t="n">
        <v>42801</v>
      </c>
      <c r="B563" t="n">
        <v>93.76857</v>
      </c>
      <c r="C563" s="47">
        <f>B563/B562-1</f>
        <v/>
      </c>
      <c r="E563" s="81" t="n"/>
      <c r="F563" s="82" t="n"/>
      <c r="G563" s="81" t="n">
        <v>42770</v>
      </c>
      <c r="H563" s="82" t="n">
        <v>357.29</v>
      </c>
      <c r="I563" s="210">
        <f>H563/H562-1</f>
        <v/>
      </c>
    </row>
    <row r="564" ht="16.05" customHeight="1" s="258">
      <c r="A564" s="231" t="n">
        <v>42802</v>
      </c>
      <c r="B564" t="n">
        <v>94.87567900000001</v>
      </c>
      <c r="C564" s="47">
        <f>B564/B563-1</f>
        <v/>
      </c>
      <c r="E564" s="81" t="n"/>
      <c r="F564" s="82" t="n"/>
      <c r="G564" s="81" t="n">
        <v>42773</v>
      </c>
      <c r="H564" s="82" t="n">
        <v>359.51</v>
      </c>
      <c r="I564" s="210">
        <f>H564/H563-1</f>
        <v/>
      </c>
    </row>
    <row r="565" ht="16.05" customHeight="1" s="258">
      <c r="A565" s="231" t="n">
        <v>42803</v>
      </c>
      <c r="B565" t="n">
        <v>95.798241</v>
      </c>
      <c r="C565" s="47">
        <f>B565/B564-1</f>
        <v/>
      </c>
      <c r="E565" s="81" t="n"/>
      <c r="F565" s="82" t="n"/>
      <c r="G565" s="81" t="n">
        <v>42774</v>
      </c>
      <c r="H565" s="82" t="n">
        <v>362.25</v>
      </c>
      <c r="I565" s="210">
        <f>H565/H564-1</f>
        <v/>
      </c>
    </row>
    <row r="566" ht="16.05" customHeight="1" s="258">
      <c r="A566" s="231" t="n">
        <v>42804</v>
      </c>
      <c r="B566" t="n">
        <v>96.50992599999999</v>
      </c>
      <c r="C566" s="47">
        <f>B566/B565-1</f>
        <v/>
      </c>
      <c r="E566" s="81" t="n"/>
      <c r="F566" s="82" t="n"/>
      <c r="G566" s="81" t="n">
        <v>42775</v>
      </c>
      <c r="H566" s="82" t="n">
        <v>365.49</v>
      </c>
      <c r="I566" s="210">
        <f>H566/H565-1</f>
        <v/>
      </c>
    </row>
    <row r="567" ht="16.05" customHeight="1" s="258">
      <c r="A567" s="231" t="n">
        <v>42805</v>
      </c>
      <c r="B567" t="n">
        <v>95.29742400000001</v>
      </c>
      <c r="C567" s="47">
        <f>B567/B566-1</f>
        <v/>
      </c>
      <c r="E567" s="81" t="n"/>
      <c r="F567" s="82" t="n"/>
      <c r="G567" s="81" t="n">
        <v>42776</v>
      </c>
      <c r="H567" s="82" t="n">
        <v>367.04</v>
      </c>
      <c r="I567" s="210">
        <f>H567/H566-1</f>
        <v/>
      </c>
    </row>
    <row r="568" ht="16.05" customHeight="1" s="258">
      <c r="A568" s="231" t="n">
        <v>42808</v>
      </c>
      <c r="B568" t="n">
        <v>95.921272</v>
      </c>
      <c r="C568" s="47">
        <f>B568/B567-1</f>
        <v/>
      </c>
      <c r="E568" s="81" t="n"/>
      <c r="F568" s="82" t="n"/>
      <c r="G568" s="81" t="n">
        <v>42777</v>
      </c>
      <c r="H568" s="82" t="n">
        <v>367.4</v>
      </c>
      <c r="I568" s="210">
        <f>H568/H567-1</f>
        <v/>
      </c>
    </row>
    <row r="569" ht="16.05" customHeight="1" s="258">
      <c r="A569" s="231" t="n">
        <v>42809</v>
      </c>
      <c r="B569" t="n">
        <v>96.255127</v>
      </c>
      <c r="C569" s="47">
        <f>B569/B568-1</f>
        <v/>
      </c>
      <c r="E569" s="81" t="n"/>
      <c r="F569" s="82" t="n"/>
      <c r="G569" s="81" t="n">
        <v>42780</v>
      </c>
      <c r="H569" s="82" t="n">
        <v>368.84</v>
      </c>
      <c r="I569" s="210">
        <f>H569/H568-1</f>
        <v/>
      </c>
    </row>
    <row r="570" ht="16.05" customHeight="1" s="258">
      <c r="A570" s="231" t="n">
        <v>42810</v>
      </c>
      <c r="B570" t="n">
        <v>97.063492</v>
      </c>
      <c r="C570" s="47">
        <f>B570/B569-1</f>
        <v/>
      </c>
      <c r="E570" s="81" t="n"/>
      <c r="F570" s="82" t="n"/>
      <c r="G570" s="81" t="n">
        <v>42781</v>
      </c>
      <c r="H570" s="82" t="n">
        <v>369.97</v>
      </c>
      <c r="I570" s="210">
        <f>H570/H569-1</f>
        <v/>
      </c>
    </row>
    <row r="571" ht="16.05" customHeight="1" s="258">
      <c r="A571" s="231" t="n">
        <v>42811</v>
      </c>
      <c r="B571" t="n">
        <v>95.745514</v>
      </c>
      <c r="C571" s="47">
        <f>B571/B570-1</f>
        <v/>
      </c>
      <c r="E571" s="81" t="n"/>
      <c r="F571" s="82" t="n"/>
      <c r="G571" s="81" t="n">
        <v>42782</v>
      </c>
      <c r="H571" s="82" t="n">
        <v>371.45</v>
      </c>
      <c r="I571" s="210">
        <f>H571/H570-1</f>
        <v/>
      </c>
    </row>
    <row r="572" ht="16.05" customHeight="1" s="258">
      <c r="A572" s="231" t="n">
        <v>42812</v>
      </c>
      <c r="B572" t="n">
        <v>96.02668799999999</v>
      </c>
      <c r="C572" s="47">
        <f>B572/B571-1</f>
        <v/>
      </c>
      <c r="E572" s="81" t="n"/>
      <c r="F572" s="82" t="n"/>
      <c r="G572" s="81" t="n">
        <v>42783</v>
      </c>
      <c r="H572" s="82" t="n">
        <v>367.1</v>
      </c>
      <c r="I572" s="210">
        <f>H572/H571-1</f>
        <v/>
      </c>
    </row>
    <row r="573" ht="16.05" customHeight="1" s="258">
      <c r="A573" s="231" t="n">
        <v>42815</v>
      </c>
      <c r="B573" t="n">
        <v>96.237549</v>
      </c>
      <c r="C573" s="47">
        <f>B573/B572-1</f>
        <v/>
      </c>
      <c r="E573" s="81" t="n"/>
      <c r="F573" s="82" t="n"/>
      <c r="G573" s="81" t="n">
        <v>42784</v>
      </c>
      <c r="H573" s="82" t="n">
        <v>368.17</v>
      </c>
      <c r="I573" s="210">
        <f>H573/H572-1</f>
        <v/>
      </c>
    </row>
    <row r="574" ht="16.05" customHeight="1" s="258">
      <c r="A574" s="231" t="n">
        <v>42816</v>
      </c>
      <c r="B574" t="n">
        <v>95.894897</v>
      </c>
      <c r="C574" s="47">
        <f>B574/B573-1</f>
        <v/>
      </c>
      <c r="E574" s="81" t="n"/>
      <c r="F574" s="82" t="n"/>
      <c r="G574" s="81" t="n">
        <v>42787</v>
      </c>
      <c r="H574" s="82" t="n">
        <v>360.27</v>
      </c>
      <c r="I574" s="210">
        <f>H574/H573-1</f>
        <v/>
      </c>
    </row>
    <row r="575" ht="16.05" customHeight="1" s="258">
      <c r="A575" s="231" t="n">
        <v>42817</v>
      </c>
      <c r="B575" t="n">
        <v>96.105766</v>
      </c>
      <c r="C575" s="47">
        <f>B575/B574-1</f>
        <v/>
      </c>
      <c r="E575" s="81" t="n"/>
      <c r="F575" s="82" t="n"/>
      <c r="G575" s="81" t="n">
        <v>42788</v>
      </c>
      <c r="H575" s="82" t="n">
        <v>360.55</v>
      </c>
      <c r="I575" s="210">
        <f>H575/H574-1</f>
        <v/>
      </c>
    </row>
    <row r="576" ht="16.05" customHeight="1" s="258">
      <c r="A576" s="231" t="n">
        <v>42818</v>
      </c>
      <c r="B576" t="n">
        <v>95.96520200000001</v>
      </c>
      <c r="C576" s="47">
        <f>B576/B575-1</f>
        <v/>
      </c>
      <c r="E576" s="81" t="n"/>
      <c r="F576" s="82" t="n"/>
      <c r="G576" s="81" t="n">
        <v>42789</v>
      </c>
      <c r="H576" s="82" t="n">
        <v>355.64</v>
      </c>
      <c r="I576" s="210">
        <f>H576/H575-1</f>
        <v/>
      </c>
    </row>
    <row r="577" ht="16.05" customHeight="1" s="258">
      <c r="A577" s="231" t="n">
        <v>42819</v>
      </c>
      <c r="B577" t="n">
        <v>96.000328</v>
      </c>
      <c r="C577" s="47">
        <f>B577/B576-1</f>
        <v/>
      </c>
      <c r="E577" s="81" t="n"/>
      <c r="F577" s="82" t="n"/>
      <c r="G577" s="81" t="n">
        <v>42790</v>
      </c>
      <c r="H577" s="82" t="n">
        <v>355.86</v>
      </c>
      <c r="I577" s="210">
        <f>H577/H576-1</f>
        <v/>
      </c>
    </row>
    <row r="578" ht="16.05" customHeight="1" s="258">
      <c r="A578" s="231" t="n">
        <v>42822</v>
      </c>
      <c r="B578" t="n">
        <v>95.499504</v>
      </c>
      <c r="C578" s="47">
        <f>B578/B577-1</f>
        <v/>
      </c>
      <c r="E578" s="81" t="n"/>
      <c r="F578" s="82" t="n"/>
      <c r="G578" s="81" t="n">
        <v>42791</v>
      </c>
      <c r="H578" s="82" t="n">
        <v>345.68</v>
      </c>
      <c r="I578" s="210">
        <f>H578/H577-1</f>
        <v/>
      </c>
    </row>
    <row r="579" ht="16.05" customHeight="1" s="258">
      <c r="A579" s="231" t="n">
        <v>42823</v>
      </c>
      <c r="B579" t="n">
        <v>95.543434</v>
      </c>
      <c r="C579" s="47">
        <f>B579/B578-1</f>
        <v/>
      </c>
      <c r="E579" s="81" t="n"/>
      <c r="F579" s="82" t="n"/>
      <c r="G579" s="81" t="n">
        <v>42794</v>
      </c>
      <c r="H579" s="82" t="n">
        <v>352.43</v>
      </c>
      <c r="I579" s="210">
        <f>H579/H578-1</f>
        <v/>
      </c>
    </row>
    <row r="580" ht="16.05" customHeight="1" s="258">
      <c r="A580" s="231" t="n">
        <v>42824</v>
      </c>
      <c r="B580" t="n">
        <v>95.666451</v>
      </c>
      <c r="C580" s="47">
        <f>B580/B579-1</f>
        <v/>
      </c>
      <c r="E580" s="81" t="n"/>
      <c r="F580" s="82" t="n"/>
      <c r="G580" s="81" t="n">
        <v>42795</v>
      </c>
      <c r="H580" s="82" t="n">
        <v>350.92</v>
      </c>
      <c r="I580" s="210">
        <f>H580/H579-1</f>
        <v/>
      </c>
    </row>
    <row r="581" ht="16.05" customHeight="1" s="258">
      <c r="A581" s="231" t="n">
        <v>42825</v>
      </c>
      <c r="B581" t="n">
        <v>96.42272199999999</v>
      </c>
      <c r="C581" s="47">
        <f>B581/B580-1</f>
        <v/>
      </c>
      <c r="E581" s="81" t="n"/>
      <c r="F581" s="82" t="n"/>
      <c r="G581" s="81" t="n">
        <v>42796</v>
      </c>
      <c r="H581" s="82" t="n">
        <v>355.27</v>
      </c>
      <c r="I581" s="210">
        <f>H581/H580-1</f>
        <v/>
      </c>
    </row>
    <row r="582" ht="16.05" customHeight="1" s="258">
      <c r="A582" s="231" t="n">
        <v>42829</v>
      </c>
      <c r="B582" t="n">
        <v>96.308151</v>
      </c>
      <c r="C582" s="47">
        <f>B582/B581-1</f>
        <v/>
      </c>
      <c r="E582" s="81" t="n"/>
      <c r="F582" s="82" t="n"/>
      <c r="G582" s="81" t="n">
        <v>42797</v>
      </c>
      <c r="H582" s="82" t="n">
        <v>347.71</v>
      </c>
      <c r="I582" s="210">
        <f>H582/H581-1</f>
        <v/>
      </c>
    </row>
    <row r="583" ht="16.05" customHeight="1" s="258">
      <c r="A583" s="231" t="n">
        <v>42830</v>
      </c>
      <c r="B583" t="n">
        <v>96.6343</v>
      </c>
      <c r="C583" s="47">
        <f>B583/B582-1</f>
        <v/>
      </c>
      <c r="E583" s="81" t="n"/>
      <c r="F583" s="82" t="n"/>
      <c r="G583" s="81" t="n">
        <v>42798</v>
      </c>
      <c r="H583" s="82" t="n">
        <v>345.69</v>
      </c>
      <c r="I583" s="210">
        <f>H583/H582-1</f>
        <v/>
      </c>
    </row>
    <row r="584" ht="16.05" customHeight="1" s="258">
      <c r="A584" s="231" t="n">
        <v>42831</v>
      </c>
      <c r="B584" t="n">
        <v>96.299316</v>
      </c>
      <c r="C584" s="47">
        <f>B584/B583-1</f>
        <v/>
      </c>
      <c r="E584" s="81" t="n"/>
      <c r="F584" s="82" t="n"/>
      <c r="G584" s="81" t="n">
        <v>42801</v>
      </c>
      <c r="H584" s="82" t="n">
        <v>337.39</v>
      </c>
      <c r="I584" s="210">
        <f>H584/H583-1</f>
        <v/>
      </c>
    </row>
    <row r="585" ht="16.05" customHeight="1" s="258">
      <c r="A585" s="231" t="n">
        <v>42832</v>
      </c>
      <c r="B585" t="n">
        <v>96.85466</v>
      </c>
      <c r="C585" s="47">
        <f>B585/B584-1</f>
        <v/>
      </c>
      <c r="E585" s="81" t="n"/>
      <c r="F585" s="82" t="n"/>
      <c r="G585" s="81" t="n">
        <v>42802</v>
      </c>
      <c r="H585" s="82" t="n">
        <v>340.26</v>
      </c>
      <c r="I585" s="210">
        <f>H585/H584-1</f>
        <v/>
      </c>
    </row>
    <row r="586" ht="16.05" customHeight="1" s="258">
      <c r="A586" s="231" t="n">
        <v>42833</v>
      </c>
      <c r="B586" t="n">
        <v>96.590225</v>
      </c>
      <c r="C586" s="47">
        <f>B586/B585-1</f>
        <v/>
      </c>
      <c r="E586" s="81" t="n"/>
      <c r="F586" s="82" t="n"/>
      <c r="G586" s="81" t="n">
        <v>42803</v>
      </c>
      <c r="H586" s="82" t="n">
        <v>342.84</v>
      </c>
      <c r="I586" s="210">
        <f>H586/H585-1</f>
        <v/>
      </c>
    </row>
    <row r="587" ht="16.05" customHeight="1" s="258">
      <c r="A587" s="231" t="n">
        <v>42836</v>
      </c>
      <c r="B587" t="n">
        <v>96.748863</v>
      </c>
      <c r="C587" s="47">
        <f>B587/B586-1</f>
        <v/>
      </c>
      <c r="E587" s="81" t="n"/>
      <c r="F587" s="82" t="n"/>
      <c r="G587" s="81" t="n">
        <v>42804</v>
      </c>
      <c r="H587" s="82" t="n">
        <v>351.1</v>
      </c>
      <c r="I587" s="210">
        <f>H587/H586-1</f>
        <v/>
      </c>
    </row>
    <row r="588" ht="16.05" customHeight="1" s="258">
      <c r="A588" s="231" t="n">
        <v>42837</v>
      </c>
      <c r="B588" t="n">
        <v>97.260124</v>
      </c>
      <c r="C588" s="47">
        <f>B588/B587-1</f>
        <v/>
      </c>
      <c r="E588" s="81" t="n"/>
      <c r="F588" s="82" t="n"/>
      <c r="G588" s="81" t="n">
        <v>42805</v>
      </c>
      <c r="H588" s="82" t="n">
        <v>348.12</v>
      </c>
      <c r="I588" s="210">
        <f>H588/H587-1</f>
        <v/>
      </c>
    </row>
    <row r="589" ht="16.05" customHeight="1" s="258">
      <c r="A589" s="231" t="n">
        <v>42838</v>
      </c>
      <c r="B589" t="n">
        <v>97.17197400000001</v>
      </c>
      <c r="C589" s="47">
        <f>B589/B588-1</f>
        <v/>
      </c>
      <c r="E589" s="81" t="n"/>
      <c r="F589" s="82" t="n"/>
      <c r="G589" s="81" t="n">
        <v>42808</v>
      </c>
      <c r="H589" s="82" t="n">
        <v>346.23</v>
      </c>
      <c r="I589" s="210">
        <f>H589/H588-1</f>
        <v/>
      </c>
    </row>
    <row r="590" ht="16.05" customHeight="1" s="258">
      <c r="A590" s="231" t="n">
        <v>42839</v>
      </c>
      <c r="B590" t="n">
        <v>98.353149</v>
      </c>
      <c r="C590" s="47">
        <f>B590/B589-1</f>
        <v/>
      </c>
      <c r="E590" s="81" t="n"/>
      <c r="F590" s="82" t="n"/>
      <c r="G590" s="81" t="n">
        <v>42809</v>
      </c>
      <c r="H590" s="82" t="n">
        <v>348.11</v>
      </c>
      <c r="I590" s="210">
        <f>H590/H589-1</f>
        <v/>
      </c>
    </row>
    <row r="591" ht="16.05" customHeight="1" s="258">
      <c r="A591" s="231" t="n">
        <v>42840</v>
      </c>
      <c r="B591" t="n">
        <v>98.035805</v>
      </c>
      <c r="C591" s="47">
        <f>B591/B590-1</f>
        <v/>
      </c>
      <c r="E591" s="81" t="n"/>
      <c r="F591" s="82" t="n"/>
      <c r="G591" s="81" t="n">
        <v>42810</v>
      </c>
      <c r="H591" s="82" t="n">
        <v>346.81</v>
      </c>
      <c r="I591" s="210">
        <f>H591/H590-1</f>
        <v/>
      </c>
    </row>
    <row r="592" ht="16.05" customHeight="1" s="258">
      <c r="A592" s="231" t="n">
        <v>42843</v>
      </c>
      <c r="B592" t="n">
        <v>97.965279</v>
      </c>
      <c r="C592" s="47">
        <f>B592/B591-1</f>
        <v/>
      </c>
      <c r="E592" s="81" t="n"/>
      <c r="F592" s="82" t="n"/>
      <c r="G592" s="81" t="n">
        <v>42811</v>
      </c>
      <c r="H592" s="82" t="n">
        <v>347.35</v>
      </c>
      <c r="I592" s="210">
        <f>H592/H591-1</f>
        <v/>
      </c>
    </row>
    <row r="593" ht="16.05" customHeight="1" s="258">
      <c r="A593" s="231" t="n">
        <v>42844</v>
      </c>
      <c r="B593" t="n">
        <v>97.71848300000001</v>
      </c>
      <c r="C593" s="47">
        <f>B593/B592-1</f>
        <v/>
      </c>
      <c r="E593" s="81" t="n"/>
      <c r="F593" s="82" t="n"/>
      <c r="G593" s="81" t="n">
        <v>42812</v>
      </c>
      <c r="H593" s="82" t="n">
        <v>345.31</v>
      </c>
      <c r="I593" s="210">
        <f>H593/H592-1</f>
        <v/>
      </c>
    </row>
    <row r="594" ht="16.05" customHeight="1" s="258">
      <c r="A594" s="231" t="n">
        <v>42845</v>
      </c>
      <c r="B594" t="n">
        <v>97.90361</v>
      </c>
      <c r="C594" s="47">
        <f>B594/B593-1</f>
        <v/>
      </c>
      <c r="E594" s="81" t="n"/>
      <c r="F594" s="82" t="n"/>
      <c r="G594" s="81" t="n">
        <v>42815</v>
      </c>
      <c r="H594" s="82" t="n">
        <v>345.15</v>
      </c>
      <c r="I594" s="210">
        <f>H594/H593-1</f>
        <v/>
      </c>
    </row>
    <row r="595" ht="16.05" customHeight="1" s="258">
      <c r="A595" s="231" t="n">
        <v>42846</v>
      </c>
      <c r="B595" t="n">
        <v>98.05342899999999</v>
      </c>
      <c r="C595" s="47">
        <f>B595/B594-1</f>
        <v/>
      </c>
      <c r="E595" s="81" t="n"/>
      <c r="F595" s="82" t="n"/>
      <c r="G595" s="81" t="n">
        <v>42816</v>
      </c>
      <c r="H595" s="82" t="n">
        <v>341.91</v>
      </c>
      <c r="I595" s="210">
        <f>H595/H594-1</f>
        <v/>
      </c>
    </row>
    <row r="596" ht="16.05" customHeight="1" s="258">
      <c r="A596" s="231" t="n">
        <v>42847</v>
      </c>
      <c r="B596" t="n">
        <v>98.22090900000001</v>
      </c>
      <c r="C596" s="47">
        <f>B596/B595-1</f>
        <v/>
      </c>
      <c r="E596" s="81" t="n"/>
      <c r="F596" s="82" t="n"/>
      <c r="G596" s="81" t="n">
        <v>42817</v>
      </c>
      <c r="H596" s="82" t="n">
        <v>335.12</v>
      </c>
      <c r="I596" s="210">
        <f>H596/H595-1</f>
        <v/>
      </c>
    </row>
    <row r="597" ht="16.05" customHeight="1" s="258">
      <c r="A597" s="231" t="n">
        <v>42850</v>
      </c>
      <c r="B597" t="n">
        <v>97.771385</v>
      </c>
      <c r="C597" s="47">
        <f>B597/B596-1</f>
        <v/>
      </c>
      <c r="E597" s="81" t="n"/>
      <c r="F597" s="82" t="n"/>
      <c r="G597" s="81" t="n">
        <v>42818</v>
      </c>
      <c r="H597" s="82" t="n">
        <v>332.33</v>
      </c>
      <c r="I597" s="210">
        <f>H597/H596-1</f>
        <v/>
      </c>
    </row>
    <row r="598" ht="16.05" customHeight="1" s="258">
      <c r="A598" s="231" t="n">
        <v>42851</v>
      </c>
      <c r="B598" t="n">
        <v>97.24250000000001</v>
      </c>
      <c r="C598" s="47">
        <f>B598/B597-1</f>
        <v/>
      </c>
      <c r="E598" s="81" t="n"/>
      <c r="F598" s="82" t="n"/>
      <c r="G598" s="81" t="n">
        <v>42819</v>
      </c>
      <c r="H598" s="82" t="n">
        <v>337</v>
      </c>
      <c r="I598" s="210">
        <f>H598/H597-1</f>
        <v/>
      </c>
    </row>
    <row r="599" ht="16.05" customHeight="1" s="258">
      <c r="A599" s="231" t="n">
        <v>42852</v>
      </c>
      <c r="B599" t="n">
        <v>97.568619</v>
      </c>
      <c r="C599" s="47">
        <f>B599/B598-1</f>
        <v/>
      </c>
      <c r="E599" s="81" t="n"/>
      <c r="F599" s="82" t="n"/>
      <c r="G599" s="81" t="n">
        <v>42822</v>
      </c>
      <c r="H599" s="82" t="n">
        <v>337.71</v>
      </c>
      <c r="I599" s="210">
        <f>H599/H598-1</f>
        <v/>
      </c>
    </row>
    <row r="600" ht="16.05" customHeight="1" s="258">
      <c r="A600" s="231" t="n">
        <v>42853</v>
      </c>
      <c r="B600" t="n">
        <v>97.683228</v>
      </c>
      <c r="C600" s="47">
        <f>B600/B599-1</f>
        <v/>
      </c>
      <c r="E600" s="81" t="n"/>
      <c r="F600" s="82" t="n"/>
      <c r="G600" s="81" t="n">
        <v>42823</v>
      </c>
      <c r="H600" s="82" t="n">
        <v>340.1</v>
      </c>
      <c r="I600" s="210">
        <f>H600/H599-1</f>
        <v/>
      </c>
    </row>
    <row r="601" ht="16.05" customHeight="1" s="258">
      <c r="A601" s="231" t="n">
        <v>42854</v>
      </c>
      <c r="B601" t="n">
        <v>97.965279</v>
      </c>
      <c r="C601" s="47">
        <f>B601/B600-1</f>
        <v/>
      </c>
      <c r="E601" s="81" t="n"/>
      <c r="F601" s="82" t="n"/>
      <c r="G601" s="81" t="n">
        <v>42824</v>
      </c>
      <c r="H601" s="82" t="n">
        <v>339.62</v>
      </c>
      <c r="I601" s="210">
        <f>H601/H600-1</f>
        <v/>
      </c>
    </row>
    <row r="602" ht="16.05" customHeight="1" s="258">
      <c r="A602" s="231" t="n">
        <v>42857</v>
      </c>
      <c r="B602" t="n">
        <v>97.830879</v>
      </c>
      <c r="C602" s="47">
        <f>B602/B601-1</f>
        <v/>
      </c>
      <c r="E602" s="81" t="n"/>
      <c r="F602" s="82" t="n"/>
      <c r="G602" s="81" t="n">
        <v>42825</v>
      </c>
      <c r="H602" s="82" t="n">
        <v>344.11</v>
      </c>
      <c r="I602" s="210">
        <f>H602/H601-1</f>
        <v/>
      </c>
    </row>
    <row r="603" ht="16.05" customHeight="1" s="258">
      <c r="A603" s="231" t="n">
        <v>42858</v>
      </c>
      <c r="B603" t="n">
        <v>97.919304</v>
      </c>
      <c r="C603" s="47">
        <f>B603/B602-1</f>
        <v/>
      </c>
      <c r="E603" s="81" t="n"/>
      <c r="F603" s="82" t="n"/>
      <c r="G603" s="81" t="n">
        <v>42826</v>
      </c>
      <c r="H603" s="82" t="n">
        <v>344.2</v>
      </c>
      <c r="I603" s="210">
        <f>H603/H602-1</f>
        <v/>
      </c>
    </row>
    <row r="604" ht="16.05" customHeight="1" s="258">
      <c r="A604" s="231" t="n">
        <v>42859</v>
      </c>
      <c r="B604" t="n">
        <v>98.051956</v>
      </c>
      <c r="C604" s="47">
        <f>B604/B603-1</f>
        <v/>
      </c>
      <c r="E604" s="81" t="n"/>
      <c r="F604" s="82" t="n"/>
      <c r="G604" s="81" t="n">
        <v>42829</v>
      </c>
      <c r="H604" s="82" t="n">
        <v>343.95</v>
      </c>
      <c r="I604" s="210">
        <f>H604/H603-1</f>
        <v/>
      </c>
    </row>
    <row r="605" ht="16.05" customHeight="1" s="258">
      <c r="A605" s="231" t="n">
        <v>42860</v>
      </c>
      <c r="B605" t="n">
        <v>98.23764</v>
      </c>
      <c r="C605" s="47">
        <f>B605/B604-1</f>
        <v/>
      </c>
      <c r="E605" s="81" t="n"/>
      <c r="F605" s="82" t="n"/>
      <c r="G605" s="81" t="n">
        <v>42830</v>
      </c>
      <c r="H605" s="82" t="n">
        <v>345.97</v>
      </c>
      <c r="I605" s="210">
        <f>H605/H604-1</f>
        <v/>
      </c>
    </row>
    <row r="606" ht="16.05" customHeight="1" s="258">
      <c r="A606" s="231" t="n">
        <v>42861</v>
      </c>
      <c r="B606" t="n">
        <v>98.679733</v>
      </c>
      <c r="C606" s="47">
        <f>B606/B605-1</f>
        <v/>
      </c>
      <c r="E606" s="81" t="n"/>
      <c r="F606" s="82" t="n"/>
      <c r="G606" s="81" t="n">
        <v>42831</v>
      </c>
      <c r="H606" s="82" t="n">
        <v>344.33</v>
      </c>
      <c r="I606" s="210">
        <f>H606/H605-1</f>
        <v/>
      </c>
    </row>
    <row r="607" ht="16.05" customHeight="1" s="258">
      <c r="A607" s="231" t="n">
        <v>42864</v>
      </c>
      <c r="B607" t="n">
        <v>98.458687</v>
      </c>
      <c r="C607" s="47">
        <f>B607/B606-1</f>
        <v/>
      </c>
      <c r="E607" s="81" t="n"/>
      <c r="F607" s="82" t="n"/>
      <c r="G607" s="81" t="n">
        <v>42832</v>
      </c>
      <c r="H607" s="82" t="n">
        <v>345.8</v>
      </c>
      <c r="I607" s="210">
        <f>H607/H606-1</f>
        <v/>
      </c>
    </row>
    <row r="608" ht="16.05" customHeight="1" s="258">
      <c r="A608" s="231" t="n">
        <v>42865</v>
      </c>
      <c r="B608" t="n">
        <v>98.228798</v>
      </c>
      <c r="C608" s="47">
        <f>B608/B607-1</f>
        <v/>
      </c>
      <c r="E608" s="81" t="n"/>
      <c r="F608" s="82" t="n"/>
      <c r="G608" s="81" t="n">
        <v>42833</v>
      </c>
      <c r="H608" s="82" t="n">
        <v>342.87</v>
      </c>
      <c r="I608" s="210">
        <f>H608/H607-1</f>
        <v/>
      </c>
    </row>
    <row r="609" ht="16.05" customHeight="1" s="258">
      <c r="A609" s="231" t="n">
        <v>42866</v>
      </c>
      <c r="B609" t="n">
        <v>97.335739</v>
      </c>
      <c r="C609" s="47">
        <f>B609/B608-1</f>
        <v/>
      </c>
      <c r="E609" s="81" t="n"/>
      <c r="F609" s="82" t="n"/>
      <c r="G609" s="81" t="n">
        <v>42836</v>
      </c>
      <c r="H609" s="82" t="n">
        <v>340.05</v>
      </c>
      <c r="I609" s="210">
        <f>H609/H608-1</f>
        <v/>
      </c>
    </row>
    <row r="610" ht="16.05" customHeight="1" s="258">
      <c r="A610" s="231" t="n">
        <v>42867</v>
      </c>
      <c r="B610" t="n">
        <v>97.83974499999999</v>
      </c>
      <c r="C610" s="47">
        <f>B610/B609-1</f>
        <v/>
      </c>
      <c r="E610" s="81" t="n"/>
      <c r="F610" s="82" t="n"/>
      <c r="G610" s="81" t="n">
        <v>42837</v>
      </c>
      <c r="H610" s="82" t="n">
        <v>339.76</v>
      </c>
      <c r="I610" s="210">
        <f>H610/H609-1</f>
        <v/>
      </c>
    </row>
    <row r="611" ht="16.05" customHeight="1" s="258">
      <c r="A611" s="231" t="n">
        <v>42868</v>
      </c>
      <c r="B611" t="n">
        <v>98.352592</v>
      </c>
      <c r="C611" s="47">
        <f>B611/B610-1</f>
        <v/>
      </c>
      <c r="E611" s="81" t="n"/>
      <c r="F611" s="82" t="n"/>
      <c r="G611" s="81" t="n">
        <v>42838</v>
      </c>
      <c r="H611" s="82" t="n">
        <v>342.53</v>
      </c>
      <c r="I611" s="210">
        <f>H611/H610-1</f>
        <v/>
      </c>
    </row>
    <row r="612" ht="16.05" customHeight="1" s="258">
      <c r="A612" s="231" t="n">
        <v>42871</v>
      </c>
      <c r="B612" t="n">
        <v>98.299522</v>
      </c>
      <c r="C612" s="47">
        <f>B612/B611-1</f>
        <v/>
      </c>
      <c r="E612" s="81" t="n"/>
      <c r="F612" s="82" t="n"/>
      <c r="G612" s="81" t="n">
        <v>42839</v>
      </c>
      <c r="H612" s="82" t="n">
        <v>343.64</v>
      </c>
      <c r="I612" s="210">
        <f>H612/H611-1</f>
        <v/>
      </c>
    </row>
    <row r="613" ht="16.05" customHeight="1" s="258">
      <c r="A613" s="231" t="n">
        <v>42872</v>
      </c>
      <c r="B613" t="n">
        <v>98.29070299999999</v>
      </c>
      <c r="C613" s="47">
        <f>B613/B612-1</f>
        <v/>
      </c>
      <c r="E613" s="81" t="n"/>
      <c r="F613" s="82" t="n"/>
      <c r="G613" s="81" t="n">
        <v>42840</v>
      </c>
      <c r="H613" s="82" t="n">
        <v>346.25</v>
      </c>
      <c r="I613" s="210">
        <f>H613/H612-1</f>
        <v/>
      </c>
    </row>
    <row r="614" ht="16.05" customHeight="1" s="258">
      <c r="A614" s="231" t="n">
        <v>42873</v>
      </c>
      <c r="B614" t="n">
        <v>97.830879</v>
      </c>
      <c r="C614" s="47">
        <f>B614/B613-1</f>
        <v/>
      </c>
      <c r="E614" s="81" t="n"/>
      <c r="F614" s="82" t="n"/>
      <c r="G614" s="81" t="n">
        <v>42843</v>
      </c>
      <c r="H614" s="82" t="n">
        <v>346.6</v>
      </c>
      <c r="I614" s="210">
        <f>H614/H613-1</f>
        <v/>
      </c>
    </row>
    <row r="615" ht="16.05" customHeight="1" s="258">
      <c r="A615" s="231" t="n">
        <v>42874</v>
      </c>
      <c r="B615" t="n">
        <v>98.511742</v>
      </c>
      <c r="C615" s="47">
        <f>B615/B614-1</f>
        <v/>
      </c>
      <c r="E615" s="81" t="n"/>
      <c r="F615" s="82" t="n"/>
      <c r="G615" s="81" t="n">
        <v>42844</v>
      </c>
      <c r="H615" s="82" t="n">
        <v>346.06</v>
      </c>
      <c r="I615" s="210">
        <f>H615/H614-1</f>
        <v/>
      </c>
    </row>
    <row r="616" ht="16.05" customHeight="1" s="258">
      <c r="A616" s="231" t="n">
        <v>42875</v>
      </c>
      <c r="B616" t="n">
        <v>98.317215</v>
      </c>
      <c r="C616" s="47">
        <f>B616/B615-1</f>
        <v/>
      </c>
      <c r="E616" s="81" t="n"/>
      <c r="F616" s="82" t="n"/>
      <c r="G616" s="81" t="n">
        <v>42845</v>
      </c>
      <c r="H616" s="82" t="n">
        <v>344.58</v>
      </c>
      <c r="I616" s="210">
        <f>H616/H615-1</f>
        <v/>
      </c>
    </row>
    <row r="617" ht="16.05" customHeight="1" s="258">
      <c r="A617" s="231" t="n">
        <v>42878</v>
      </c>
      <c r="B617" t="n">
        <v>98.423317</v>
      </c>
      <c r="C617" s="47">
        <f>B617/B616-1</f>
        <v/>
      </c>
      <c r="E617" s="81" t="n"/>
      <c r="F617" s="82" t="n"/>
      <c r="G617" s="81" t="n">
        <v>42846</v>
      </c>
      <c r="H617" s="82" t="n">
        <v>345.69</v>
      </c>
      <c r="I617" s="210">
        <f>H617/H616-1</f>
        <v/>
      </c>
    </row>
    <row r="618" ht="16.05" customHeight="1" s="258">
      <c r="A618" s="231" t="n">
        <v>42879</v>
      </c>
      <c r="B618" t="n">
        <v>98.90081000000001</v>
      </c>
      <c r="C618" s="47">
        <f>B618/B617-1</f>
        <v/>
      </c>
      <c r="E618" s="81" t="n"/>
      <c r="F618" s="82" t="n"/>
      <c r="G618" s="81" t="n">
        <v>42847</v>
      </c>
      <c r="H618" s="82" t="n">
        <v>348.69</v>
      </c>
      <c r="I618" s="210">
        <f>H618/H617-1</f>
        <v/>
      </c>
    </row>
    <row r="619" ht="16.05" customHeight="1" s="258">
      <c r="A619" s="231" t="n">
        <v>42880</v>
      </c>
      <c r="B619" t="n">
        <v>98.89194500000001</v>
      </c>
      <c r="C619" s="47">
        <f>B619/B618-1</f>
        <v/>
      </c>
      <c r="E619" s="81" t="n"/>
      <c r="F619" s="82" t="n"/>
      <c r="G619" s="81" t="n">
        <v>42850</v>
      </c>
      <c r="H619" s="82" t="n">
        <v>350.67</v>
      </c>
      <c r="I619" s="210">
        <f>H619/H618-1</f>
        <v/>
      </c>
    </row>
    <row r="620" ht="16.05" customHeight="1" s="258">
      <c r="A620" s="231" t="n">
        <v>42881</v>
      </c>
      <c r="B620" t="n">
        <v>98.706284</v>
      </c>
      <c r="C620" s="47">
        <f>B620/B619-1</f>
        <v/>
      </c>
      <c r="E620" s="81" t="n"/>
      <c r="F620" s="82" t="n"/>
      <c r="G620" s="81" t="n">
        <v>42851</v>
      </c>
      <c r="H620" s="82" t="n">
        <v>351.2</v>
      </c>
      <c r="I620" s="210">
        <f>H620/H619-1</f>
        <v/>
      </c>
    </row>
    <row r="621" ht="16.05" customHeight="1" s="258">
      <c r="A621" s="231" t="n">
        <v>42882</v>
      </c>
      <c r="B621" t="n">
        <v>98.909637</v>
      </c>
      <c r="C621" s="47">
        <f>B621/B620-1</f>
        <v/>
      </c>
      <c r="E621" s="81" t="n"/>
      <c r="F621" s="82" t="n"/>
      <c r="G621" s="81" t="n">
        <v>42852</v>
      </c>
      <c r="H621" s="82" t="n">
        <v>353.08</v>
      </c>
      <c r="I621" s="210">
        <f>H621/H620-1</f>
        <v/>
      </c>
    </row>
    <row r="622" ht="16.05" customHeight="1" s="258">
      <c r="A622" s="231" t="n">
        <v>42886</v>
      </c>
      <c r="B622" t="n">
        <v>99.040932</v>
      </c>
      <c r="C622" s="47">
        <f>B622/B621-1</f>
        <v/>
      </c>
      <c r="E622" s="81" t="n"/>
      <c r="F622" s="82" t="n"/>
      <c r="G622" s="81" t="n">
        <v>42853</v>
      </c>
      <c r="H622" s="82" t="n">
        <v>353.02</v>
      </c>
      <c r="I622" s="210">
        <f>H622/H621-1</f>
        <v/>
      </c>
    </row>
    <row r="623" ht="16.05" customHeight="1" s="258">
      <c r="A623" s="231" t="n">
        <v>42887</v>
      </c>
      <c r="B623" t="n">
        <v>99.191734</v>
      </c>
      <c r="C623" s="47">
        <f>B623/B622-1</f>
        <v/>
      </c>
      <c r="E623" s="81" t="n"/>
      <c r="F623" s="82" t="n"/>
      <c r="G623" s="81" t="n">
        <v>42854</v>
      </c>
      <c r="H623" s="82" t="n">
        <v>349</v>
      </c>
      <c r="I623" s="210">
        <f>H623/H622-1</f>
        <v/>
      </c>
    </row>
    <row r="624" ht="16.05" customHeight="1" s="258">
      <c r="A624" s="231" t="n">
        <v>42888</v>
      </c>
      <c r="B624" t="n">
        <v>98.70384199999999</v>
      </c>
      <c r="C624" s="47">
        <f>B624/B623-1</f>
        <v/>
      </c>
      <c r="E624" s="81" t="n"/>
      <c r="F624" s="82" t="n"/>
      <c r="G624" s="81" t="n">
        <v>42857</v>
      </c>
      <c r="H624" s="82" t="n">
        <v>347.17</v>
      </c>
      <c r="I624" s="210">
        <f>H624/H623-1</f>
        <v/>
      </c>
    </row>
    <row r="625" ht="16.05" customHeight="1" s="258">
      <c r="A625" s="231" t="n">
        <v>42889</v>
      </c>
      <c r="B625" t="n">
        <v>99.360283</v>
      </c>
      <c r="C625" s="47">
        <f>B625/B624-1</f>
        <v/>
      </c>
      <c r="E625" s="81" t="n"/>
      <c r="F625" s="82" t="n"/>
      <c r="G625" s="81" t="n">
        <v>42858</v>
      </c>
      <c r="H625" s="82" t="n">
        <v>344.99</v>
      </c>
      <c r="I625" s="210">
        <f>H625/H624-1</f>
        <v/>
      </c>
    </row>
    <row r="626" ht="16.05" customHeight="1" s="258">
      <c r="A626" s="231" t="n">
        <v>42892</v>
      </c>
      <c r="B626" t="n">
        <v>99.138504</v>
      </c>
      <c r="C626" s="47">
        <f>B626/B625-1</f>
        <v/>
      </c>
      <c r="E626" s="81" t="n"/>
      <c r="F626" s="82" t="n"/>
      <c r="G626" s="81" t="n">
        <v>42859</v>
      </c>
      <c r="H626" s="82" t="n">
        <v>344.66</v>
      </c>
      <c r="I626" s="210">
        <f>H626/H625-1</f>
        <v/>
      </c>
    </row>
    <row r="627" ht="16.05" customHeight="1" s="258">
      <c r="A627" s="231" t="n">
        <v>42893</v>
      </c>
      <c r="B627" t="n">
        <v>99.52881600000001</v>
      </c>
      <c r="C627" s="47">
        <f>B627/B626-1</f>
        <v/>
      </c>
      <c r="E627" s="81" t="n"/>
      <c r="F627" s="82" t="n"/>
      <c r="G627" s="81" t="n">
        <v>42860</v>
      </c>
      <c r="H627" s="82" t="n">
        <v>346.65</v>
      </c>
      <c r="I627" s="210">
        <f>H627/H626-1</f>
        <v/>
      </c>
    </row>
    <row r="628" ht="16.05" customHeight="1" s="258">
      <c r="A628" s="231" t="n">
        <v>42894</v>
      </c>
      <c r="B628" t="n">
        <v>99.883629</v>
      </c>
      <c r="C628" s="47">
        <f>B628/B627-1</f>
        <v/>
      </c>
      <c r="E628" s="81" t="n"/>
      <c r="F628" s="82" t="n"/>
      <c r="G628" s="81" t="n">
        <v>42861</v>
      </c>
      <c r="H628" s="82" t="n">
        <v>348.66</v>
      </c>
      <c r="I628" s="210">
        <f>H628/H627-1</f>
        <v/>
      </c>
    </row>
    <row r="629" ht="16.05" customHeight="1" s="258">
      <c r="A629" s="231" t="n">
        <v>42895</v>
      </c>
      <c r="B629" t="n">
        <v>100.034454</v>
      </c>
      <c r="C629" s="47">
        <f>B629/B628-1</f>
        <v/>
      </c>
      <c r="E629" s="81" t="n"/>
      <c r="F629" s="82" t="n"/>
      <c r="G629" s="81" t="n">
        <v>42864</v>
      </c>
      <c r="H629" s="82" t="n">
        <v>347.55</v>
      </c>
      <c r="I629" s="210">
        <f>H629/H628-1</f>
        <v/>
      </c>
    </row>
    <row r="630" ht="16.05" customHeight="1" s="258">
      <c r="A630" s="231" t="n">
        <v>42896</v>
      </c>
      <c r="B630" t="n">
        <v>100.149765</v>
      </c>
      <c r="C630" s="47">
        <f>B630/B629-1</f>
        <v/>
      </c>
      <c r="E630" s="81" t="n"/>
      <c r="F630" s="82" t="n"/>
      <c r="G630" s="81" t="n">
        <v>42865</v>
      </c>
      <c r="H630" s="82" t="n">
        <v>343.59</v>
      </c>
      <c r="I630" s="210">
        <f>H630/H629-1</f>
        <v/>
      </c>
    </row>
    <row r="631" ht="16.05" customHeight="1" s="258">
      <c r="A631" s="231" t="n">
        <v>42899</v>
      </c>
      <c r="B631" t="n">
        <v>99.54657</v>
      </c>
      <c r="C631" s="47">
        <f>B631/B630-1</f>
        <v/>
      </c>
      <c r="E631" s="81" t="n"/>
      <c r="F631" s="82" t="n"/>
      <c r="G631" s="81" t="n">
        <v>42866</v>
      </c>
      <c r="H631" s="82" t="n">
        <v>340.16</v>
      </c>
      <c r="I631" s="210">
        <f>H631/H630-1</f>
        <v/>
      </c>
    </row>
    <row r="632" ht="16.05" customHeight="1" s="258">
      <c r="A632" s="231" t="n">
        <v>42900</v>
      </c>
      <c r="B632" t="n">
        <v>99.76831799999999</v>
      </c>
      <c r="C632" s="47">
        <f>B632/B631-1</f>
        <v/>
      </c>
      <c r="E632" s="81" t="n"/>
      <c r="F632" s="82" t="n"/>
      <c r="G632" s="81" t="n">
        <v>42867</v>
      </c>
      <c r="H632" s="82" t="n">
        <v>335.04</v>
      </c>
      <c r="I632" s="210">
        <f>H632/H631-1</f>
        <v/>
      </c>
    </row>
    <row r="633" ht="16.05" customHeight="1" s="258">
      <c r="A633" s="231" t="n">
        <v>42901</v>
      </c>
      <c r="B633" t="n">
        <v>98.91675600000001</v>
      </c>
      <c r="C633" s="47">
        <f>B633/B632-1</f>
        <v/>
      </c>
      <c r="E633" s="81" t="n"/>
      <c r="F633" s="82" t="n"/>
      <c r="G633" s="81" t="n">
        <v>42868</v>
      </c>
      <c r="H633" s="82" t="n">
        <v>338.29</v>
      </c>
      <c r="I633" s="210">
        <f>H633/H632-1</f>
        <v/>
      </c>
    </row>
    <row r="634" ht="16.05" customHeight="1" s="258">
      <c r="A634" s="231" t="n">
        <v>42902</v>
      </c>
      <c r="B634" t="n">
        <v>99.307045</v>
      </c>
      <c r="C634" s="47">
        <f>B634/B633-1</f>
        <v/>
      </c>
      <c r="E634" s="81" t="n"/>
      <c r="F634" s="82" t="n"/>
      <c r="G634" s="81" t="n">
        <v>42871</v>
      </c>
      <c r="H634" s="82" t="n">
        <v>339.63</v>
      </c>
      <c r="I634" s="210">
        <f>H634/H633-1</f>
        <v/>
      </c>
    </row>
    <row r="635" ht="16.05" customHeight="1" s="258">
      <c r="A635" s="231" t="n">
        <v>42903</v>
      </c>
      <c r="B635" t="n">
        <v>99.590912</v>
      </c>
      <c r="C635" s="47">
        <f>B635/B634-1</f>
        <v/>
      </c>
      <c r="E635" s="81" t="n"/>
      <c r="F635" s="82" t="n"/>
      <c r="G635" s="81" t="n">
        <v>42872</v>
      </c>
      <c r="H635" s="82" t="n">
        <v>345.37</v>
      </c>
      <c r="I635" s="210">
        <f>H635/H634-1</f>
        <v/>
      </c>
    </row>
    <row r="636" ht="16.05" customHeight="1" s="258">
      <c r="A636" s="231" t="n">
        <v>42906</v>
      </c>
      <c r="B636" t="n">
        <v>99.52881600000001</v>
      </c>
      <c r="C636" s="47">
        <f>B636/B635-1</f>
        <v/>
      </c>
      <c r="E636" s="81" t="n"/>
      <c r="F636" s="82" t="n"/>
      <c r="G636" s="81" t="n">
        <v>42873</v>
      </c>
      <c r="H636" s="82" t="n">
        <v>343.94</v>
      </c>
      <c r="I636" s="210">
        <f>H636/H635-1</f>
        <v/>
      </c>
    </row>
    <row r="637" ht="16.05" customHeight="1" s="258">
      <c r="A637" s="231" t="n">
        <v>42907</v>
      </c>
      <c r="B637" t="n">
        <v>99.484467</v>
      </c>
      <c r="C637" s="47">
        <f>B637/B636-1</f>
        <v/>
      </c>
      <c r="E637" s="81" t="n"/>
      <c r="F637" s="82" t="n"/>
      <c r="G637" s="81" t="n">
        <v>42874</v>
      </c>
      <c r="H637" s="82" t="n">
        <v>344.45</v>
      </c>
      <c r="I637" s="210">
        <f>H637/H636-1</f>
        <v/>
      </c>
    </row>
    <row r="638" ht="16.05" customHeight="1" s="258">
      <c r="A638" s="231" t="n">
        <v>42908</v>
      </c>
      <c r="B638" t="n">
        <v>99.59979199999999</v>
      </c>
      <c r="C638" s="47">
        <f>B638/B637-1</f>
        <v/>
      </c>
      <c r="E638" s="81" t="n"/>
      <c r="F638" s="82" t="n"/>
      <c r="G638" s="81" t="n">
        <v>42875</v>
      </c>
      <c r="H638" s="82" t="n">
        <v>344.78</v>
      </c>
      <c r="I638" s="210">
        <f>H638/H637-1</f>
        <v/>
      </c>
    </row>
    <row r="639" ht="16.05" customHeight="1" s="258">
      <c r="A639" s="231" t="n">
        <v>42909</v>
      </c>
      <c r="B639" t="n">
        <v>99.635239</v>
      </c>
      <c r="C639" s="47">
        <f>B639/B638-1</f>
        <v/>
      </c>
      <c r="E639" s="81" t="n"/>
      <c r="F639" s="82" t="n"/>
      <c r="G639" s="81" t="n">
        <v>42878</v>
      </c>
      <c r="H639" s="82" t="n">
        <v>344.65</v>
      </c>
      <c r="I639" s="210">
        <f>H639/H638-1</f>
        <v/>
      </c>
    </row>
    <row r="640" ht="16.05" customHeight="1" s="258">
      <c r="A640" s="231" t="n">
        <v>42910</v>
      </c>
      <c r="B640" t="n">
        <v>99.466713</v>
      </c>
      <c r="C640" s="47">
        <f>B640/B639-1</f>
        <v/>
      </c>
      <c r="E640" s="81" t="n"/>
      <c r="F640" s="82" t="n"/>
      <c r="G640" s="81" t="n">
        <v>42879</v>
      </c>
      <c r="H640" s="82" t="n">
        <v>348.92</v>
      </c>
      <c r="I640" s="210">
        <f>H640/H639-1</f>
        <v/>
      </c>
    </row>
    <row r="641" ht="16.05" customHeight="1" s="258">
      <c r="A641" s="231" t="n">
        <v>42913</v>
      </c>
      <c r="B641" t="n">
        <v>99.653008</v>
      </c>
      <c r="C641" s="47">
        <f>B641/B640-1</f>
        <v/>
      </c>
      <c r="E641" s="81" t="n"/>
      <c r="F641" s="82" t="n"/>
      <c r="G641" s="81" t="n">
        <v>42880</v>
      </c>
      <c r="H641" s="82" t="n">
        <v>350.79</v>
      </c>
      <c r="I641" s="210">
        <f>H641/H640-1</f>
        <v/>
      </c>
    </row>
    <row r="642" ht="16.05" customHeight="1" s="258">
      <c r="A642" s="231" t="n">
        <v>42914</v>
      </c>
      <c r="B642" t="n">
        <v>99.626389</v>
      </c>
      <c r="C642" s="47">
        <f>B642/B641-1</f>
        <v/>
      </c>
      <c r="E642" s="81" t="n"/>
      <c r="F642" s="82" t="n"/>
      <c r="G642" s="81" t="n">
        <v>42881</v>
      </c>
      <c r="H642" s="82" t="n">
        <v>352.03</v>
      </c>
      <c r="I642" s="210">
        <f>H642/H641-1</f>
        <v/>
      </c>
    </row>
    <row r="643" ht="16.05" customHeight="1" s="258">
      <c r="A643" s="231" t="n">
        <v>42915</v>
      </c>
      <c r="B643" t="n">
        <v>99.759468</v>
      </c>
      <c r="C643" s="47">
        <f>B643/B642-1</f>
        <v/>
      </c>
      <c r="E643" s="81" t="n"/>
      <c r="F643" s="82" t="n"/>
      <c r="G643" s="81" t="n">
        <v>42882</v>
      </c>
      <c r="H643" s="82" t="n">
        <v>353.55</v>
      </c>
      <c r="I643" s="210">
        <f>H643/H642-1</f>
        <v/>
      </c>
    </row>
    <row r="644" ht="16.05" customHeight="1" s="258">
      <c r="A644" s="231" t="n">
        <v>42916</v>
      </c>
      <c r="B644" t="n">
        <v>99.65712000000001</v>
      </c>
      <c r="C644" s="47">
        <f>B644/B643-1</f>
        <v/>
      </c>
      <c r="E644" s="81" t="n"/>
      <c r="F644" s="82" t="n"/>
      <c r="G644" s="81" t="n">
        <v>42885</v>
      </c>
      <c r="H644" s="82" t="n">
        <v>357.07</v>
      </c>
      <c r="I644" s="210">
        <f>H644/H643-1</f>
        <v/>
      </c>
    </row>
    <row r="645" ht="16.05" customHeight="1" s="258">
      <c r="A645" s="231" t="n">
        <v>42917</v>
      </c>
      <c r="B645" t="n">
        <v>99.77282</v>
      </c>
      <c r="C645" s="47">
        <f>B645/B644-1</f>
        <v/>
      </c>
      <c r="E645" s="81" t="n"/>
      <c r="F645" s="82" t="n"/>
      <c r="G645" s="81" t="n">
        <v>42886</v>
      </c>
      <c r="H645" s="82" t="n">
        <v>360.55</v>
      </c>
      <c r="I645" s="210">
        <f>H645/H644-1</f>
        <v/>
      </c>
    </row>
    <row r="646" ht="16.05" customHeight="1" s="258">
      <c r="A646" s="231" t="n">
        <v>42921</v>
      </c>
      <c r="B646" t="n">
        <v>99.888481</v>
      </c>
      <c r="C646" s="47">
        <f>B646/B645-1</f>
        <v/>
      </c>
      <c r="E646" s="81" t="n"/>
      <c r="F646" s="82" t="n"/>
      <c r="G646" s="81" t="n">
        <v>42887</v>
      </c>
      <c r="H646" s="82" t="n">
        <v>360.82</v>
      </c>
      <c r="I646" s="210">
        <f>H646/H645-1</f>
        <v/>
      </c>
    </row>
    <row r="647" ht="16.05" customHeight="1" s="258">
      <c r="A647" s="231" t="n">
        <v>42922</v>
      </c>
      <c r="B647" t="n">
        <v>100.030861</v>
      </c>
      <c r="C647" s="47">
        <f>B647/B646-1</f>
        <v/>
      </c>
      <c r="E647" s="81" t="n"/>
      <c r="F647" s="82" t="n"/>
      <c r="G647" s="81" t="n">
        <v>42888</v>
      </c>
      <c r="H647" s="82" t="n">
        <v>359.36</v>
      </c>
      <c r="I647" s="210">
        <f>H647/H646-1</f>
        <v/>
      </c>
    </row>
    <row r="648" ht="16.05" customHeight="1" s="258">
      <c r="A648" s="231" t="n">
        <v>42923</v>
      </c>
      <c r="B648" t="n">
        <v>99.82620199999999</v>
      </c>
      <c r="C648" s="47">
        <f>B648/B647-1</f>
        <v/>
      </c>
      <c r="E648" s="81" t="n"/>
      <c r="F648" s="82" t="n"/>
      <c r="G648" s="81" t="n">
        <v>42889</v>
      </c>
      <c r="H648" s="82" t="n">
        <v>359.35</v>
      </c>
      <c r="I648" s="210">
        <f>H648/H647-1</f>
        <v/>
      </c>
    </row>
    <row r="649" ht="16.05" customHeight="1" s="258">
      <c r="A649" s="231" t="n">
        <v>42924</v>
      </c>
      <c r="B649" t="n">
        <v>99.79950700000001</v>
      </c>
      <c r="C649" s="47">
        <f>B649/B648-1</f>
        <v/>
      </c>
      <c r="E649" s="81" t="n"/>
      <c r="F649" s="82" t="n"/>
      <c r="G649" s="81" t="n">
        <v>42892</v>
      </c>
      <c r="H649" s="82" t="n">
        <v>359</v>
      </c>
      <c r="I649" s="210">
        <f>H649/H648-1</f>
        <v/>
      </c>
    </row>
    <row r="650" ht="16.05" customHeight="1" s="258">
      <c r="A650" s="231" t="n">
        <v>42927</v>
      </c>
      <c r="B650" t="n">
        <v>99.861786</v>
      </c>
      <c r="C650" s="47">
        <f>B650/B649-1</f>
        <v/>
      </c>
      <c r="E650" s="81" t="n"/>
      <c r="F650" s="82" t="n"/>
      <c r="G650" s="81" t="n">
        <v>42893</v>
      </c>
      <c r="H650" s="82" t="n">
        <v>358.41</v>
      </c>
      <c r="I650" s="210">
        <f>H650/H649-1</f>
        <v/>
      </c>
    </row>
    <row r="651" ht="16.05" customHeight="1" s="258">
      <c r="A651" s="231" t="n">
        <v>42928</v>
      </c>
      <c r="B651" t="n">
        <v>99.505844</v>
      </c>
      <c r="C651" s="47">
        <f>B651/B650-1</f>
        <v/>
      </c>
      <c r="E651" s="81" t="n"/>
      <c r="F651" s="82" t="n"/>
      <c r="G651" s="81" t="n">
        <v>42894</v>
      </c>
      <c r="H651" s="82" t="n">
        <v>357.69</v>
      </c>
      <c r="I651" s="210">
        <f>H651/H650-1</f>
        <v/>
      </c>
    </row>
    <row r="652" ht="16.05" customHeight="1" s="258">
      <c r="A652" s="231" t="n">
        <v>42929</v>
      </c>
      <c r="B652" t="n">
        <v>99.932999</v>
      </c>
      <c r="C652" s="47">
        <f>B652/B651-1</f>
        <v/>
      </c>
      <c r="E652" s="81" t="n"/>
      <c r="F652" s="82" t="n"/>
      <c r="G652" s="81" t="n">
        <v>42895</v>
      </c>
      <c r="H652" s="82" t="n">
        <v>359.54</v>
      </c>
      <c r="I652" s="210">
        <f>H652/H651-1</f>
        <v/>
      </c>
    </row>
    <row r="653" ht="16.05" customHeight="1" s="258">
      <c r="A653" s="231" t="n">
        <v>42930</v>
      </c>
      <c r="B653" t="n">
        <v>100.244469</v>
      </c>
      <c r="C653" s="47">
        <f>B653/B652-1</f>
        <v/>
      </c>
      <c r="E653" s="81" t="n"/>
      <c r="F653" s="82" t="n"/>
      <c r="G653" s="81" t="n">
        <v>42896</v>
      </c>
      <c r="H653" s="82" t="n">
        <v>359.7</v>
      </c>
      <c r="I653" s="210">
        <f>H653/H652-1</f>
        <v/>
      </c>
    </row>
    <row r="654" ht="16.05" customHeight="1" s="258">
      <c r="A654" s="231" t="n">
        <v>42931</v>
      </c>
      <c r="B654" t="n">
        <v>100.110947</v>
      </c>
      <c r="C654" s="47">
        <f>B654/B653-1</f>
        <v/>
      </c>
      <c r="E654" s="81" t="n"/>
      <c r="F654" s="82" t="n"/>
      <c r="G654" s="81" t="n">
        <v>42899</v>
      </c>
      <c r="H654" s="82" t="n">
        <v>360.42</v>
      </c>
      <c r="I654" s="210">
        <f>H654/H653-1</f>
        <v/>
      </c>
    </row>
    <row r="655" ht="16.05" customHeight="1" s="258">
      <c r="A655" s="231" t="n">
        <v>42934</v>
      </c>
      <c r="B655" t="n">
        <v>100.128723</v>
      </c>
      <c r="C655" s="47">
        <f>B655/B654-1</f>
        <v/>
      </c>
      <c r="E655" s="81" t="n"/>
      <c r="F655" s="82" t="n"/>
      <c r="G655" s="81" t="n">
        <v>42900</v>
      </c>
      <c r="H655" s="82" t="n">
        <v>358.56</v>
      </c>
      <c r="I655" s="210">
        <f>H655/H654-1</f>
        <v/>
      </c>
    </row>
    <row r="656" ht="16.05" customHeight="1" s="258">
      <c r="A656" s="231" t="n">
        <v>42935</v>
      </c>
      <c r="B656" t="n">
        <v>100.404617</v>
      </c>
      <c r="C656" s="47">
        <f>B656/B655-1</f>
        <v/>
      </c>
      <c r="E656" s="81" t="n"/>
      <c r="F656" s="82" t="n"/>
      <c r="G656" s="81" t="n">
        <v>42901</v>
      </c>
      <c r="H656" s="82" t="n">
        <v>355.87</v>
      </c>
      <c r="I656" s="210">
        <f>H656/H655-1</f>
        <v/>
      </c>
    </row>
    <row r="657" ht="16.05" customHeight="1" s="258">
      <c r="A657" s="231" t="n">
        <v>42936</v>
      </c>
      <c r="B657" t="n">
        <v>100.021973</v>
      </c>
      <c r="C657" s="47">
        <f>B657/B656-1</f>
        <v/>
      </c>
      <c r="E657" s="81" t="n"/>
      <c r="F657" s="82" t="n"/>
      <c r="G657" s="81" t="n">
        <v>42902</v>
      </c>
      <c r="H657" s="82" t="n">
        <v>354.57</v>
      </c>
      <c r="I657" s="210">
        <f>H657/H656-1</f>
        <v/>
      </c>
    </row>
    <row r="658" ht="16.05" customHeight="1" s="258">
      <c r="A658" s="231" t="n">
        <v>42937</v>
      </c>
      <c r="B658" t="n">
        <v>100.244469</v>
      </c>
      <c r="C658" s="47">
        <f>B658/B657-1</f>
        <v/>
      </c>
      <c r="E658" s="81" t="n"/>
      <c r="F658" s="82" t="n"/>
      <c r="G658" s="81" t="n">
        <v>42903</v>
      </c>
      <c r="H658" s="82" t="n">
        <v>354.09</v>
      </c>
      <c r="I658" s="210">
        <f>H658/H657-1</f>
        <v/>
      </c>
    </row>
    <row r="659" ht="16.05" customHeight="1" s="258">
      <c r="A659" s="231" t="n">
        <v>42938</v>
      </c>
      <c r="B659" t="n">
        <v>100.253326</v>
      </c>
      <c r="C659" s="47">
        <f>B659/B658-1</f>
        <v/>
      </c>
      <c r="E659" s="81" t="n"/>
      <c r="F659" s="82" t="n"/>
      <c r="G659" s="81" t="n">
        <v>42906</v>
      </c>
      <c r="H659" s="82" t="n">
        <v>351.85</v>
      </c>
      <c r="I659" s="210">
        <f>H659/H658-1</f>
        <v/>
      </c>
    </row>
    <row r="660" ht="16.05" customHeight="1" s="258">
      <c r="A660" s="231" t="n">
        <v>42941</v>
      </c>
      <c r="B660" t="n">
        <v>99.977463</v>
      </c>
      <c r="C660" s="47">
        <f>B660/B659-1</f>
        <v/>
      </c>
      <c r="E660" s="81" t="n"/>
      <c r="F660" s="82" t="n"/>
      <c r="G660" s="81" t="n">
        <v>42907</v>
      </c>
      <c r="H660" s="82" t="n">
        <v>350.98</v>
      </c>
      <c r="I660" s="210">
        <f>H660/H659-1</f>
        <v/>
      </c>
    </row>
    <row r="661" ht="16.05" customHeight="1" s="258">
      <c r="A661" s="231" t="n">
        <v>42942</v>
      </c>
      <c r="B661" t="n">
        <v>99.71051799999999</v>
      </c>
      <c r="C661" s="47">
        <f>B661/B660-1</f>
        <v/>
      </c>
      <c r="E661" s="81" t="n"/>
      <c r="F661" s="82" t="n"/>
      <c r="G661" s="81" t="n">
        <v>42908</v>
      </c>
      <c r="H661" s="82" t="n">
        <v>354.53</v>
      </c>
      <c r="I661" s="210">
        <f>H661/H660-1</f>
        <v/>
      </c>
    </row>
    <row r="662" ht="16.05" customHeight="1" s="258">
      <c r="A662" s="231" t="n">
        <v>42943</v>
      </c>
      <c r="B662" t="n">
        <v>99.959686</v>
      </c>
      <c r="C662" s="47">
        <f>B662/B661-1</f>
        <v/>
      </c>
      <c r="E662" s="81" t="n"/>
      <c r="F662" s="82" t="n"/>
      <c r="G662" s="81" t="n">
        <v>42909</v>
      </c>
      <c r="H662" s="82" t="n">
        <v>356.13</v>
      </c>
      <c r="I662" s="210">
        <f>H662/H661-1</f>
        <v/>
      </c>
    </row>
    <row r="663" ht="16.05" customHeight="1" s="258">
      <c r="A663" s="231" t="n">
        <v>42944</v>
      </c>
      <c r="B663" t="n">
        <v>100.048676</v>
      </c>
      <c r="C663" s="47">
        <f>B663/B662-1</f>
        <v/>
      </c>
      <c r="E663" s="81" t="n"/>
      <c r="F663" s="82" t="n"/>
      <c r="G663" s="81" t="n">
        <v>42910</v>
      </c>
      <c r="H663" s="82" t="n">
        <v>359.35</v>
      </c>
      <c r="I663" s="210">
        <f>H663/H662-1</f>
        <v/>
      </c>
    </row>
    <row r="664" ht="16.05" customHeight="1" s="258">
      <c r="A664" s="231" t="n">
        <v>42945</v>
      </c>
      <c r="B664" t="n">
        <v>100.315643</v>
      </c>
      <c r="C664" s="47">
        <f>B664/B663-1</f>
        <v/>
      </c>
      <c r="E664" s="81" t="n"/>
      <c r="F664" s="82" t="n"/>
      <c r="G664" s="81" t="n">
        <v>42913</v>
      </c>
      <c r="H664" s="82" t="n">
        <v>359.43</v>
      </c>
      <c r="I664" s="210">
        <f>H664/H663-1</f>
        <v/>
      </c>
    </row>
    <row r="665" ht="16.05" customHeight="1" s="258">
      <c r="A665" s="231" t="n">
        <v>42948</v>
      </c>
      <c r="B665" t="n">
        <v>100.449493</v>
      </c>
      <c r="C665" s="47">
        <f>B665/B664-1</f>
        <v/>
      </c>
      <c r="E665" s="81" t="n"/>
      <c r="F665" s="82" t="n"/>
      <c r="G665" s="81" t="n">
        <v>42914</v>
      </c>
      <c r="H665" s="82" t="n">
        <v>358.53</v>
      </c>
      <c r="I665" s="210">
        <f>H665/H664-1</f>
        <v/>
      </c>
    </row>
    <row r="666" ht="16.05" customHeight="1" s="258">
      <c r="A666" s="231" t="n">
        <v>42949</v>
      </c>
      <c r="B666" t="n">
        <v>100.494164</v>
      </c>
      <c r="C666" s="47">
        <f>B666/B665-1</f>
        <v/>
      </c>
      <c r="E666" s="81" t="n"/>
      <c r="F666" s="82" t="n"/>
      <c r="G666" s="81" t="n">
        <v>42915</v>
      </c>
      <c r="H666" s="82" t="n">
        <v>357.51</v>
      </c>
      <c r="I666" s="210">
        <f>H666/H665-1</f>
        <v/>
      </c>
    </row>
    <row r="667" ht="16.05" customHeight="1" s="258">
      <c r="A667" s="231" t="n">
        <v>42950</v>
      </c>
      <c r="B667" t="n">
        <v>100.538788</v>
      </c>
      <c r="C667" s="47">
        <f>B667/B666-1</f>
        <v/>
      </c>
      <c r="E667" s="81" t="n"/>
      <c r="F667" s="82" t="n"/>
      <c r="G667" s="81" t="n">
        <v>42916</v>
      </c>
      <c r="H667" s="82" t="n">
        <v>355.92</v>
      </c>
      <c r="I667" s="210">
        <f>H667/H666-1</f>
        <v/>
      </c>
    </row>
    <row r="668" ht="16.05" customHeight="1" s="258">
      <c r="A668" s="231" t="n">
        <v>42951</v>
      </c>
      <c r="B668" t="n">
        <v>100.476295</v>
      </c>
      <c r="C668" s="47">
        <f>B668/B667-1</f>
        <v/>
      </c>
      <c r="E668" s="81" t="n"/>
      <c r="F668" s="82" t="n"/>
      <c r="G668" s="81" t="n">
        <v>42917</v>
      </c>
      <c r="H668" s="82" t="n">
        <v>353.12</v>
      </c>
      <c r="I668" s="210">
        <f>H668/H667-1</f>
        <v/>
      </c>
    </row>
    <row r="669" ht="16.05" customHeight="1" s="258">
      <c r="A669" s="231" t="n">
        <v>42952</v>
      </c>
      <c r="B669" t="n">
        <v>99.940712</v>
      </c>
      <c r="C669" s="47">
        <f>B669/B668-1</f>
        <v/>
      </c>
      <c r="E669" s="81" t="n"/>
      <c r="F669" s="82" t="n"/>
      <c r="G669" s="81" t="n">
        <v>42920</v>
      </c>
      <c r="H669" s="82" t="n">
        <v>353.41</v>
      </c>
      <c r="I669" s="210">
        <f>H669/H668-1</f>
        <v/>
      </c>
    </row>
    <row r="670" ht="16.05" customHeight="1" s="258">
      <c r="A670" s="231" t="n">
        <v>42955</v>
      </c>
      <c r="B670" t="n">
        <v>99.610428</v>
      </c>
      <c r="C670" s="47">
        <f>B670/B669-1</f>
        <v/>
      </c>
      <c r="E670" s="81" t="n"/>
      <c r="F670" s="82" t="n"/>
      <c r="G670" s="81" t="n">
        <v>42921</v>
      </c>
      <c r="H670" s="82" t="n">
        <v>350.16</v>
      </c>
      <c r="I670" s="210">
        <f>H670/H669-1</f>
        <v/>
      </c>
    </row>
    <row r="671" ht="16.05" customHeight="1" s="258">
      <c r="A671" s="231" t="n">
        <v>42956</v>
      </c>
      <c r="B671" t="n">
        <v>99.592575</v>
      </c>
      <c r="C671" s="47">
        <f>B671/B670-1</f>
        <v/>
      </c>
      <c r="E671" s="81" t="n"/>
      <c r="F671" s="82" t="n"/>
      <c r="G671" s="81" t="n">
        <v>42922</v>
      </c>
      <c r="H671" s="82" t="n">
        <v>349.27</v>
      </c>
      <c r="I671" s="210">
        <f>H671/H670-1</f>
        <v/>
      </c>
    </row>
    <row r="672" ht="16.05" customHeight="1" s="258">
      <c r="A672" s="231" t="n">
        <v>42957</v>
      </c>
      <c r="B672" t="n">
        <v>99.655075</v>
      </c>
      <c r="C672" s="47">
        <f>B672/B671-1</f>
        <v/>
      </c>
      <c r="E672" s="81" t="n"/>
      <c r="F672" s="82" t="n"/>
      <c r="G672" s="81" t="n">
        <v>42923</v>
      </c>
      <c r="H672" s="82" t="n">
        <v>343.35</v>
      </c>
      <c r="I672" s="210">
        <f>H672/H671-1</f>
        <v/>
      </c>
    </row>
    <row r="673" ht="16.05" customHeight="1" s="258">
      <c r="A673" s="231" t="n">
        <v>42958</v>
      </c>
      <c r="B673" t="n">
        <v>99.788956</v>
      </c>
      <c r="C673" s="47">
        <f>B673/B672-1</f>
        <v/>
      </c>
      <c r="E673" s="81" t="n"/>
      <c r="F673" s="82" t="n"/>
      <c r="G673" s="81" t="n">
        <v>42924</v>
      </c>
      <c r="H673" s="82" t="n">
        <v>345.29</v>
      </c>
      <c r="I673" s="210">
        <f>H673/H672-1</f>
        <v/>
      </c>
    </row>
    <row r="674" ht="16.05" customHeight="1" s="258">
      <c r="A674" s="231" t="n">
        <v>42959</v>
      </c>
      <c r="B674" t="n">
        <v>100.262047</v>
      </c>
      <c r="C674" s="47">
        <f>B674/B673-1</f>
        <v/>
      </c>
      <c r="E674" s="81" t="n"/>
      <c r="F674" s="82" t="n"/>
      <c r="G674" s="81" t="n">
        <v>42927</v>
      </c>
      <c r="H674" s="82" t="n">
        <v>347.23</v>
      </c>
      <c r="I674" s="210">
        <f>H674/H673-1</f>
        <v/>
      </c>
    </row>
    <row r="675" ht="16.05" customHeight="1" s="258">
      <c r="A675" s="231" t="n">
        <v>42962</v>
      </c>
      <c r="B675" t="n">
        <v>100.279915</v>
      </c>
      <c r="C675" s="47">
        <f>B675/B674-1</f>
        <v/>
      </c>
      <c r="E675" s="81" t="n"/>
      <c r="F675" s="82" t="n"/>
      <c r="G675" s="81" t="n">
        <v>42928</v>
      </c>
      <c r="H675" s="82" t="n">
        <v>349.69</v>
      </c>
      <c r="I675" s="210">
        <f>H675/H674-1</f>
        <v/>
      </c>
    </row>
    <row r="676" ht="16.05" customHeight="1" s="258">
      <c r="A676" s="231" t="n">
        <v>42963</v>
      </c>
      <c r="B676" t="n">
        <v>100.190651</v>
      </c>
      <c r="C676" s="47">
        <f>B676/B675-1</f>
        <v/>
      </c>
      <c r="E676" s="81" t="n"/>
      <c r="F676" s="82" t="n"/>
      <c r="G676" s="81" t="n">
        <v>42929</v>
      </c>
      <c r="H676" s="82" t="n">
        <v>349.57</v>
      </c>
      <c r="I676" s="210">
        <f>H676/H675-1</f>
        <v/>
      </c>
    </row>
    <row r="677" ht="16.05" customHeight="1" s="258">
      <c r="A677" s="231" t="n">
        <v>42964</v>
      </c>
      <c r="B677" t="n">
        <v>100.110313</v>
      </c>
      <c r="C677" s="47">
        <f>B677/B676-1</f>
        <v/>
      </c>
      <c r="E677" s="81" t="n"/>
      <c r="F677" s="82" t="n"/>
      <c r="G677" s="81" t="n">
        <v>42930</v>
      </c>
      <c r="H677" s="82" t="n">
        <v>351.76</v>
      </c>
      <c r="I677" s="210">
        <f>H677/H676-1</f>
        <v/>
      </c>
    </row>
    <row r="678" ht="16.05" customHeight="1" s="258">
      <c r="A678" s="231" t="n">
        <v>42965</v>
      </c>
      <c r="B678" t="n">
        <v>100.208496</v>
      </c>
      <c r="C678" s="47">
        <f>B678/B677-1</f>
        <v/>
      </c>
      <c r="E678" s="81" t="n"/>
      <c r="F678" s="82" t="n"/>
      <c r="G678" s="81" t="n">
        <v>42931</v>
      </c>
      <c r="H678" s="82" t="n">
        <v>349.79</v>
      </c>
      <c r="I678" s="210">
        <f>H678/H677-1</f>
        <v/>
      </c>
    </row>
    <row r="679" ht="16.05" customHeight="1" s="258">
      <c r="A679" s="231" t="n">
        <v>42966</v>
      </c>
      <c r="B679" t="n">
        <v>100.065681</v>
      </c>
      <c r="C679" s="47">
        <f>B679/B678-1</f>
        <v/>
      </c>
      <c r="E679" s="81" t="n"/>
      <c r="F679" s="82" t="n"/>
      <c r="G679" s="81" t="n">
        <v>42934</v>
      </c>
      <c r="H679" s="82" t="n">
        <v>344.53</v>
      </c>
      <c r="I679" s="210">
        <f>H679/H678-1</f>
        <v/>
      </c>
    </row>
    <row r="680" ht="16.05" customHeight="1" s="258">
      <c r="A680" s="231" t="n">
        <v>42969</v>
      </c>
      <c r="B680" t="n">
        <v>100.440567</v>
      </c>
      <c r="C680" s="47">
        <f>B680/B679-1</f>
        <v/>
      </c>
      <c r="E680" s="81" t="n"/>
      <c r="F680" s="82" t="n"/>
      <c r="G680" s="81" t="n">
        <v>42935</v>
      </c>
      <c r="H680" s="82" t="n">
        <v>342.95</v>
      </c>
      <c r="I680" s="210">
        <f>H680/H679-1</f>
        <v/>
      </c>
    </row>
    <row r="681" ht="16.05" customHeight="1" s="258">
      <c r="A681" s="231" t="n">
        <v>42970</v>
      </c>
      <c r="B681" t="n">
        <v>100.503059</v>
      </c>
      <c r="C681" s="47">
        <f>B681/B680-1</f>
        <v/>
      </c>
      <c r="E681" s="81" t="n"/>
      <c r="F681" s="82" t="n"/>
      <c r="G681" s="81" t="n">
        <v>42936</v>
      </c>
      <c r="H681" s="82" t="n">
        <v>343.74</v>
      </c>
      <c r="I681" s="210">
        <f>H681/H680-1</f>
        <v/>
      </c>
    </row>
    <row r="682" ht="16.05" customHeight="1" s="258">
      <c r="A682" s="231" t="n">
        <v>42971</v>
      </c>
      <c r="B682" t="n">
        <v>100.431671</v>
      </c>
      <c r="C682" s="47">
        <f>B682/B681-1</f>
        <v/>
      </c>
      <c r="E682" s="81" t="n"/>
      <c r="F682" s="82" t="n"/>
      <c r="G682" s="81" t="n">
        <v>42937</v>
      </c>
      <c r="H682" s="82" t="n">
        <v>347.03</v>
      </c>
      <c r="I682" s="210">
        <f>H682/H681-1</f>
        <v/>
      </c>
    </row>
    <row r="683" ht="16.05" customHeight="1" s="258">
      <c r="A683" s="231" t="n">
        <v>42972</v>
      </c>
      <c r="B683" t="n">
        <v>100.271004</v>
      </c>
      <c r="C683" s="47">
        <f>B683/B682-1</f>
        <v/>
      </c>
      <c r="E683" s="81" t="n"/>
      <c r="F683" s="82" t="n"/>
      <c r="G683" s="81" t="n">
        <v>42938</v>
      </c>
      <c r="H683" s="82" t="n">
        <v>342.79</v>
      </c>
      <c r="I683" s="210">
        <f>H683/H682-1</f>
        <v/>
      </c>
    </row>
    <row r="684" ht="16.05" customHeight="1" s="258">
      <c r="A684" s="231" t="n">
        <v>42973</v>
      </c>
      <c r="B684" t="n">
        <v>100.913696</v>
      </c>
      <c r="C684" s="47">
        <f>B684/B683-1</f>
        <v/>
      </c>
      <c r="E684" s="81" t="n"/>
      <c r="F684" s="82" t="n"/>
      <c r="G684" s="81" t="n">
        <v>42941</v>
      </c>
      <c r="H684" s="82" t="n">
        <v>334.85</v>
      </c>
      <c r="I684" s="210">
        <f>H684/H683-1</f>
        <v/>
      </c>
    </row>
    <row r="685" ht="16.05" customHeight="1" s="258">
      <c r="A685" s="231" t="n">
        <v>42976</v>
      </c>
      <c r="B685" t="n">
        <v>101.181503</v>
      </c>
      <c r="C685" s="47">
        <f>B685/B684-1</f>
        <v/>
      </c>
      <c r="E685" s="81" t="n"/>
      <c r="F685" s="82" t="n"/>
      <c r="G685" s="81" t="n">
        <v>42942</v>
      </c>
      <c r="H685" s="82" t="n">
        <v>327.16</v>
      </c>
      <c r="I685" s="210">
        <f>H685/H684-1</f>
        <v/>
      </c>
    </row>
    <row r="686" ht="16.05" customHeight="1" s="258">
      <c r="A686" s="231" t="n">
        <v>42977</v>
      </c>
      <c r="B686" t="n">
        <v>101.217186</v>
      </c>
      <c r="C686" s="47">
        <f>B686/B685-1</f>
        <v/>
      </c>
      <c r="E686" s="81" t="n"/>
      <c r="F686" s="82" t="n"/>
      <c r="G686" s="81" t="n">
        <v>42943</v>
      </c>
      <c r="H686" s="82" t="n">
        <v>331.47</v>
      </c>
      <c r="I686" s="210">
        <f>H686/H685-1</f>
        <v/>
      </c>
    </row>
    <row r="687" ht="16.05" customHeight="1" s="258">
      <c r="A687" s="231" t="n">
        <v>42978</v>
      </c>
      <c r="B687" t="n">
        <v>101.39447</v>
      </c>
      <c r="C687" s="47">
        <f>B687/B686-1</f>
        <v/>
      </c>
      <c r="E687" s="81" t="n"/>
      <c r="F687" s="82" t="n"/>
      <c r="G687" s="81" t="n">
        <v>42944</v>
      </c>
      <c r="H687" s="82" t="n">
        <v>338.17</v>
      </c>
      <c r="I687" s="210">
        <f>H687/H686-1</f>
        <v/>
      </c>
    </row>
    <row r="688" ht="16.05" customHeight="1" s="258">
      <c r="A688" s="231" t="n">
        <v>42979</v>
      </c>
      <c r="B688" t="n">
        <v>101.672073</v>
      </c>
      <c r="C688" s="47">
        <f>B688/B687-1</f>
        <v/>
      </c>
      <c r="E688" s="81" t="n"/>
      <c r="F688" s="82" t="n"/>
      <c r="G688" s="81" t="n">
        <v>42945</v>
      </c>
      <c r="H688" s="82" t="n">
        <v>334.62</v>
      </c>
      <c r="I688" s="210">
        <f>H688/H687-1</f>
        <v/>
      </c>
    </row>
    <row r="689" ht="16.05" customHeight="1" s="258">
      <c r="A689" s="231" t="n">
        <v>42980</v>
      </c>
      <c r="B689" t="n">
        <v>101.340759</v>
      </c>
      <c r="C689" s="47">
        <f>B689/B688-1</f>
        <v/>
      </c>
      <c r="E689" s="81" t="n"/>
      <c r="F689" s="82" t="n"/>
      <c r="G689" s="81" t="n">
        <v>42948</v>
      </c>
      <c r="H689" s="82" t="n">
        <v>338.84</v>
      </c>
      <c r="I689" s="210">
        <f>H689/H688-1</f>
        <v/>
      </c>
    </row>
    <row r="690" ht="16.05" customHeight="1" s="258">
      <c r="A690" s="231" t="n">
        <v>42984</v>
      </c>
      <c r="B690" t="n">
        <v>101.063187</v>
      </c>
      <c r="C690" s="47">
        <f>B690/B689-1</f>
        <v/>
      </c>
      <c r="E690" s="81" t="n"/>
      <c r="F690" s="82" t="n"/>
      <c r="G690" s="81" t="n">
        <v>42949</v>
      </c>
      <c r="H690" s="82" t="n">
        <v>338.05</v>
      </c>
      <c r="I690" s="210">
        <f>H690/H689-1</f>
        <v/>
      </c>
    </row>
    <row r="691" ht="16.05" customHeight="1" s="258">
      <c r="A691" s="231" t="n">
        <v>42985</v>
      </c>
      <c r="B691" t="n">
        <v>101.242264</v>
      </c>
      <c r="C691" s="47">
        <f>B691/B690-1</f>
        <v/>
      </c>
      <c r="E691" s="81" t="n"/>
      <c r="F691" s="82" t="n"/>
      <c r="G691" s="81" t="n">
        <v>42950</v>
      </c>
      <c r="H691" s="82" t="n">
        <v>340.17</v>
      </c>
      <c r="I691" s="210">
        <f>H691/H690-1</f>
        <v/>
      </c>
    </row>
    <row r="692" ht="16.05" customHeight="1" s="258">
      <c r="A692" s="231" t="n">
        <v>42986</v>
      </c>
      <c r="B692" t="n">
        <v>101.412376</v>
      </c>
      <c r="C692" s="47">
        <f>B692/B691-1</f>
        <v/>
      </c>
      <c r="E692" s="81" t="n"/>
      <c r="F692" s="82" t="n"/>
      <c r="G692" s="81" t="n">
        <v>42951</v>
      </c>
      <c r="H692" s="82" t="n">
        <v>339.06</v>
      </c>
      <c r="I692" s="210">
        <f>H692/H691-1</f>
        <v/>
      </c>
    </row>
    <row r="693" ht="16.05" customHeight="1" s="258">
      <c r="A693" s="231" t="n">
        <v>42987</v>
      </c>
      <c r="B693" t="n">
        <v>101.09005</v>
      </c>
      <c r="C693" s="47">
        <f>B693/B692-1</f>
        <v/>
      </c>
      <c r="E693" s="81" t="n"/>
      <c r="F693" s="82" t="n"/>
      <c r="G693" s="81" t="n">
        <v>42952</v>
      </c>
      <c r="H693" s="82" t="n">
        <v>336.9</v>
      </c>
      <c r="I693" s="210">
        <f>H693/H692-1</f>
        <v/>
      </c>
    </row>
    <row r="694" ht="16.05" customHeight="1" s="258">
      <c r="A694" s="231" t="n">
        <v>42990</v>
      </c>
      <c r="B694" t="n">
        <v>101.224358</v>
      </c>
      <c r="C694" s="47">
        <f>B694/B693-1</f>
        <v/>
      </c>
      <c r="E694" s="81" t="n"/>
      <c r="F694" s="82" t="n"/>
      <c r="G694" s="81" t="n">
        <v>42955</v>
      </c>
      <c r="H694" s="82" t="n">
        <v>337.54</v>
      </c>
      <c r="I694" s="210">
        <f>H694/H693-1</f>
        <v/>
      </c>
    </row>
    <row r="695" ht="16.05" customHeight="1" s="258">
      <c r="A695" s="231" t="n">
        <v>42991</v>
      </c>
      <c r="B695" t="n">
        <v>101.421341</v>
      </c>
      <c r="C695" s="47">
        <f>B695/B694-1</f>
        <v/>
      </c>
      <c r="E695" s="81" t="n"/>
      <c r="F695" s="82" t="n"/>
      <c r="G695" s="81" t="n">
        <v>42956</v>
      </c>
      <c r="H695" s="82" t="n">
        <v>339.36</v>
      </c>
      <c r="I695" s="210">
        <f>H695/H694-1</f>
        <v/>
      </c>
    </row>
    <row r="696" ht="16.05" customHeight="1" s="258">
      <c r="A696" s="231" t="n">
        <v>42992</v>
      </c>
      <c r="B696" t="n">
        <v>101.403435</v>
      </c>
      <c r="C696" s="47">
        <f>B696/B695-1</f>
        <v/>
      </c>
      <c r="E696" s="81" t="n"/>
      <c r="F696" s="82" t="n"/>
      <c r="G696" s="81" t="n">
        <v>42957</v>
      </c>
      <c r="H696" s="82" t="n">
        <v>339.28</v>
      </c>
      <c r="I696" s="210">
        <f>H696/H695-1</f>
        <v/>
      </c>
    </row>
    <row r="697" ht="16.05" customHeight="1" s="258">
      <c r="A697" s="231" t="n">
        <v>42993</v>
      </c>
      <c r="B697" t="n">
        <v>101.063187</v>
      </c>
      <c r="C697" s="47">
        <f>B697/B696-1</f>
        <v/>
      </c>
      <c r="E697" s="81" t="n"/>
      <c r="F697" s="82" t="n"/>
      <c r="G697" s="81" t="n">
        <v>42958</v>
      </c>
      <c r="H697" s="82" t="n">
        <v>338.21</v>
      </c>
      <c r="I697" s="210">
        <f>H697/H696-1</f>
        <v/>
      </c>
    </row>
    <row r="698" ht="16.05" customHeight="1" s="258">
      <c r="A698" s="231" t="n">
        <v>42994</v>
      </c>
      <c r="B698" t="n">
        <v>100.73188</v>
      </c>
      <c r="C698" s="47">
        <f>B698/B697-1</f>
        <v/>
      </c>
      <c r="E698" s="81" t="n"/>
      <c r="F698" s="82" t="n"/>
      <c r="G698" s="81" t="n">
        <v>42959</v>
      </c>
      <c r="H698" s="82" t="n">
        <v>336.45</v>
      </c>
      <c r="I698" s="210">
        <f>H698/H697-1</f>
        <v/>
      </c>
    </row>
    <row r="699" ht="16.05" customHeight="1" s="258">
      <c r="A699" s="231" t="n">
        <v>42997</v>
      </c>
      <c r="B699" t="n">
        <v>100.266296</v>
      </c>
      <c r="C699" s="47">
        <f>B699/B698-1</f>
        <v/>
      </c>
      <c r="E699" s="81" t="n"/>
      <c r="F699" s="82" t="n"/>
      <c r="G699" s="81" t="n">
        <v>42962</v>
      </c>
      <c r="H699" s="82" t="n">
        <v>333.54</v>
      </c>
      <c r="I699" s="210">
        <f>H699/H698-1</f>
        <v/>
      </c>
    </row>
    <row r="700" ht="16.05" customHeight="1" s="258">
      <c r="A700" s="231" t="n">
        <v>42998</v>
      </c>
      <c r="B700" t="n">
        <v>100.45433</v>
      </c>
      <c r="C700" s="47">
        <f>B700/B699-1</f>
        <v/>
      </c>
      <c r="E700" s="81" t="n"/>
      <c r="F700" s="82" t="n"/>
      <c r="G700" s="81" t="n">
        <v>42963</v>
      </c>
      <c r="H700" s="82" t="n">
        <v>329.49</v>
      </c>
      <c r="I700" s="210">
        <f>H700/H699-1</f>
        <v/>
      </c>
    </row>
    <row r="701" ht="16.05" customHeight="1" s="258">
      <c r="A701" s="231" t="n">
        <v>42999</v>
      </c>
      <c r="B701" t="n">
        <v>100.516991</v>
      </c>
      <c r="C701" s="47">
        <f>B701/B700-1</f>
        <v/>
      </c>
      <c r="E701" s="81" t="n"/>
      <c r="F701" s="82" t="n"/>
      <c r="G701" s="81" t="n">
        <v>42964</v>
      </c>
      <c r="H701" s="82" t="n">
        <v>330.87</v>
      </c>
      <c r="I701" s="210">
        <f>H701/H700-1</f>
        <v/>
      </c>
    </row>
    <row r="702" ht="16.05" customHeight="1" s="258">
      <c r="A702" s="231" t="n">
        <v>43000</v>
      </c>
      <c r="B702" t="n">
        <v>99.746948</v>
      </c>
      <c r="C702" s="47">
        <f>B702/B701-1</f>
        <v/>
      </c>
      <c r="E702" s="81" t="n"/>
      <c r="F702" s="82" t="n"/>
      <c r="G702" s="81" t="n">
        <v>42965</v>
      </c>
      <c r="H702" s="82" t="n">
        <v>323.88</v>
      </c>
      <c r="I702" s="210">
        <f>H702/H701-1</f>
        <v/>
      </c>
    </row>
    <row r="703" ht="16.05" customHeight="1" s="258">
      <c r="A703" s="231" t="n">
        <v>43001</v>
      </c>
      <c r="B703" t="n">
        <v>99.335075</v>
      </c>
      <c r="C703" s="47">
        <f>B703/B702-1</f>
        <v/>
      </c>
      <c r="E703" s="81" t="n"/>
      <c r="F703" s="82" t="n"/>
      <c r="G703" s="81" t="n">
        <v>42966</v>
      </c>
      <c r="H703" s="82" t="n">
        <v>321.23</v>
      </c>
      <c r="I703" s="210">
        <f>H703/H702-1</f>
        <v/>
      </c>
    </row>
    <row r="704" ht="16.05" customHeight="1" s="258">
      <c r="A704" s="231" t="n">
        <v>43004</v>
      </c>
      <c r="B704" t="n">
        <v>99.039597</v>
      </c>
      <c r="C704" s="47">
        <f>B704/B703-1</f>
        <v/>
      </c>
      <c r="E704" s="81" t="n"/>
      <c r="F704" s="82" t="n"/>
      <c r="G704" s="81" t="n">
        <v>42969</v>
      </c>
      <c r="H704" s="82" t="n">
        <v>326.25</v>
      </c>
      <c r="I704" s="210">
        <f>H704/H703-1</f>
        <v/>
      </c>
    </row>
    <row r="705" ht="16.05" customHeight="1" s="258">
      <c r="A705" s="231" t="n">
        <v>43005</v>
      </c>
      <c r="B705" t="n">
        <v>98.47550200000001</v>
      </c>
      <c r="C705" s="47">
        <f>B705/B704-1</f>
        <v/>
      </c>
      <c r="E705" s="81" t="n"/>
      <c r="F705" s="82" t="n"/>
      <c r="G705" s="81" t="n">
        <v>42970</v>
      </c>
      <c r="H705" s="82" t="n">
        <v>333.81</v>
      </c>
      <c r="I705" s="210">
        <f>H705/H704-1</f>
        <v/>
      </c>
    </row>
    <row r="706" ht="16.05" customHeight="1" s="258">
      <c r="A706" s="231" t="n">
        <v>43006</v>
      </c>
      <c r="B706" t="n">
        <v>98.565048</v>
      </c>
      <c r="C706" s="47">
        <f>B706/B705-1</f>
        <v/>
      </c>
      <c r="E706" s="81" t="n"/>
      <c r="F706" s="82" t="n"/>
      <c r="G706" s="81" t="n">
        <v>42971</v>
      </c>
      <c r="H706" s="82" t="n">
        <v>335.47</v>
      </c>
      <c r="I706" s="210">
        <f>H706/H705-1</f>
        <v/>
      </c>
    </row>
    <row r="707" ht="16.05" customHeight="1" s="258">
      <c r="A707" s="231" t="n">
        <v>43007</v>
      </c>
      <c r="B707" t="n">
        <v>98.547127</v>
      </c>
      <c r="C707" s="47">
        <f>B707/B706-1</f>
        <v/>
      </c>
      <c r="E707" s="81" t="n"/>
      <c r="F707" s="82" t="n"/>
      <c r="G707" s="81" t="n">
        <v>42972</v>
      </c>
      <c r="H707" s="82" t="n">
        <v>333.09</v>
      </c>
      <c r="I707" s="210">
        <f>H707/H706-1</f>
        <v/>
      </c>
    </row>
    <row r="708" ht="16.05" customHeight="1" s="258">
      <c r="A708" s="231" t="n">
        <v>43008</v>
      </c>
      <c r="B708" t="n">
        <v>98.524689</v>
      </c>
      <c r="C708" s="47">
        <f>B708/B707-1</f>
        <v/>
      </c>
      <c r="E708" s="81" t="n"/>
      <c r="F708" s="82" t="n"/>
      <c r="G708" s="81" t="n">
        <v>42973</v>
      </c>
      <c r="H708" s="82" t="n">
        <v>335.25</v>
      </c>
      <c r="I708" s="210">
        <f>H708/H707-1</f>
        <v/>
      </c>
    </row>
    <row r="709" ht="16.05" customHeight="1" s="258">
      <c r="A709" s="231" t="n">
        <v>43011</v>
      </c>
      <c r="B709" t="n">
        <v>98.048615</v>
      </c>
      <c r="C709" s="47">
        <f>B709/B708-1</f>
        <v/>
      </c>
      <c r="E709" s="81" t="n"/>
      <c r="F709" s="82" t="n"/>
      <c r="G709" s="81" t="n">
        <v>42976</v>
      </c>
      <c r="H709" s="82" t="n">
        <v>338.88</v>
      </c>
      <c r="I709" s="210">
        <f>H709/H708-1</f>
        <v/>
      </c>
    </row>
    <row r="710" ht="16.05" customHeight="1" s="258">
      <c r="A710" s="231" t="n">
        <v>43012</v>
      </c>
      <c r="B710" t="n">
        <v>98.111504</v>
      </c>
      <c r="C710" s="47">
        <f>B710/B709-1</f>
        <v/>
      </c>
      <c r="E710" s="81" t="n"/>
      <c r="F710" s="82" t="n"/>
      <c r="G710" s="81" t="n">
        <v>42977</v>
      </c>
      <c r="H710" s="82" t="n">
        <v>343.62</v>
      </c>
      <c r="I710" s="210">
        <f>H710/H709-1</f>
        <v/>
      </c>
    </row>
    <row r="711" ht="16.05" customHeight="1" s="258">
      <c r="A711" s="231" t="n">
        <v>43013</v>
      </c>
      <c r="B711" t="n">
        <v>97.90490699999999</v>
      </c>
      <c r="C711" s="47">
        <f>B711/B710-1</f>
        <v/>
      </c>
      <c r="E711" s="81" t="n"/>
      <c r="F711" s="82" t="n"/>
      <c r="G711" s="81" t="n">
        <v>42978</v>
      </c>
      <c r="H711" s="82" t="n">
        <v>345.15</v>
      </c>
      <c r="I711" s="210">
        <f>H711/H710-1</f>
        <v/>
      </c>
    </row>
    <row r="712" ht="16.05" customHeight="1" s="258">
      <c r="A712" s="231" t="n">
        <v>43014</v>
      </c>
      <c r="B712" t="n">
        <v>98.012703</v>
      </c>
      <c r="C712" s="47">
        <f>B712/B711-1</f>
        <v/>
      </c>
      <c r="E712" s="81" t="n"/>
      <c r="F712" s="82" t="n"/>
      <c r="G712" s="81" t="n">
        <v>42979</v>
      </c>
      <c r="H712" s="82" t="n">
        <v>345.18</v>
      </c>
      <c r="I712" s="210">
        <f>H712/H711-1</f>
        <v/>
      </c>
    </row>
    <row r="713" ht="16.05" customHeight="1" s="258">
      <c r="A713" s="231" t="n">
        <v>43015</v>
      </c>
      <c r="B713" t="n">
        <v>97.77018</v>
      </c>
      <c r="C713" s="47">
        <f>B713/B712-1</f>
        <v/>
      </c>
      <c r="E713" s="81" t="n"/>
      <c r="F713" s="82" t="n"/>
      <c r="G713" s="81" t="n">
        <v>42980</v>
      </c>
      <c r="H713" s="82" t="n">
        <v>346.12</v>
      </c>
      <c r="I713" s="210">
        <f>H713/H712-1</f>
        <v/>
      </c>
    </row>
    <row r="714" ht="16.05" customHeight="1" s="258">
      <c r="A714" s="231" t="n">
        <v>43018</v>
      </c>
      <c r="B714" t="n">
        <v>97.500732</v>
      </c>
      <c r="C714" s="47">
        <f>B714/B713-1</f>
        <v/>
      </c>
      <c r="E714" s="81" t="n"/>
      <c r="F714" s="82" t="n"/>
      <c r="G714" s="81" t="n">
        <v>42983</v>
      </c>
      <c r="H714" s="82" t="n">
        <v>347.97</v>
      </c>
      <c r="I714" s="210">
        <f>H714/H713-1</f>
        <v/>
      </c>
    </row>
    <row r="715" ht="16.05" customHeight="1" s="258">
      <c r="A715" s="231" t="n">
        <v>43019</v>
      </c>
      <c r="B715" t="n">
        <v>97.815079</v>
      </c>
      <c r="C715" s="47">
        <f>B715/B714-1</f>
        <v/>
      </c>
      <c r="E715" s="81" t="n"/>
      <c r="F715" s="82" t="n"/>
      <c r="G715" s="81" t="n">
        <v>42984</v>
      </c>
      <c r="H715" s="82" t="n">
        <v>348.89</v>
      </c>
      <c r="I715" s="210">
        <f>H715/H714-1</f>
        <v/>
      </c>
    </row>
    <row r="716" ht="16.05" customHeight="1" s="258">
      <c r="A716" s="231" t="n">
        <v>43020</v>
      </c>
      <c r="B716" t="n">
        <v>98.434837</v>
      </c>
      <c r="C716" s="47">
        <f>B716/B715-1</f>
        <v/>
      </c>
      <c r="E716" s="81" t="n"/>
      <c r="F716" s="82" t="n"/>
      <c r="G716" s="81" t="n">
        <v>42985</v>
      </c>
      <c r="H716" s="82" t="n">
        <v>345.54</v>
      </c>
      <c r="I716" s="210">
        <f>H716/H715-1</f>
        <v/>
      </c>
    </row>
    <row r="717" ht="16.05" customHeight="1" s="258">
      <c r="A717" s="231" t="n">
        <v>43021</v>
      </c>
      <c r="B717" t="n">
        <v>98.85701</v>
      </c>
      <c r="C717" s="47">
        <f>B717/B716-1</f>
        <v/>
      </c>
      <c r="E717" s="81" t="n"/>
      <c r="F717" s="82" t="n"/>
      <c r="G717" s="81" t="n">
        <v>42986</v>
      </c>
      <c r="H717" s="82" t="n">
        <v>343.68</v>
      </c>
      <c r="I717" s="210">
        <f>H717/H716-1</f>
        <v/>
      </c>
    </row>
    <row r="718" ht="16.05" customHeight="1" s="258">
      <c r="A718" s="231" t="n">
        <v>43022</v>
      </c>
      <c r="B718" t="n">
        <v>98.740227</v>
      </c>
      <c r="C718" s="47">
        <f>B718/B717-1</f>
        <v/>
      </c>
      <c r="E718" s="81" t="n"/>
      <c r="F718" s="82" t="n"/>
      <c r="G718" s="81" t="n">
        <v>42987</v>
      </c>
      <c r="H718" s="82" t="n">
        <v>345.63</v>
      </c>
      <c r="I718" s="210">
        <f>H718/H717-1</f>
        <v/>
      </c>
    </row>
    <row r="719" ht="16.05" customHeight="1" s="258">
      <c r="A719" s="231" t="n">
        <v>43025</v>
      </c>
      <c r="B719" t="n">
        <v>98.416878</v>
      </c>
      <c r="C719" s="47">
        <f>B719/B718-1</f>
        <v/>
      </c>
      <c r="E719" s="81" t="n"/>
      <c r="F719" s="82" t="n"/>
      <c r="G719" s="81" t="n">
        <v>42990</v>
      </c>
      <c r="H719" s="82" t="n">
        <v>344.47</v>
      </c>
      <c r="I719" s="210">
        <f>H719/H718-1</f>
        <v/>
      </c>
    </row>
    <row r="720" ht="16.05" customHeight="1" s="258">
      <c r="A720" s="231" t="n">
        <v>43026</v>
      </c>
      <c r="B720" t="n">
        <v>98.345039</v>
      </c>
      <c r="C720" s="47">
        <f>B720/B719-1</f>
        <v/>
      </c>
      <c r="E720" s="81" t="n"/>
      <c r="F720" s="82" t="n"/>
      <c r="G720" s="81" t="n">
        <v>42991</v>
      </c>
      <c r="H720" s="82" t="n">
        <v>342.42</v>
      </c>
      <c r="I720" s="210">
        <f>H720/H719-1</f>
        <v/>
      </c>
    </row>
    <row r="721" ht="16.05" customHeight="1" s="258">
      <c r="A721" s="231" t="n">
        <v>43027</v>
      </c>
      <c r="B721" t="n">
        <v>98.39891799999999</v>
      </c>
      <c r="C721" s="47">
        <f>B721/B720-1</f>
        <v/>
      </c>
      <c r="E721" s="81" t="n"/>
      <c r="F721" s="82" t="n"/>
      <c r="G721" s="81" t="n">
        <v>42992</v>
      </c>
      <c r="H721" s="82" t="n">
        <v>340.71</v>
      </c>
      <c r="I721" s="210">
        <f>H721/H720-1</f>
        <v/>
      </c>
    </row>
    <row r="722" ht="16.05" customHeight="1" s="258">
      <c r="A722" s="231" t="n">
        <v>43028</v>
      </c>
      <c r="B722" t="n">
        <v>97.976776</v>
      </c>
      <c r="C722" s="47">
        <f>B722/B721-1</f>
        <v/>
      </c>
      <c r="E722" s="81" t="n"/>
      <c r="F722" s="82" t="n"/>
      <c r="G722" s="81" t="n">
        <v>42993</v>
      </c>
      <c r="H722" s="82" t="n">
        <v>337.88</v>
      </c>
      <c r="I722" s="210">
        <f>H722/H721-1</f>
        <v/>
      </c>
    </row>
    <row r="723" ht="16.05" customHeight="1" s="258">
      <c r="A723" s="231" t="n">
        <v>43029</v>
      </c>
      <c r="B723" t="n">
        <v>98.36301400000001</v>
      </c>
      <c r="C723" s="47">
        <f>B723/B722-1</f>
        <v/>
      </c>
      <c r="E723" s="81" t="n"/>
      <c r="F723" s="82" t="n"/>
      <c r="G723" s="81" t="n">
        <v>42994</v>
      </c>
      <c r="H723" s="82" t="n">
        <v>337.68</v>
      </c>
      <c r="I723" s="210">
        <f>H723/H722-1</f>
        <v/>
      </c>
    </row>
    <row r="724" ht="16.05" customHeight="1" s="258">
      <c r="A724" s="231" t="n">
        <v>43032</v>
      </c>
      <c r="B724" t="n">
        <v>98.434837</v>
      </c>
      <c r="C724" s="47">
        <f>B724/B723-1</f>
        <v/>
      </c>
      <c r="E724" s="81" t="n"/>
      <c r="F724" s="82" t="n"/>
      <c r="G724" s="81" t="n">
        <v>42997</v>
      </c>
      <c r="H724" s="82" t="n">
        <v>331.06</v>
      </c>
      <c r="I724" s="210">
        <f>H724/H723-1</f>
        <v/>
      </c>
    </row>
    <row r="725" ht="16.05" customHeight="1" s="258">
      <c r="A725" s="231" t="n">
        <v>43033</v>
      </c>
      <c r="B725" t="n">
        <v>98.641434</v>
      </c>
      <c r="C725" s="47">
        <f>B725/B724-1</f>
        <v/>
      </c>
      <c r="E725" s="81" t="n"/>
      <c r="F725" s="82" t="n"/>
      <c r="G725" s="81" t="n">
        <v>42998</v>
      </c>
      <c r="H725" s="82" t="n">
        <v>332.2</v>
      </c>
      <c r="I725" s="210">
        <f>H725/H724-1</f>
        <v/>
      </c>
    </row>
    <row r="726" ht="16.05" customHeight="1" s="258">
      <c r="A726" s="231" t="n">
        <v>43034</v>
      </c>
      <c r="B726" t="n">
        <v>99.225281</v>
      </c>
      <c r="C726" s="47">
        <f>B726/B725-1</f>
        <v/>
      </c>
      <c r="E726" s="81" t="n"/>
      <c r="F726" s="82" t="n"/>
      <c r="G726" s="81" t="n">
        <v>42999</v>
      </c>
      <c r="H726" s="82" t="n">
        <v>333.07</v>
      </c>
      <c r="I726" s="210">
        <f>H726/H725-1</f>
        <v/>
      </c>
    </row>
    <row r="727" ht="16.05" customHeight="1" s="258">
      <c r="A727" s="231" t="n">
        <v>43035</v>
      </c>
      <c r="B727" t="n">
        <v>99.036636</v>
      </c>
      <c r="C727" s="47">
        <f>B727/B726-1</f>
        <v/>
      </c>
      <c r="E727" s="81" t="n"/>
      <c r="F727" s="82" t="n"/>
      <c r="G727" s="81" t="n">
        <v>43000</v>
      </c>
      <c r="H727" s="82" t="n">
        <v>336.36</v>
      </c>
      <c r="I727" s="210">
        <f>H727/H726-1</f>
        <v/>
      </c>
    </row>
    <row r="728" ht="16.05" customHeight="1" s="258">
      <c r="A728" s="231" t="n">
        <v>43036</v>
      </c>
      <c r="B728" t="n">
        <v>98.704323</v>
      </c>
      <c r="C728" s="47">
        <f>B728/B727-1</f>
        <v/>
      </c>
      <c r="E728" s="81" t="n"/>
      <c r="F728" s="82" t="n"/>
      <c r="G728" s="81" t="n">
        <v>43001</v>
      </c>
      <c r="H728" s="82" t="n">
        <v>334.03</v>
      </c>
      <c r="I728" s="210">
        <f>H728/H727-1</f>
        <v/>
      </c>
    </row>
    <row r="729" ht="16.05" customHeight="1" s="258">
      <c r="A729" s="231" t="n">
        <v>43039</v>
      </c>
      <c r="B729" t="n">
        <v>98.43216700000001</v>
      </c>
      <c r="C729" s="47">
        <f>B729/B728-1</f>
        <v/>
      </c>
      <c r="E729" s="81" t="n"/>
      <c r="F729" s="82" t="n"/>
      <c r="G729" s="81" t="n">
        <v>43004</v>
      </c>
      <c r="H729" s="82" t="n">
        <v>334.7</v>
      </c>
      <c r="I729" s="210">
        <f>H729/H728-1</f>
        <v/>
      </c>
    </row>
    <row r="730" ht="16.05" customHeight="1" s="258">
      <c r="A730" s="231" t="n">
        <v>43040</v>
      </c>
      <c r="B730" t="n">
        <v>98.55835</v>
      </c>
      <c r="C730" s="47">
        <f>B730/B729-1</f>
        <v/>
      </c>
      <c r="E730" s="81" t="n"/>
      <c r="F730" s="82" t="n"/>
      <c r="G730" s="81" t="n">
        <v>43005</v>
      </c>
      <c r="H730" s="82" t="n">
        <v>332.91</v>
      </c>
      <c r="I730" s="210">
        <f>H730/H729-1</f>
        <v/>
      </c>
    </row>
    <row r="731" ht="16.05" customHeight="1" s="258">
      <c r="A731" s="231" t="n">
        <v>43041</v>
      </c>
      <c r="B731" t="n">
        <v>98.405128</v>
      </c>
      <c r="C731" s="47">
        <f>B731/B730-1</f>
        <v/>
      </c>
      <c r="E731" s="81" t="n"/>
      <c r="F731" s="82" t="n"/>
      <c r="G731" s="81" t="n">
        <v>43006</v>
      </c>
      <c r="H731" s="82" t="n">
        <v>330.45</v>
      </c>
      <c r="I731" s="210">
        <f>H731/H730-1</f>
        <v/>
      </c>
    </row>
    <row r="732" ht="16.05" customHeight="1" s="258">
      <c r="A732" s="231" t="n">
        <v>43042</v>
      </c>
      <c r="B732" t="n">
        <v>99.117035</v>
      </c>
      <c r="C732" s="47">
        <f>B732/B731-1</f>
        <v/>
      </c>
      <c r="E732" s="81" t="n"/>
      <c r="F732" s="82" t="n"/>
      <c r="G732" s="81" t="n">
        <v>43007</v>
      </c>
      <c r="H732" s="82" t="n">
        <v>331.89</v>
      </c>
      <c r="I732" s="210">
        <f>H732/H731-1</f>
        <v/>
      </c>
    </row>
    <row r="733" ht="16.05" customHeight="1" s="258">
      <c r="A733" s="231" t="n">
        <v>43043</v>
      </c>
      <c r="B733" t="n">
        <v>99.86499000000001</v>
      </c>
      <c r="C733" s="47">
        <f>B733/B732-1</f>
        <v/>
      </c>
      <c r="E733" s="81" t="n"/>
      <c r="F733" s="82" t="n"/>
      <c r="G733" s="81" t="n">
        <v>43008</v>
      </c>
      <c r="H733" s="82" t="n">
        <v>330.75</v>
      </c>
      <c r="I733" s="210">
        <f>H733/H732-1</f>
        <v/>
      </c>
    </row>
    <row r="734" ht="16.05" customHeight="1" s="258">
      <c r="A734" s="231" t="n">
        <v>43046</v>
      </c>
      <c r="B734" t="n">
        <v>99.774872</v>
      </c>
      <c r="C734" s="47">
        <f>B734/B733-1</f>
        <v/>
      </c>
      <c r="E734" s="81" t="n"/>
      <c r="F734" s="82" t="n"/>
      <c r="G734" s="81" t="n">
        <v>43011</v>
      </c>
      <c r="H734" s="82" t="n">
        <v>328.07</v>
      </c>
      <c r="I734" s="210">
        <f>H734/H733-1</f>
        <v/>
      </c>
    </row>
    <row r="735" ht="16.05" customHeight="1" s="258">
      <c r="A735" s="231" t="n">
        <v>43047</v>
      </c>
      <c r="B735" t="n">
        <v>99.95509300000001</v>
      </c>
      <c r="C735" s="47">
        <f>B735/B734-1</f>
        <v/>
      </c>
      <c r="E735" s="81" t="n"/>
      <c r="F735" s="82" t="n"/>
      <c r="G735" s="81" t="n">
        <v>43012</v>
      </c>
      <c r="H735" s="82" t="n">
        <v>329.39</v>
      </c>
      <c r="I735" s="210">
        <f>H735/H734-1</f>
        <v/>
      </c>
    </row>
    <row r="736" ht="16.05" customHeight="1" s="258">
      <c r="A736" s="231" t="n">
        <v>43048</v>
      </c>
      <c r="B736" t="n">
        <v>98.495255</v>
      </c>
      <c r="C736" s="47">
        <f>B736/B735-1</f>
        <v/>
      </c>
      <c r="E736" s="81" t="n"/>
      <c r="F736" s="82" t="n"/>
      <c r="G736" s="81" t="n">
        <v>43013</v>
      </c>
      <c r="H736" s="82" t="n">
        <v>327.22</v>
      </c>
      <c r="I736" s="210">
        <f>H736/H735-1</f>
        <v/>
      </c>
    </row>
    <row r="737" ht="16.05" customHeight="1" s="258">
      <c r="A737" s="231" t="n">
        <v>43049</v>
      </c>
      <c r="B737" t="n">
        <v>98.495255</v>
      </c>
      <c r="C737" s="47">
        <f>B737/B736-1</f>
        <v/>
      </c>
      <c r="E737" s="81" t="n"/>
      <c r="F737" s="82" t="n"/>
      <c r="G737" s="81" t="n">
        <v>43014</v>
      </c>
      <c r="H737" s="82" t="n">
        <v>333.88</v>
      </c>
      <c r="I737" s="210">
        <f>H737/H736-1</f>
        <v/>
      </c>
    </row>
    <row r="738" ht="16.05" customHeight="1" s="258">
      <c r="A738" s="231" t="n">
        <v>43050</v>
      </c>
      <c r="B738" t="n">
        <v>98.747574</v>
      </c>
      <c r="C738" s="47">
        <f>B738/B737-1</f>
        <v/>
      </c>
      <c r="E738" s="81" t="n"/>
      <c r="F738" s="82" t="n"/>
      <c r="G738" s="81" t="n">
        <v>43015</v>
      </c>
      <c r="H738" s="82" t="n">
        <v>334.74</v>
      </c>
      <c r="I738" s="210">
        <f>H738/H737-1</f>
        <v/>
      </c>
    </row>
    <row r="739" ht="16.05" customHeight="1" s="258">
      <c r="A739" s="231" t="n">
        <v>43053</v>
      </c>
      <c r="B739" t="n">
        <v>98.48622899999999</v>
      </c>
      <c r="C739" s="47">
        <f>B739/B738-1</f>
        <v/>
      </c>
      <c r="E739" s="81" t="n"/>
      <c r="F739" s="82" t="n"/>
      <c r="G739" s="81" t="n">
        <v>43018</v>
      </c>
      <c r="H739" s="82" t="n">
        <v>335.98</v>
      </c>
      <c r="I739" s="210">
        <f>H739/H738-1</f>
        <v/>
      </c>
    </row>
    <row r="740" ht="16.05" customHeight="1" s="258">
      <c r="A740" s="231" t="n">
        <v>43054</v>
      </c>
      <c r="B740" t="n">
        <v>98.260963</v>
      </c>
      <c r="C740" s="47">
        <f>B740/B739-1</f>
        <v/>
      </c>
      <c r="E740" s="81" t="n"/>
      <c r="F740" s="82" t="n"/>
      <c r="G740" s="81" t="n">
        <v>43019</v>
      </c>
      <c r="H740" s="82" t="n">
        <v>333.96</v>
      </c>
      <c r="I740" s="210">
        <f>H740/H739-1</f>
        <v/>
      </c>
    </row>
    <row r="741" ht="16.05" customHeight="1" s="258">
      <c r="A741" s="231" t="n">
        <v>43055</v>
      </c>
      <c r="B741" t="n">
        <v>98.369095</v>
      </c>
      <c r="C741" s="47">
        <f>B741/B740-1</f>
        <v/>
      </c>
      <c r="E741" s="81" t="n"/>
      <c r="F741" s="82" t="n"/>
      <c r="G741" s="81" t="n">
        <v>43020</v>
      </c>
      <c r="H741" s="82" t="n">
        <v>335.39</v>
      </c>
      <c r="I741" s="210">
        <f>H741/H740-1</f>
        <v/>
      </c>
    </row>
    <row r="742" ht="16.05" customHeight="1" s="258">
      <c r="A742" s="231" t="n">
        <v>43056</v>
      </c>
      <c r="B742" t="n">
        <v>98.62142900000001</v>
      </c>
      <c r="C742" s="47">
        <f>B742/B741-1</f>
        <v/>
      </c>
      <c r="E742" s="81" t="n"/>
      <c r="F742" s="82" t="n"/>
      <c r="G742" s="81" t="n">
        <v>43021</v>
      </c>
      <c r="H742" s="82" t="n">
        <v>336.43</v>
      </c>
      <c r="I742" s="210">
        <f>H742/H741-1</f>
        <v/>
      </c>
    </row>
    <row r="743" ht="16.05" customHeight="1" s="258">
      <c r="A743" s="231" t="n">
        <v>43057</v>
      </c>
      <c r="B743" t="n">
        <v>98.59438299999999</v>
      </c>
      <c r="C743" s="47">
        <f>B743/B742-1</f>
        <v/>
      </c>
      <c r="E743" s="81" t="n"/>
      <c r="F743" s="82" t="n"/>
      <c r="G743" s="81" t="n">
        <v>43022</v>
      </c>
      <c r="H743" s="82" t="n">
        <v>340.73</v>
      </c>
      <c r="I743" s="210">
        <f>H743/H742-1</f>
        <v/>
      </c>
    </row>
    <row r="744" ht="16.05" customHeight="1" s="258">
      <c r="A744" s="231" t="n">
        <v>43060</v>
      </c>
      <c r="B744" t="n">
        <v>97.57607299999999</v>
      </c>
      <c r="C744" s="47">
        <f>B744/B743-1</f>
        <v/>
      </c>
      <c r="E744" s="81" t="n"/>
      <c r="F744" s="82" t="n"/>
      <c r="G744" s="81" t="n">
        <v>43025</v>
      </c>
      <c r="H744" s="82" t="n">
        <v>340.99</v>
      </c>
      <c r="I744" s="210">
        <f>H744/H743-1</f>
        <v/>
      </c>
    </row>
    <row r="745" ht="16.05" customHeight="1" s="258">
      <c r="A745" s="231" t="n">
        <v>43061</v>
      </c>
      <c r="B745" t="n">
        <v>96.963303</v>
      </c>
      <c r="C745" s="47">
        <f>B745/B744-1</f>
        <v/>
      </c>
      <c r="E745" s="81" t="n"/>
      <c r="F745" s="82" t="n"/>
      <c r="G745" s="81" t="n">
        <v>43026</v>
      </c>
      <c r="H745" s="82" t="n">
        <v>343.88</v>
      </c>
      <c r="I745" s="210">
        <f>H745/H744-1</f>
        <v/>
      </c>
    </row>
    <row r="746" ht="16.05" customHeight="1" s="258">
      <c r="A746" s="231" t="n">
        <v>43062</v>
      </c>
      <c r="B746" t="n">
        <v>97.11649300000001</v>
      </c>
      <c r="C746" s="47">
        <f>B746/B745-1</f>
        <v/>
      </c>
      <c r="E746" s="81" t="n"/>
      <c r="F746" s="82" t="n"/>
      <c r="G746" s="81" t="n">
        <v>43027</v>
      </c>
      <c r="H746" s="82" t="n">
        <v>344.52</v>
      </c>
      <c r="I746" s="210">
        <f>H746/H745-1</f>
        <v/>
      </c>
    </row>
    <row r="747" ht="16.05" customHeight="1" s="258">
      <c r="A747" s="231" t="n">
        <v>43064</v>
      </c>
      <c r="B747" t="n">
        <v>96.03511</v>
      </c>
      <c r="C747" s="47">
        <f>B747/B746-1</f>
        <v/>
      </c>
      <c r="E747" s="81" t="n"/>
      <c r="F747" s="82" t="n"/>
      <c r="G747" s="81" t="n">
        <v>43028</v>
      </c>
      <c r="H747" s="82" t="n">
        <v>342.55</v>
      </c>
      <c r="I747" s="210">
        <f>H747/H746-1</f>
        <v/>
      </c>
    </row>
    <row r="748" ht="16.05" customHeight="1" s="258">
      <c r="A748" s="231" t="n">
        <v>43067</v>
      </c>
      <c r="B748" t="n">
        <v>96.864197</v>
      </c>
      <c r="C748" s="47">
        <f>B748/B747-1</f>
        <v/>
      </c>
      <c r="E748" s="81" t="n"/>
      <c r="F748" s="82" t="n"/>
      <c r="G748" s="81" t="n">
        <v>43029</v>
      </c>
      <c r="H748" s="82" t="n">
        <v>342.18</v>
      </c>
      <c r="I748" s="210">
        <f>H748/H747-1</f>
        <v/>
      </c>
    </row>
    <row r="749" ht="16.05" customHeight="1" s="258">
      <c r="A749" s="231" t="n">
        <v>43068</v>
      </c>
      <c r="B749" t="n">
        <v>96.846176</v>
      </c>
      <c r="C749" s="47">
        <f>B749/B748-1</f>
        <v/>
      </c>
      <c r="E749" s="81" t="n"/>
      <c r="F749" s="82" t="n"/>
      <c r="G749" s="81" t="n">
        <v>43032</v>
      </c>
      <c r="H749" s="82" t="n">
        <v>342.85</v>
      </c>
      <c r="I749" s="210">
        <f>H749/H748-1</f>
        <v/>
      </c>
    </row>
    <row r="750" ht="16.05" customHeight="1" s="258">
      <c r="A750" s="231" t="n">
        <v>43069</v>
      </c>
      <c r="B750" t="n">
        <v>97.52156100000001</v>
      </c>
      <c r="C750" s="47">
        <f>B750/B749-1</f>
        <v/>
      </c>
      <c r="E750" s="81" t="n"/>
      <c r="F750" s="82" t="n"/>
      <c r="G750" s="81" t="n">
        <v>43033</v>
      </c>
      <c r="H750" s="82" t="n">
        <v>342.14</v>
      </c>
      <c r="I750" s="210">
        <f>H750/H749-1</f>
        <v/>
      </c>
    </row>
    <row r="751" ht="16.05" customHeight="1" s="258">
      <c r="A751" s="231" t="n">
        <v>43070</v>
      </c>
      <c r="B751" t="n">
        <v>98.100227</v>
      </c>
      <c r="C751" s="47">
        <f>B751/B750-1</f>
        <v/>
      </c>
      <c r="E751" s="81" t="n"/>
      <c r="F751" s="82" t="n"/>
      <c r="G751" s="81" t="n">
        <v>43034</v>
      </c>
      <c r="H751" s="82" t="n">
        <v>339.39</v>
      </c>
      <c r="I751" s="210">
        <f>H751/H750-1</f>
        <v/>
      </c>
    </row>
    <row r="752" ht="16.05" customHeight="1" s="258">
      <c r="A752" s="231" t="n">
        <v>43071</v>
      </c>
      <c r="B752" t="n">
        <v>98.226799</v>
      </c>
      <c r="C752" s="47">
        <f>B752/B751-1</f>
        <v/>
      </c>
      <c r="E752" s="81" t="n"/>
      <c r="F752" s="82" t="n"/>
      <c r="G752" s="81" t="n">
        <v>43035</v>
      </c>
      <c r="H752" s="82" t="n">
        <v>337.29</v>
      </c>
      <c r="I752" s="210">
        <f>H752/H751-1</f>
        <v/>
      </c>
    </row>
    <row r="753" ht="16.05" customHeight="1" s="258">
      <c r="A753" s="231" t="n">
        <v>43074</v>
      </c>
      <c r="B753" t="n">
        <v>98.317184</v>
      </c>
      <c r="C753" s="47">
        <f>B753/B752-1</f>
        <v/>
      </c>
      <c r="E753" s="81" t="n"/>
      <c r="F753" s="82" t="n"/>
      <c r="G753" s="81" t="n">
        <v>43036</v>
      </c>
      <c r="H753" s="82" t="n">
        <v>334.9</v>
      </c>
      <c r="I753" s="210">
        <f>H753/H752-1</f>
        <v/>
      </c>
    </row>
    <row r="754" ht="16.05" customHeight="1" s="258">
      <c r="A754" s="231" t="n">
        <v>43075</v>
      </c>
      <c r="B754" t="n">
        <v>98.841599</v>
      </c>
      <c r="C754" s="47">
        <f>B754/B753-1</f>
        <v/>
      </c>
      <c r="E754" s="81" t="n"/>
      <c r="F754" s="82" t="n"/>
      <c r="G754" s="81" t="n">
        <v>43039</v>
      </c>
      <c r="H754" s="82" t="n">
        <v>335.97</v>
      </c>
      <c r="I754" s="210">
        <f>H754/H753-1</f>
        <v/>
      </c>
    </row>
    <row r="755" ht="16.05" customHeight="1" s="258">
      <c r="A755" s="231" t="n">
        <v>43076</v>
      </c>
      <c r="B755" t="n">
        <v>98.69696</v>
      </c>
      <c r="C755" s="47">
        <f>B755/B754-1</f>
        <v/>
      </c>
      <c r="E755" s="81" t="n"/>
      <c r="F755" s="82" t="n"/>
      <c r="G755" s="81" t="n">
        <v>43040</v>
      </c>
      <c r="H755" s="82" t="n">
        <v>334.32</v>
      </c>
      <c r="I755" s="210">
        <f>H755/H754-1</f>
        <v/>
      </c>
    </row>
    <row r="756" ht="16.05" customHeight="1" s="258">
      <c r="A756" s="231" t="n">
        <v>43077</v>
      </c>
      <c r="B756" t="n">
        <v>98.63365899999999</v>
      </c>
      <c r="C756" s="47">
        <f>B756/B755-1</f>
        <v/>
      </c>
      <c r="E756" s="81" t="n"/>
      <c r="F756" s="82" t="n"/>
      <c r="G756" s="81" t="n">
        <v>43041</v>
      </c>
      <c r="H756" s="82" t="n">
        <v>335.12</v>
      </c>
      <c r="I756" s="210">
        <f>H756/H755-1</f>
        <v/>
      </c>
    </row>
    <row r="757" ht="16.05" customHeight="1" s="258">
      <c r="A757" s="231" t="n">
        <v>43078</v>
      </c>
      <c r="B757" t="n">
        <v>98.651749</v>
      </c>
      <c r="C757" s="47">
        <f>B757/B756-1</f>
        <v/>
      </c>
      <c r="E757" s="81" t="n"/>
      <c r="F757" s="82" t="n"/>
      <c r="G757" s="81" t="n">
        <v>43042</v>
      </c>
      <c r="H757" s="82" t="n">
        <v>336.3</v>
      </c>
      <c r="I757" s="210">
        <f>H757/H756-1</f>
        <v/>
      </c>
    </row>
    <row r="758" ht="16.05" customHeight="1" s="258">
      <c r="A758" s="231" t="n">
        <v>43081</v>
      </c>
      <c r="B758" t="n">
        <v>99.05862399999999</v>
      </c>
      <c r="C758" s="47">
        <f>B758/B757-1</f>
        <v/>
      </c>
      <c r="E758" s="81" t="n"/>
      <c r="F758" s="82" t="n"/>
      <c r="G758" s="81" t="n">
        <v>43043</v>
      </c>
      <c r="H758" s="82" t="n">
        <v>335.24</v>
      </c>
      <c r="I758" s="210">
        <f>H758/H757-1</f>
        <v/>
      </c>
    </row>
    <row r="759" ht="16.05" customHeight="1" s="258">
      <c r="A759" s="231" t="n">
        <v>43082</v>
      </c>
      <c r="B759" t="n">
        <v>98.805443</v>
      </c>
      <c r="C759" s="47">
        <f>B759/B758-1</f>
        <v/>
      </c>
      <c r="E759" s="81" t="n"/>
      <c r="F759" s="82" t="n"/>
      <c r="G759" s="81" t="n">
        <v>43046</v>
      </c>
      <c r="H759" s="82" t="n">
        <v>337.32</v>
      </c>
      <c r="I759" s="210">
        <f>H759/H758-1</f>
        <v/>
      </c>
    </row>
    <row r="760" ht="16.05" customHeight="1" s="258">
      <c r="A760" s="231" t="n">
        <v>43083</v>
      </c>
      <c r="B760" t="n">
        <v>98.488998</v>
      </c>
      <c r="C760" s="47">
        <f>B760/B759-1</f>
        <v/>
      </c>
      <c r="E760" s="81" t="n"/>
      <c r="F760" s="82" t="n"/>
      <c r="G760" s="81" t="n">
        <v>43047</v>
      </c>
      <c r="H760" s="82" t="n">
        <v>338.32</v>
      </c>
      <c r="I760" s="210">
        <f>H760/H759-1</f>
        <v/>
      </c>
    </row>
    <row r="761" ht="16.05" customHeight="1" s="258">
      <c r="A761" s="231" t="n">
        <v>43084</v>
      </c>
      <c r="B761" t="n">
        <v>98.586983</v>
      </c>
      <c r="C761" s="47">
        <f>B761/B760-1</f>
        <v/>
      </c>
      <c r="E761" s="81" t="n"/>
      <c r="F761" s="82" t="n"/>
      <c r="G761" s="81" t="n">
        <v>43048</v>
      </c>
      <c r="H761" s="82" t="n">
        <v>338.97</v>
      </c>
      <c r="I761" s="210">
        <f>H761/H760-1</f>
        <v/>
      </c>
    </row>
    <row r="762" ht="16.05" customHeight="1" s="258">
      <c r="A762" s="231" t="n">
        <v>43085</v>
      </c>
      <c r="B762" t="n">
        <v>98.414597</v>
      </c>
      <c r="C762" s="47">
        <f>B762/B761-1</f>
        <v/>
      </c>
      <c r="E762" s="81" t="n"/>
      <c r="F762" s="82" t="n"/>
      <c r="G762" s="81" t="n">
        <v>43049</v>
      </c>
      <c r="H762" s="82" t="n">
        <v>341.22</v>
      </c>
      <c r="I762" s="210">
        <f>H762/H761-1</f>
        <v/>
      </c>
    </row>
    <row r="763" ht="16.05" customHeight="1" s="258">
      <c r="A763" s="231" t="n">
        <v>43088</v>
      </c>
      <c r="B763" t="n">
        <v>97.888412</v>
      </c>
      <c r="C763" s="47">
        <f>B763/B762-1</f>
        <v/>
      </c>
      <c r="E763" s="81" t="n"/>
      <c r="F763" s="82" t="n"/>
      <c r="G763" s="81" t="n">
        <v>43050</v>
      </c>
      <c r="H763" s="82" t="n">
        <v>341.98</v>
      </c>
      <c r="I763" s="210">
        <f>H763/H762-1</f>
        <v/>
      </c>
    </row>
    <row r="764" ht="16.05" customHeight="1" s="258">
      <c r="A764" s="231" t="n">
        <v>43089</v>
      </c>
      <c r="B764" t="n">
        <v>98.17873400000001</v>
      </c>
      <c r="C764" s="47">
        <f>B764/B763-1</f>
        <v/>
      </c>
      <c r="E764" s="81" t="n"/>
      <c r="F764" s="82" t="n"/>
      <c r="G764" s="81" t="n">
        <v>43053</v>
      </c>
      <c r="H764" s="82" t="n">
        <v>342.06</v>
      </c>
      <c r="I764" s="210">
        <f>H764/H763-1</f>
        <v/>
      </c>
    </row>
    <row r="765" ht="16.05" customHeight="1" s="258">
      <c r="A765" s="231" t="n">
        <v>43090</v>
      </c>
      <c r="B765" t="n">
        <v>98.28758999999999</v>
      </c>
      <c r="C765" s="47">
        <f>B765/B764-1</f>
        <v/>
      </c>
      <c r="E765" s="81" t="n"/>
      <c r="F765" s="82" t="n"/>
      <c r="G765" s="81" t="n">
        <v>43054</v>
      </c>
      <c r="H765" s="82" t="n">
        <v>342.54</v>
      </c>
      <c r="I765" s="210">
        <f>H765/H764-1</f>
        <v/>
      </c>
    </row>
    <row r="766" ht="16.05" customHeight="1" s="258">
      <c r="A766" s="231" t="n">
        <v>43091</v>
      </c>
      <c r="B766" t="n">
        <v>98.432762</v>
      </c>
      <c r="C766" s="47">
        <f>B766/B765-1</f>
        <v/>
      </c>
      <c r="E766" s="81" t="n"/>
      <c r="F766" s="82" t="n"/>
      <c r="G766" s="81" t="n">
        <v>43055</v>
      </c>
      <c r="H766" s="82" t="n">
        <v>341.62</v>
      </c>
      <c r="I766" s="210">
        <f>H766/H765-1</f>
        <v/>
      </c>
    </row>
    <row r="767" ht="16.05" customHeight="1" s="258">
      <c r="A767" s="231" t="n">
        <v>43095</v>
      </c>
      <c r="B767" t="n">
        <v>98.795647</v>
      </c>
      <c r="C767" s="47">
        <f>B767/B766-1</f>
        <v/>
      </c>
      <c r="E767" s="81" t="n"/>
      <c r="F767" s="82" t="n"/>
      <c r="G767" s="81" t="n">
        <v>43056</v>
      </c>
      <c r="H767" s="82" t="n">
        <v>337.38</v>
      </c>
      <c r="I767" s="210">
        <f>H767/H766-1</f>
        <v/>
      </c>
    </row>
    <row r="768" ht="16.05" customHeight="1" s="258">
      <c r="A768" s="231" t="n">
        <v>43096</v>
      </c>
      <c r="B768" t="n">
        <v>98.704933</v>
      </c>
      <c r="C768" s="47">
        <f>B768/B767-1</f>
        <v/>
      </c>
      <c r="E768" s="81" t="n"/>
      <c r="F768" s="82" t="n"/>
      <c r="G768" s="81" t="n">
        <v>43057</v>
      </c>
      <c r="H768" s="82" t="n">
        <v>337.02</v>
      </c>
      <c r="I768" s="210">
        <f>H768/H767-1</f>
        <v/>
      </c>
    </row>
    <row r="769" ht="16.05" customHeight="1" s="258">
      <c r="A769" s="231" t="n">
        <v>43097</v>
      </c>
      <c r="B769" t="n">
        <v>98.605125</v>
      </c>
      <c r="C769" s="47">
        <f>B769/B768-1</f>
        <v/>
      </c>
      <c r="E769" s="81" t="n"/>
      <c r="F769" s="82" t="n"/>
      <c r="G769" s="81" t="n">
        <v>43060</v>
      </c>
      <c r="H769" s="82" t="n">
        <v>333.63</v>
      </c>
      <c r="I769" s="210">
        <f>H769/H768-1</f>
        <v/>
      </c>
    </row>
    <row r="770" ht="16.05" customHeight="1" s="258">
      <c r="A770" s="231" t="n">
        <v>43098</v>
      </c>
      <c r="B770" t="n">
        <v>99.067795</v>
      </c>
      <c r="C770" s="47">
        <f>B770/B769-1</f>
        <v/>
      </c>
      <c r="E770" s="81" t="n"/>
      <c r="F770" s="82" t="n"/>
      <c r="G770" s="81" t="n">
        <v>43061</v>
      </c>
      <c r="H770" s="82" t="n">
        <v>332.5</v>
      </c>
      <c r="I770" s="210">
        <f>H770/H769-1</f>
        <v/>
      </c>
    </row>
    <row r="771" ht="16.05" customHeight="1" s="258">
      <c r="A771" s="231" t="n">
        <v>43099</v>
      </c>
      <c r="B771" t="n">
        <v>98.940788</v>
      </c>
      <c r="C771" s="47">
        <f>B771/B770-1</f>
        <v/>
      </c>
      <c r="E771" s="81" t="n"/>
      <c r="F771" s="82" t="n"/>
      <c r="G771" s="81" t="n">
        <v>43062</v>
      </c>
      <c r="H771" s="82" t="n">
        <v>332.53</v>
      </c>
      <c r="I771" s="210">
        <f>H771/H770-1</f>
        <v/>
      </c>
    </row>
    <row r="772" ht="16.05" customHeight="1" s="258">
      <c r="A772" s="231" t="n">
        <v>43102</v>
      </c>
      <c r="B772" t="n">
        <v>97.96099100000001</v>
      </c>
      <c r="C772" s="47">
        <f>B772/B771-1</f>
        <v/>
      </c>
      <c r="E772" s="81" t="n"/>
      <c r="F772" s="82" t="n"/>
      <c r="G772" s="81" t="n">
        <v>43063</v>
      </c>
      <c r="H772" s="82" t="n">
        <v>333.41</v>
      </c>
      <c r="I772" s="210">
        <f>H772/H771-1</f>
        <v/>
      </c>
    </row>
    <row r="773" ht="16.05" customHeight="1" s="258">
      <c r="A773" s="231" t="n">
        <v>43103</v>
      </c>
      <c r="B773" t="n">
        <v>97.906555</v>
      </c>
      <c r="C773" s="47">
        <f>B773/B772-1</f>
        <v/>
      </c>
      <c r="E773" s="81" t="n"/>
      <c r="F773" s="82" t="n"/>
      <c r="G773" s="81" t="n">
        <v>43064</v>
      </c>
      <c r="H773" s="82" t="n">
        <v>325.05</v>
      </c>
      <c r="I773" s="210">
        <f>H773/H772-1</f>
        <v/>
      </c>
    </row>
    <row r="774" ht="16.05" customHeight="1" s="258">
      <c r="A774" s="231" t="n">
        <v>43104</v>
      </c>
      <c r="B774" t="n">
        <v>96.97216</v>
      </c>
      <c r="C774" s="47">
        <f>B774/B773-1</f>
        <v/>
      </c>
      <c r="E774" s="81" t="n"/>
      <c r="F774" s="82" t="n"/>
      <c r="G774" s="81" t="n">
        <v>43067</v>
      </c>
      <c r="H774" s="82" t="n">
        <v>323.91</v>
      </c>
      <c r="I774" s="210">
        <f>H774/H773-1</f>
        <v/>
      </c>
    </row>
    <row r="775" ht="16.05" customHeight="1" s="258">
      <c r="A775" s="231" t="n">
        <v>43105</v>
      </c>
      <c r="B775" t="n">
        <v>96.881416</v>
      </c>
      <c r="C775" s="47">
        <f>B775/B774-1</f>
        <v/>
      </c>
      <c r="E775" s="81" t="n"/>
      <c r="F775" s="82" t="n"/>
      <c r="G775" s="81" t="n">
        <v>43068</v>
      </c>
      <c r="H775" s="82" t="n">
        <v>322.84</v>
      </c>
      <c r="I775" s="210">
        <f>H775/H774-1</f>
        <v/>
      </c>
    </row>
    <row r="776" ht="16.05" customHeight="1" s="258">
      <c r="A776" s="231" t="n">
        <v>43106</v>
      </c>
      <c r="B776" t="n">
        <v>96.690895</v>
      </c>
      <c r="C776" s="47">
        <f>B776/B775-1</f>
        <v/>
      </c>
      <c r="E776" s="81" t="n"/>
      <c r="F776" s="82" t="n"/>
      <c r="G776" s="81" t="n">
        <v>43069</v>
      </c>
      <c r="H776" s="82" t="n">
        <v>324.96</v>
      </c>
      <c r="I776" s="210">
        <f>H776/H775-1</f>
        <v/>
      </c>
    </row>
    <row r="777" ht="16.05" customHeight="1" s="258">
      <c r="A777" s="231" t="n">
        <v>43109</v>
      </c>
      <c r="B777" t="n">
        <v>96.364296</v>
      </c>
      <c r="C777" s="47">
        <f>B777/B776-1</f>
        <v/>
      </c>
      <c r="E777" s="81" t="n"/>
      <c r="F777" s="82" t="n"/>
      <c r="G777" s="81" t="n">
        <v>43070</v>
      </c>
      <c r="H777" s="82" t="n">
        <v>326.52</v>
      </c>
      <c r="I777" s="210">
        <f>H777/H776-1</f>
        <v/>
      </c>
    </row>
    <row r="778" ht="16.05" customHeight="1" s="258">
      <c r="A778" s="231" t="n">
        <v>43110</v>
      </c>
      <c r="B778" t="n">
        <v>96.56388099999999</v>
      </c>
      <c r="C778" s="47">
        <f>B778/B777-1</f>
        <v/>
      </c>
      <c r="E778" s="81" t="n"/>
      <c r="F778" s="82" t="n"/>
      <c r="G778" s="81" t="n">
        <v>43071</v>
      </c>
      <c r="H778" s="82" t="n">
        <v>323.44</v>
      </c>
      <c r="I778" s="210">
        <f>H778/H777-1</f>
        <v/>
      </c>
    </row>
    <row r="779" ht="16.05" customHeight="1" s="258">
      <c r="A779" s="231" t="n">
        <v>43111</v>
      </c>
      <c r="B779" t="n">
        <v>96.364296</v>
      </c>
      <c r="C779" s="47">
        <f>B779/B778-1</f>
        <v/>
      </c>
      <c r="E779" s="81" t="n"/>
      <c r="F779" s="82" t="n"/>
      <c r="G779" s="81" t="n">
        <v>43074</v>
      </c>
      <c r="H779" s="82" t="n">
        <v>322.01</v>
      </c>
      <c r="I779" s="210">
        <f>H779/H778-1</f>
        <v/>
      </c>
    </row>
    <row r="780" ht="16.05" customHeight="1" s="258">
      <c r="A780" s="231" t="n">
        <v>43112</v>
      </c>
      <c r="B780" t="n">
        <v>96.037712</v>
      </c>
      <c r="C780" s="47">
        <f>B780/B779-1</f>
        <v/>
      </c>
      <c r="E780" s="81" t="n"/>
      <c r="F780" s="82" t="n"/>
      <c r="G780" s="81" t="n">
        <v>43075</v>
      </c>
      <c r="H780" s="82" t="n">
        <v>326.63</v>
      </c>
      <c r="I780" s="210">
        <f>H780/H779-1</f>
        <v/>
      </c>
    </row>
    <row r="781" ht="16.05" customHeight="1" s="258">
      <c r="A781" s="231" t="n">
        <v>43113</v>
      </c>
      <c r="B781" t="n">
        <v>95.194</v>
      </c>
      <c r="C781" s="47">
        <f>B781/B780-1</f>
        <v/>
      </c>
      <c r="E781" s="81" t="n"/>
      <c r="F781" s="82" t="n"/>
      <c r="G781" s="81" t="n">
        <v>43076</v>
      </c>
      <c r="H781" s="82" t="n">
        <v>328.96</v>
      </c>
      <c r="I781" s="210">
        <f>H781/H780-1</f>
        <v/>
      </c>
    </row>
    <row r="782" ht="16.05" customHeight="1" s="258">
      <c r="A782" s="231" t="n">
        <v>43117</v>
      </c>
      <c r="B782" t="n">
        <v>94.31398799999999</v>
      </c>
      <c r="C782" s="47">
        <f>B782/B781-1</f>
        <v/>
      </c>
      <c r="E782" s="81" t="n"/>
      <c r="F782" s="82" t="n"/>
      <c r="G782" s="81" t="n">
        <v>43077</v>
      </c>
      <c r="H782" s="82" t="n">
        <v>329.87</v>
      </c>
      <c r="I782" s="210">
        <f>H782/H781-1</f>
        <v/>
      </c>
    </row>
    <row r="783" ht="16.05" customHeight="1" s="258">
      <c r="A783" s="231" t="n">
        <v>43118</v>
      </c>
      <c r="B783" t="n">
        <v>94.949074</v>
      </c>
      <c r="C783" s="47">
        <f>B783/B782-1</f>
        <v/>
      </c>
      <c r="E783" s="81" t="n"/>
      <c r="F783" s="82" t="n"/>
      <c r="G783" s="81" t="n">
        <v>43078</v>
      </c>
      <c r="H783" s="82" t="n">
        <v>328.36</v>
      </c>
      <c r="I783" s="210">
        <f>H783/H782-1</f>
        <v/>
      </c>
    </row>
    <row r="784" ht="16.05" customHeight="1" s="258">
      <c r="A784" s="231" t="n">
        <v>43119</v>
      </c>
      <c r="B784" t="n">
        <v>95.284721</v>
      </c>
      <c r="C784" s="47">
        <f>B784/B783-1</f>
        <v/>
      </c>
      <c r="E784" s="81" t="n"/>
      <c r="F784" s="82" t="n"/>
      <c r="G784" s="81" t="n">
        <v>43081</v>
      </c>
      <c r="H784" s="82" t="n">
        <v>326.16</v>
      </c>
      <c r="I784" s="210">
        <f>H784/H783-1</f>
        <v/>
      </c>
    </row>
    <row r="785" ht="16.05" customHeight="1" s="258">
      <c r="A785" s="231" t="n">
        <v>43120</v>
      </c>
      <c r="B785" t="n">
        <v>95.792755</v>
      </c>
      <c r="C785" s="47">
        <f>B785/B784-1</f>
        <v/>
      </c>
      <c r="E785" s="81" t="n"/>
      <c r="F785" s="82" t="n"/>
      <c r="G785" s="81" t="n">
        <v>43082</v>
      </c>
      <c r="H785" s="82" t="n">
        <v>324.17</v>
      </c>
      <c r="I785" s="210">
        <f>H785/H784-1</f>
        <v/>
      </c>
    </row>
    <row r="786" ht="16.05" customHeight="1" s="258">
      <c r="A786" s="231" t="n">
        <v>43123</v>
      </c>
      <c r="B786" t="n">
        <v>95.148636</v>
      </c>
      <c r="C786" s="47">
        <f>B786/B785-1</f>
        <v/>
      </c>
      <c r="E786" s="81" t="n"/>
      <c r="F786" s="82" t="n"/>
      <c r="G786" s="81" t="n">
        <v>43083</v>
      </c>
      <c r="H786" s="82" t="n">
        <v>321.59</v>
      </c>
      <c r="I786" s="210">
        <f>H786/H785-1</f>
        <v/>
      </c>
    </row>
    <row r="787" ht="16.05" customHeight="1" s="258">
      <c r="A787" s="231" t="n">
        <v>43124</v>
      </c>
      <c r="B787" t="n">
        <v>95.293808</v>
      </c>
      <c r="C787" s="47">
        <f>B787/B786-1</f>
        <v/>
      </c>
      <c r="E787" s="81" t="n"/>
      <c r="F787" s="82" t="n"/>
      <c r="G787" s="81" t="n">
        <v>43084</v>
      </c>
      <c r="H787" s="82" t="n">
        <v>323.85</v>
      </c>
      <c r="I787" s="210">
        <f>H787/H786-1</f>
        <v/>
      </c>
    </row>
    <row r="788" ht="16.05" customHeight="1" s="258">
      <c r="A788" s="231" t="n">
        <v>43125</v>
      </c>
      <c r="B788" t="n">
        <v>94.794815</v>
      </c>
      <c r="C788" s="47">
        <f>B788/B787-1</f>
        <v/>
      </c>
      <c r="E788" s="81" t="n"/>
      <c r="F788" s="82" t="n"/>
      <c r="G788" s="81" t="n">
        <v>43085</v>
      </c>
      <c r="H788" s="82" t="n">
        <v>321.5</v>
      </c>
      <c r="I788" s="210">
        <f>H788/H787-1</f>
        <v/>
      </c>
    </row>
    <row r="789" ht="16.05" customHeight="1" s="258">
      <c r="A789" s="231" t="n">
        <v>43126</v>
      </c>
      <c r="B789" t="n">
        <v>95.33008599999999</v>
      </c>
      <c r="C789" s="47">
        <f>B789/B788-1</f>
        <v/>
      </c>
      <c r="E789" s="81" t="n"/>
      <c r="F789" s="82" t="n"/>
      <c r="G789" s="81" t="n">
        <v>43088</v>
      </c>
      <c r="H789" s="82" t="n">
        <v>314.64</v>
      </c>
      <c r="I789" s="210">
        <f>H789/H788-1</f>
        <v/>
      </c>
    </row>
    <row r="790" ht="16.05" customHeight="1" s="258">
      <c r="A790" s="231" t="n">
        <v>43127</v>
      </c>
      <c r="B790" t="n">
        <v>95.629456</v>
      </c>
      <c r="C790" s="47">
        <f>B790/B789-1</f>
        <v/>
      </c>
      <c r="E790" s="81" t="n"/>
      <c r="F790" s="82" t="n"/>
      <c r="G790" s="81" t="n">
        <v>43089</v>
      </c>
      <c r="H790" s="82" t="n">
        <v>319.6</v>
      </c>
      <c r="I790" s="210">
        <f>H790/H789-1</f>
        <v/>
      </c>
    </row>
    <row r="791" ht="16.05" customHeight="1" s="258">
      <c r="A791" s="231" t="n">
        <v>43130</v>
      </c>
      <c r="B791" t="n">
        <v>95.602234</v>
      </c>
      <c r="C791" s="47">
        <f>B791/B790-1</f>
        <v/>
      </c>
      <c r="E791" s="81" t="n"/>
      <c r="F791" s="82" t="n"/>
      <c r="G791" s="81" t="n">
        <v>43090</v>
      </c>
      <c r="H791" s="82" t="n">
        <v>320.72</v>
      </c>
      <c r="I791" s="210">
        <f>H791/H790-1</f>
        <v/>
      </c>
    </row>
    <row r="792" ht="16.05" customHeight="1" s="258">
      <c r="A792" s="231" t="n">
        <v>43131</v>
      </c>
      <c r="B792" t="n">
        <v>95.850769</v>
      </c>
      <c r="C792" s="47">
        <f>B792/B791-1</f>
        <v/>
      </c>
      <c r="E792" s="81" t="n"/>
      <c r="F792" s="82" t="n"/>
      <c r="G792" s="81" t="n">
        <v>43091</v>
      </c>
      <c r="H792" s="82" t="n">
        <v>323.51</v>
      </c>
      <c r="I792" s="210">
        <f>H792/H791-1</f>
        <v/>
      </c>
    </row>
    <row r="793" ht="16.05" customHeight="1" s="258">
      <c r="A793" s="231" t="n">
        <v>43132</v>
      </c>
      <c r="B793" t="n">
        <v>96.287811</v>
      </c>
      <c r="C793" s="47">
        <f>B793/B792-1</f>
        <v/>
      </c>
      <c r="E793" s="81" t="n"/>
      <c r="F793" s="82" t="n"/>
      <c r="G793" s="81" t="n">
        <v>43092</v>
      </c>
      <c r="H793" s="82" t="n">
        <v>323.61</v>
      </c>
      <c r="I793" s="210">
        <f>H793/H792-1</f>
        <v/>
      </c>
    </row>
    <row r="794" ht="16.05" customHeight="1" s="258">
      <c r="A794" s="231" t="n">
        <v>43133</v>
      </c>
      <c r="B794" t="n">
        <v>95.45929700000001</v>
      </c>
      <c r="C794" s="47">
        <f>B794/B793-1</f>
        <v/>
      </c>
      <c r="E794" s="81" t="n"/>
      <c r="F794" s="82" t="n"/>
      <c r="G794" s="81" t="n">
        <v>43095</v>
      </c>
      <c r="H794" s="82" t="n">
        <v>324.19</v>
      </c>
      <c r="I794" s="210">
        <f>H794/H793-1</f>
        <v/>
      </c>
    </row>
    <row r="795" ht="16.05" customHeight="1" s="258">
      <c r="A795" s="231" t="n">
        <v>43134</v>
      </c>
      <c r="B795" t="n">
        <v>95.00408899999999</v>
      </c>
      <c r="C795" s="47">
        <f>B795/B794-1</f>
        <v/>
      </c>
      <c r="E795" s="81" t="n"/>
      <c r="F795" s="82" t="n"/>
      <c r="G795" s="81" t="n">
        <v>43096</v>
      </c>
      <c r="H795" s="82" t="n">
        <v>324.95</v>
      </c>
      <c r="I795" s="210">
        <f>H795/H794-1</f>
        <v/>
      </c>
    </row>
    <row r="796" ht="16.05" customHeight="1" s="258">
      <c r="A796" s="231" t="n">
        <v>43137</v>
      </c>
      <c r="B796" t="n">
        <v>94.89484400000001</v>
      </c>
      <c r="C796" s="47">
        <f>B796/B795-1</f>
        <v/>
      </c>
      <c r="E796" s="81" t="n"/>
      <c r="F796" s="82" t="n"/>
      <c r="G796" s="81" t="n">
        <v>43097</v>
      </c>
      <c r="H796" s="82" t="n">
        <v>322.9</v>
      </c>
      <c r="I796" s="210">
        <f>H796/H795-1</f>
        <v/>
      </c>
    </row>
    <row r="797" ht="16.05" customHeight="1" s="258">
      <c r="A797" s="231" t="n">
        <v>43138</v>
      </c>
      <c r="B797" t="n">
        <v>94.649017</v>
      </c>
      <c r="C797" s="47">
        <f>B797/B796-1</f>
        <v/>
      </c>
      <c r="E797" s="81" t="n"/>
      <c r="F797" s="82" t="n"/>
      <c r="G797" s="81" t="n">
        <v>43098</v>
      </c>
      <c r="H797" s="82" t="n">
        <v>325.86</v>
      </c>
      <c r="I797" s="210">
        <f>H797/H796-1</f>
        <v/>
      </c>
    </row>
    <row r="798" ht="16.05" customHeight="1" s="258">
      <c r="A798" s="231" t="n">
        <v>43139</v>
      </c>
      <c r="B798" t="n">
        <v>94.98588599999999</v>
      </c>
      <c r="C798" s="47">
        <f>B798/B797-1</f>
        <v/>
      </c>
      <c r="E798" s="81" t="n"/>
      <c r="F798" s="82" t="n"/>
      <c r="G798" s="81" t="n">
        <v>43099</v>
      </c>
      <c r="H798" s="82" t="n">
        <v>327.39</v>
      </c>
      <c r="I798" s="210">
        <f>H798/H797-1</f>
        <v/>
      </c>
    </row>
    <row r="799" ht="16.05" customHeight="1" s="258">
      <c r="A799" s="231" t="n">
        <v>43140</v>
      </c>
      <c r="B799" t="n">
        <v>93.738579</v>
      </c>
      <c r="C799" s="47">
        <f>B799/B798-1</f>
        <v/>
      </c>
      <c r="E799" s="81" t="n"/>
      <c r="F799" s="82" t="n"/>
      <c r="G799" s="81" t="n">
        <v>43102</v>
      </c>
      <c r="H799" s="82" t="n">
        <v>328.07</v>
      </c>
      <c r="I799" s="210">
        <f>H799/H798-1</f>
        <v/>
      </c>
    </row>
    <row r="800" ht="16.05" customHeight="1" s="258">
      <c r="A800" s="231" t="n">
        <v>43141</v>
      </c>
      <c r="B800" t="n">
        <v>93.19233699999999</v>
      </c>
      <c r="C800" s="47">
        <f>B800/B799-1</f>
        <v/>
      </c>
      <c r="E800" s="81" t="n"/>
      <c r="F800" s="82" t="n"/>
      <c r="G800" s="81" t="n">
        <v>43103</v>
      </c>
      <c r="H800" s="82" t="n">
        <v>327.93</v>
      </c>
      <c r="I800" s="210">
        <f>H800/H799-1</f>
        <v/>
      </c>
    </row>
    <row r="801" ht="16.05" customHeight="1" s="258">
      <c r="A801" s="231" t="n">
        <v>43144</v>
      </c>
      <c r="B801" t="n">
        <v>93.54740099999999</v>
      </c>
      <c r="C801" s="47">
        <f>B801/B800-1</f>
        <v/>
      </c>
      <c r="E801" s="81" t="n"/>
      <c r="F801" s="82" t="n"/>
      <c r="G801" s="81" t="n">
        <v>43104</v>
      </c>
      <c r="H801" s="82" t="n">
        <v>325.46</v>
      </c>
      <c r="I801" s="210">
        <f>H801/H800-1</f>
        <v/>
      </c>
    </row>
    <row r="802" ht="16.05" customHeight="1" s="258">
      <c r="A802" s="231" t="n">
        <v>43145</v>
      </c>
      <c r="B802" t="n">
        <v>93.90248099999999</v>
      </c>
      <c r="C802" s="47">
        <f>B802/B801-1</f>
        <v/>
      </c>
      <c r="E802" s="81" t="n"/>
      <c r="F802" s="82" t="n"/>
      <c r="G802" s="81" t="n">
        <v>43105</v>
      </c>
      <c r="H802" s="82" t="n">
        <v>324.43</v>
      </c>
      <c r="I802" s="210">
        <f>H802/H801-1</f>
        <v/>
      </c>
    </row>
    <row r="803" ht="16.05" customHeight="1" s="258">
      <c r="A803" s="231" t="n">
        <v>43146</v>
      </c>
      <c r="B803" t="n">
        <v>94.175591</v>
      </c>
      <c r="C803" s="47">
        <f>B803/B802-1</f>
        <v/>
      </c>
      <c r="E803" s="81" t="n"/>
      <c r="F803" s="82" t="n"/>
      <c r="G803" s="81" t="n">
        <v>43106</v>
      </c>
      <c r="H803" s="82" t="n">
        <v>325.81</v>
      </c>
      <c r="I803" s="210">
        <f>H803/H802-1</f>
        <v/>
      </c>
    </row>
    <row r="804" ht="16.05" customHeight="1" s="258">
      <c r="A804" s="231" t="n">
        <v>43147</v>
      </c>
      <c r="B804" t="n">
        <v>93.738579</v>
      </c>
      <c r="C804" s="47">
        <f>B804/B803-1</f>
        <v/>
      </c>
      <c r="E804" s="81" t="n"/>
      <c r="F804" s="82" t="n"/>
      <c r="G804" s="81" t="n">
        <v>43109</v>
      </c>
      <c r="H804" s="82" t="n">
        <v>328.12</v>
      </c>
      <c r="I804" s="210">
        <f>H804/H803-1</f>
        <v/>
      </c>
    </row>
    <row r="805" ht="16.05" customHeight="1" s="258">
      <c r="A805" s="231" t="n">
        <v>43148</v>
      </c>
      <c r="B805" t="n">
        <v>93.775002</v>
      </c>
      <c r="C805" s="47">
        <f>B805/B804-1</f>
        <v/>
      </c>
      <c r="E805" s="81" t="n"/>
      <c r="F805" s="82" t="n"/>
      <c r="G805" s="81" t="n">
        <v>43110</v>
      </c>
      <c r="H805" s="82" t="n">
        <v>330.92</v>
      </c>
      <c r="I805" s="210">
        <f>H805/H804-1</f>
        <v/>
      </c>
    </row>
    <row r="806" ht="16.05" customHeight="1" s="258">
      <c r="A806" s="231" t="n">
        <v>43152</v>
      </c>
      <c r="B806" t="n">
        <v>92.59142300000001</v>
      </c>
      <c r="C806" s="47">
        <f>B806/B805-1</f>
        <v/>
      </c>
      <c r="E806" s="81" t="n"/>
      <c r="F806" s="82" t="n"/>
      <c r="G806" s="81" t="n">
        <v>43111</v>
      </c>
      <c r="H806" s="82" t="n">
        <v>336.3</v>
      </c>
      <c r="I806" s="210">
        <f>H806/H805-1</f>
        <v/>
      </c>
    </row>
    <row r="807" ht="16.05" customHeight="1" s="258">
      <c r="A807" s="231" t="n">
        <v>43153</v>
      </c>
      <c r="B807" t="n">
        <v>91.034584</v>
      </c>
      <c r="C807" s="47">
        <f>B807/B806-1</f>
        <v/>
      </c>
      <c r="E807" s="81" t="n"/>
      <c r="F807" s="82" t="n"/>
      <c r="G807" s="81" t="n">
        <v>43112</v>
      </c>
      <c r="H807" s="82" t="n">
        <v>334.62</v>
      </c>
      <c r="I807" s="210">
        <f>H807/H806-1</f>
        <v/>
      </c>
    </row>
    <row r="808" ht="16.05" customHeight="1" s="258">
      <c r="A808" s="231" t="n">
        <v>43154</v>
      </c>
      <c r="B808" t="n">
        <v>90.115036</v>
      </c>
      <c r="C808" s="47">
        <f>B808/B807-1</f>
        <v/>
      </c>
      <c r="E808" s="216" t="n"/>
      <c r="F808" s="82" t="n"/>
      <c r="G808" s="81" t="n">
        <v>43113</v>
      </c>
      <c r="H808" s="82" t="n">
        <v>333.92</v>
      </c>
      <c r="I808" s="210">
        <f>H808/H807-1</f>
        <v/>
      </c>
    </row>
    <row r="809" ht="16.05" customHeight="1" s="258">
      <c r="A809" s="231" t="n">
        <v>43155</v>
      </c>
      <c r="B809" t="n">
        <v>91.198471</v>
      </c>
      <c r="C809" s="47">
        <f>B809/B808-1</f>
        <v/>
      </c>
      <c r="E809" s="216" t="n"/>
      <c r="F809" s="82" t="n"/>
      <c r="G809" s="81" t="n">
        <v>43116</v>
      </c>
      <c r="H809" s="82" t="n">
        <v>334.06</v>
      </c>
      <c r="I809" s="210">
        <f>H809/H808-1</f>
        <v/>
      </c>
    </row>
    <row r="810" ht="16.05" customHeight="1" s="258">
      <c r="A810" s="231" t="n">
        <v>43158</v>
      </c>
      <c r="B810" t="n">
        <v>90.31532300000001</v>
      </c>
      <c r="C810" s="47">
        <f>B810/B809-1</f>
        <v/>
      </c>
      <c r="E810" s="81" t="n"/>
      <c r="F810" s="82" t="n"/>
      <c r="G810" s="81" t="n">
        <v>43117</v>
      </c>
      <c r="H810" s="82" t="n">
        <v>330.6</v>
      </c>
      <c r="I810" s="210">
        <f>H810/H809-1</f>
        <v/>
      </c>
    </row>
    <row r="811" ht="16.05" customHeight="1" s="258">
      <c r="A811" s="231" t="n">
        <v>43159</v>
      </c>
      <c r="B811" t="n">
        <v>88.92282899999999</v>
      </c>
      <c r="C811" s="47">
        <f>B811/B810-1</f>
        <v/>
      </c>
      <c r="E811" s="81" t="n"/>
      <c r="F811" s="82" t="n"/>
      <c r="G811" s="81" t="n">
        <v>43118</v>
      </c>
      <c r="H811" s="82" t="n">
        <v>330.67</v>
      </c>
      <c r="I811" s="210">
        <f>H811/H810-1</f>
        <v/>
      </c>
    </row>
    <row r="812" ht="16.05" customHeight="1" s="258">
      <c r="A812" s="231" t="n">
        <v>43160</v>
      </c>
      <c r="B812" t="n">
        <v>88.730949</v>
      </c>
      <c r="C812" s="47">
        <f>B812/B811-1</f>
        <v/>
      </c>
      <c r="E812" s="217" t="n"/>
      <c r="F812" s="82" t="n"/>
      <c r="G812" s="81" t="n">
        <v>43119</v>
      </c>
      <c r="H812" s="82" t="n">
        <v>334.27</v>
      </c>
      <c r="I812" s="210">
        <f>H812/H811-1</f>
        <v/>
      </c>
    </row>
    <row r="813" ht="16.05" customHeight="1" s="258">
      <c r="A813" s="231" t="n">
        <v>43161</v>
      </c>
      <c r="B813" t="n">
        <v>88.347183</v>
      </c>
      <c r="C813" s="47">
        <f>B813/B812-1</f>
        <v/>
      </c>
      <c r="E813" s="81" t="n"/>
      <c r="F813" s="82" t="n"/>
      <c r="G813" s="81" t="n">
        <v>43120</v>
      </c>
      <c r="H813" s="82" t="n">
        <v>330.67</v>
      </c>
      <c r="I813" s="210">
        <f>H813/H812-1</f>
        <v/>
      </c>
    </row>
    <row r="814" ht="16.05" customHeight="1" s="258">
      <c r="A814" s="231" t="n">
        <v>43162</v>
      </c>
      <c r="B814" t="n">
        <v>86.446663</v>
      </c>
      <c r="C814" s="47">
        <f>B814/B813-1</f>
        <v/>
      </c>
      <c r="E814" s="81" t="n"/>
      <c r="F814" s="82" t="n"/>
      <c r="G814" s="81" t="n">
        <v>43123</v>
      </c>
      <c r="H814" s="82" t="n">
        <v>325.07</v>
      </c>
      <c r="I814" s="210">
        <f>H814/H813-1</f>
        <v/>
      </c>
    </row>
    <row r="815" ht="16.05" customHeight="1" s="258">
      <c r="A815" s="231" t="n">
        <v>43165</v>
      </c>
      <c r="B815" t="n">
        <v>85.770523</v>
      </c>
      <c r="C815" s="47">
        <f>B815/B814-1</f>
        <v/>
      </c>
      <c r="E815" s="81" t="n"/>
      <c r="F815" s="82" t="n"/>
      <c r="G815" s="81" t="n">
        <v>43124</v>
      </c>
      <c r="H815" s="82" t="n">
        <v>322.73</v>
      </c>
      <c r="I815" s="210">
        <f>H815/H814-1</f>
        <v/>
      </c>
    </row>
    <row r="816" ht="16.05" customHeight="1" s="258">
      <c r="A816" s="231" t="n">
        <v>43166</v>
      </c>
      <c r="B816" t="n">
        <v>86.51975299999999</v>
      </c>
      <c r="C816" s="47">
        <f>B816/B815-1</f>
        <v/>
      </c>
      <c r="E816" s="81" t="n"/>
      <c r="F816" s="82" t="n"/>
      <c r="G816" s="81" t="n">
        <v>43125</v>
      </c>
      <c r="H816" s="82" t="n">
        <v>322.88</v>
      </c>
      <c r="I816" s="210">
        <f>H816/H815-1</f>
        <v/>
      </c>
    </row>
    <row r="817" ht="16.05" customHeight="1" s="258">
      <c r="A817" s="231" t="n">
        <v>43167</v>
      </c>
      <c r="B817" t="n">
        <v>87.36039</v>
      </c>
      <c r="C817" s="47">
        <f>B817/B816-1</f>
        <v/>
      </c>
      <c r="E817" s="81" t="n"/>
      <c r="F817" s="82" t="n"/>
      <c r="G817" s="81" t="n">
        <v>43126</v>
      </c>
      <c r="H817" s="82" t="n">
        <v>319.26</v>
      </c>
      <c r="I817" s="210">
        <f>H817/H816-1</f>
        <v/>
      </c>
    </row>
    <row r="818" ht="16.05" customHeight="1" s="258">
      <c r="A818" s="231" t="n">
        <v>43168</v>
      </c>
      <c r="B818" t="n">
        <v>87.488297</v>
      </c>
      <c r="C818" s="47">
        <f>B818/B817-1</f>
        <v/>
      </c>
      <c r="E818" s="81" t="n"/>
      <c r="F818" s="82" t="n"/>
      <c r="G818" s="81" t="n">
        <v>43127</v>
      </c>
      <c r="H818" s="82" t="n">
        <v>318.61</v>
      </c>
      <c r="I818" s="210">
        <f>H818/H817-1</f>
        <v/>
      </c>
    </row>
    <row r="819" ht="16.05" customHeight="1" s="258">
      <c r="A819" s="231" t="n">
        <v>43169</v>
      </c>
      <c r="B819" t="n">
        <v>86.81214900000001</v>
      </c>
      <c r="C819" s="47">
        <f>B819/B818-1</f>
        <v/>
      </c>
      <c r="E819" s="81" t="n"/>
      <c r="F819" s="82" t="n"/>
      <c r="G819" s="81" t="n">
        <v>43130</v>
      </c>
      <c r="H819" s="82" t="n">
        <v>324.16</v>
      </c>
      <c r="I819" s="210">
        <f>H819/H818-1</f>
        <v/>
      </c>
    </row>
    <row r="820" ht="16.05" customHeight="1" s="258">
      <c r="A820" s="231" t="n">
        <v>43172</v>
      </c>
      <c r="B820" t="n">
        <v>86.62940999999999</v>
      </c>
      <c r="C820" s="47">
        <f>B820/B819-1</f>
        <v/>
      </c>
      <c r="E820" s="81" t="n"/>
      <c r="F820" s="82" t="n"/>
      <c r="G820" s="81" t="n">
        <v>43131</v>
      </c>
      <c r="H820" s="82" t="n">
        <v>325.96</v>
      </c>
      <c r="I820" s="210">
        <f>H820/H819-1</f>
        <v/>
      </c>
    </row>
    <row r="821" ht="16.05" customHeight="1" s="258">
      <c r="A821" s="231" t="n">
        <v>43173</v>
      </c>
      <c r="B821" t="n">
        <v>87.150215</v>
      </c>
      <c r="C821" s="47">
        <f>B821/B820-1</f>
        <v/>
      </c>
      <c r="E821" s="81" t="n"/>
      <c r="F821" s="82" t="n"/>
      <c r="G821" s="81" t="n">
        <v>43132</v>
      </c>
      <c r="H821" s="82" t="n">
        <v>325.51</v>
      </c>
      <c r="I821" s="210">
        <f>H821/H820-1</f>
        <v/>
      </c>
    </row>
    <row r="822" ht="16.05" customHeight="1" s="258">
      <c r="A822" s="231" t="n">
        <v>43174</v>
      </c>
      <c r="B822" t="n">
        <v>88.93197600000001</v>
      </c>
      <c r="C822" s="47">
        <f>B822/B821-1</f>
        <v/>
      </c>
      <c r="E822" s="81" t="n"/>
      <c r="F822" s="82" t="n"/>
      <c r="G822" s="81" t="n">
        <v>43133</v>
      </c>
      <c r="H822" s="82" t="n">
        <v>324.19</v>
      </c>
      <c r="I822" s="210">
        <f>H822/H821-1</f>
        <v/>
      </c>
    </row>
    <row r="823" ht="16.05" customHeight="1" s="258">
      <c r="A823" s="231" t="n">
        <v>43175</v>
      </c>
      <c r="B823" t="n">
        <v>89.49846599999999</v>
      </c>
      <c r="C823" s="47">
        <f>B823/B822-1</f>
        <v/>
      </c>
      <c r="E823" s="81" t="n"/>
      <c r="F823" s="82" t="n"/>
      <c r="G823" s="81" t="n">
        <v>43134</v>
      </c>
      <c r="H823" s="82" t="n">
        <v>325.6</v>
      </c>
      <c r="I823" s="210">
        <f>H823/H822-1</f>
        <v/>
      </c>
    </row>
    <row r="824" ht="16.05" customHeight="1" s="258">
      <c r="A824" s="231" t="n">
        <v>43176</v>
      </c>
      <c r="B824" t="n">
        <v>89.13298</v>
      </c>
      <c r="C824" s="47">
        <f>B824/B823-1</f>
        <v/>
      </c>
      <c r="E824" s="81" t="n"/>
      <c r="F824" s="82" t="n"/>
      <c r="G824" s="81" t="n">
        <v>43137</v>
      </c>
      <c r="H824" s="82" t="n">
        <v>325.87</v>
      </c>
      <c r="I824" s="210">
        <f>H824/H823-1</f>
        <v/>
      </c>
    </row>
    <row r="825" ht="16.05" customHeight="1" s="258">
      <c r="A825" s="231" t="n">
        <v>43179</v>
      </c>
      <c r="B825" t="n">
        <v>87.57053399999999</v>
      </c>
      <c r="C825" s="47">
        <f>B825/B824-1</f>
        <v/>
      </c>
      <c r="E825" s="81" t="n"/>
      <c r="F825" s="82" t="n"/>
      <c r="G825" s="81" t="n">
        <v>43138</v>
      </c>
      <c r="H825" s="82" t="n">
        <v>327.07</v>
      </c>
      <c r="I825" s="210">
        <f>H825/H824-1</f>
        <v/>
      </c>
    </row>
    <row r="826" ht="16.05" customHeight="1" s="258">
      <c r="A826" s="231" t="n">
        <v>43180</v>
      </c>
      <c r="B826" t="n">
        <v>87.415207</v>
      </c>
      <c r="C826" s="47">
        <f>B826/B825-1</f>
        <v/>
      </c>
      <c r="E826" s="81" t="n"/>
      <c r="F826" s="82" t="n"/>
      <c r="G826" s="81" t="n">
        <v>43139</v>
      </c>
      <c r="H826" s="82" t="n">
        <v>331.92</v>
      </c>
      <c r="I826" s="210">
        <f>H826/H825-1</f>
        <v/>
      </c>
    </row>
    <row r="827" ht="16.05" customHeight="1" s="258">
      <c r="A827" s="231" t="n">
        <v>43181</v>
      </c>
      <c r="B827" t="n">
        <v>87.488297</v>
      </c>
      <c r="C827" s="47">
        <f>B827/B826-1</f>
        <v/>
      </c>
      <c r="E827" s="81" t="n"/>
      <c r="F827" s="82" t="n"/>
      <c r="G827" s="81" t="n">
        <v>43140</v>
      </c>
      <c r="H827" s="82" t="n">
        <v>333.71</v>
      </c>
      <c r="I827" s="210">
        <f>H827/H826-1</f>
        <v/>
      </c>
    </row>
    <row r="828" ht="16.05" customHeight="1" s="258">
      <c r="A828" s="231" t="n">
        <v>43182</v>
      </c>
      <c r="B828" t="n">
        <v>87.83551799999999</v>
      </c>
      <c r="C828" s="47">
        <f>B828/B827-1</f>
        <v/>
      </c>
      <c r="E828" s="81" t="n"/>
      <c r="F828" s="82" t="n"/>
      <c r="G828" s="81" t="n">
        <v>43141</v>
      </c>
      <c r="H828" s="82" t="n">
        <v>330.42</v>
      </c>
      <c r="I828" s="210">
        <f>H828/H827-1</f>
        <v/>
      </c>
    </row>
    <row r="829" ht="16.05" customHeight="1" s="258">
      <c r="A829" s="231" t="n">
        <v>43183</v>
      </c>
      <c r="B829" t="n">
        <v>87.634514</v>
      </c>
      <c r="C829" s="47">
        <f>B829/B828-1</f>
        <v/>
      </c>
      <c r="E829" s="81" t="n"/>
      <c r="F829" s="82" t="n"/>
      <c r="G829" s="81" t="n">
        <v>43144</v>
      </c>
      <c r="H829" s="82" t="n">
        <v>325.08</v>
      </c>
      <c r="I829" s="210">
        <f>H829/H828-1</f>
        <v/>
      </c>
    </row>
    <row r="830" ht="16.05" customHeight="1" s="258">
      <c r="A830" s="231" t="n">
        <v>43186</v>
      </c>
      <c r="B830" t="n">
        <v>88.48423</v>
      </c>
      <c r="C830" s="47">
        <f>B830/B829-1</f>
        <v/>
      </c>
      <c r="E830" s="81" t="n"/>
      <c r="F830" s="82" t="n"/>
      <c r="G830" s="81" t="n">
        <v>43145</v>
      </c>
      <c r="H830" s="82" t="n">
        <v>329.02</v>
      </c>
      <c r="I830" s="210">
        <f>H830/H829-1</f>
        <v/>
      </c>
    </row>
    <row r="831" ht="16.05" customHeight="1" s="258">
      <c r="A831" s="231" t="n">
        <v>43187</v>
      </c>
      <c r="B831" t="n">
        <v>89.352272</v>
      </c>
      <c r="C831" s="47">
        <f>B831/B830-1</f>
        <v/>
      </c>
      <c r="E831" s="81" t="n"/>
      <c r="F831" s="82" t="n"/>
      <c r="G831" s="81" t="n">
        <v>43146</v>
      </c>
      <c r="H831" s="82" t="n">
        <v>332.03</v>
      </c>
      <c r="I831" s="210">
        <f>H831/H830-1</f>
        <v/>
      </c>
    </row>
    <row r="832" ht="16.05" customHeight="1" s="258">
      <c r="A832" s="231" t="n">
        <v>43188</v>
      </c>
      <c r="B832" t="n">
        <v>89.416252</v>
      </c>
      <c r="C832" s="47">
        <f>B832/B831-1</f>
        <v/>
      </c>
      <c r="E832" s="81" t="n"/>
      <c r="F832" s="82" t="n"/>
      <c r="G832" s="81" t="n">
        <v>43147</v>
      </c>
      <c r="H832" s="82" t="n">
        <v>331.18</v>
      </c>
      <c r="I832" s="210">
        <f>H832/H831-1</f>
        <v/>
      </c>
    </row>
    <row r="833" ht="16.05" customHeight="1" s="258">
      <c r="A833" s="231" t="n">
        <v>43189</v>
      </c>
      <c r="B833" t="n">
        <v>89.32487500000001</v>
      </c>
      <c r="C833" s="47">
        <f>B833/B832-1</f>
        <v/>
      </c>
      <c r="E833" s="81" t="n"/>
      <c r="F833" s="82" t="n"/>
      <c r="G833" s="81" t="n">
        <v>43148</v>
      </c>
      <c r="H833" s="82" t="n">
        <v>328.52</v>
      </c>
      <c r="I833" s="210">
        <f>H833/H832-1</f>
        <v/>
      </c>
    </row>
    <row r="834" ht="16.05" customHeight="1" s="258">
      <c r="A834" s="231" t="n">
        <v>43190</v>
      </c>
      <c r="B834" t="n">
        <v>89.648674</v>
      </c>
      <c r="C834" s="47">
        <f>B834/B833-1</f>
        <v/>
      </c>
      <c r="E834" s="81" t="n"/>
      <c r="F834" s="82" t="n"/>
      <c r="G834" s="81" t="n">
        <v>43151</v>
      </c>
      <c r="H834" s="82" t="n">
        <v>325.37</v>
      </c>
      <c r="I834" s="210">
        <f>H834/H833-1</f>
        <v/>
      </c>
    </row>
    <row r="835" ht="16.05" customHeight="1" s="258">
      <c r="A835" s="231" t="n">
        <v>43193</v>
      </c>
      <c r="B835" t="n">
        <v>89.997246</v>
      </c>
      <c r="C835" s="47">
        <f>B835/B834-1</f>
        <v/>
      </c>
      <c r="E835" s="81" t="n"/>
      <c r="F835" s="82" t="n"/>
      <c r="G835" s="81" t="n">
        <v>43152</v>
      </c>
      <c r="H835" s="82" t="n">
        <v>321.67</v>
      </c>
      <c r="I835" s="210">
        <f>H835/H834-1</f>
        <v/>
      </c>
    </row>
    <row r="836" ht="16.05" customHeight="1" s="258">
      <c r="A836" s="231" t="n">
        <v>43194</v>
      </c>
      <c r="B836" t="n">
        <v>88.54789</v>
      </c>
      <c r="C836" s="47">
        <f>B836/B835-1</f>
        <v/>
      </c>
      <c r="E836" s="81" t="n"/>
      <c r="F836" s="82" t="n"/>
      <c r="G836" s="81" t="n">
        <v>43153</v>
      </c>
      <c r="H836" s="82" t="n">
        <v>321.9</v>
      </c>
      <c r="I836" s="210">
        <f>H836/H835-1</f>
        <v/>
      </c>
    </row>
    <row r="837" ht="16.05" customHeight="1" s="258">
      <c r="A837" s="231" t="n">
        <v>43195</v>
      </c>
      <c r="B837" t="n">
        <v>88.28185999999999</v>
      </c>
      <c r="C837" s="47">
        <f>B837/B836-1</f>
        <v/>
      </c>
      <c r="E837" s="81" t="n"/>
      <c r="F837" s="82" t="n"/>
      <c r="G837" s="81" t="n">
        <v>43154</v>
      </c>
      <c r="H837" s="82" t="n">
        <v>308.29</v>
      </c>
      <c r="I837" s="210">
        <f>H837/H836-1</f>
        <v/>
      </c>
    </row>
    <row r="838" ht="16.05" customHeight="1" s="258">
      <c r="A838" s="231" t="n">
        <v>43196</v>
      </c>
      <c r="B838" t="n">
        <v>88.02504</v>
      </c>
      <c r="C838" s="47">
        <f>B838/B837-1</f>
        <v/>
      </c>
      <c r="E838" s="81" t="n"/>
      <c r="F838" s="82" t="n"/>
      <c r="G838" s="81" t="n">
        <v>43155</v>
      </c>
      <c r="H838" s="82" t="n">
        <v>313.45</v>
      </c>
      <c r="I838" s="210">
        <f>H838/H837-1</f>
        <v/>
      </c>
    </row>
    <row r="839" ht="16.05" customHeight="1" s="258">
      <c r="A839" s="231" t="n">
        <v>43197</v>
      </c>
      <c r="B839" t="n">
        <v>87.26367999999999</v>
      </c>
      <c r="C839" s="47">
        <f>B839/B838-1</f>
        <v/>
      </c>
      <c r="E839" s="81" t="n"/>
      <c r="F839" s="82" t="n"/>
      <c r="G839" s="81" t="n">
        <v>43158</v>
      </c>
      <c r="H839" s="82" t="n">
        <v>312.85</v>
      </c>
      <c r="I839" s="210">
        <f>H839/H838-1</f>
        <v/>
      </c>
    </row>
    <row r="840" ht="16.05" customHeight="1" s="258">
      <c r="A840" s="231" t="n">
        <v>43200</v>
      </c>
      <c r="B840" t="n">
        <v>86.227104</v>
      </c>
      <c r="C840" s="47">
        <f>B840/B839-1</f>
        <v/>
      </c>
      <c r="E840" s="81" t="n"/>
      <c r="F840" s="82" t="n"/>
      <c r="G840" s="81" t="n">
        <v>43159</v>
      </c>
      <c r="H840" s="82" t="n">
        <v>314.65</v>
      </c>
      <c r="I840" s="210">
        <f>H840/H839-1</f>
        <v/>
      </c>
    </row>
    <row r="841" ht="16.05" customHeight="1" s="258">
      <c r="A841" s="231" t="n">
        <v>43201</v>
      </c>
      <c r="B841" t="n">
        <v>86.54817199999999</v>
      </c>
      <c r="C841" s="47">
        <f>B841/B840-1</f>
        <v/>
      </c>
      <c r="E841" s="81" t="n"/>
      <c r="F841" s="82" t="n"/>
      <c r="G841" s="81" t="n">
        <v>43160</v>
      </c>
      <c r="H841" s="82" t="n">
        <v>312.51</v>
      </c>
      <c r="I841" s="210">
        <f>H841/H840-1</f>
        <v/>
      </c>
    </row>
    <row r="842" ht="16.05" customHeight="1" s="258">
      <c r="A842" s="231" t="n">
        <v>43202</v>
      </c>
      <c r="B842" t="n">
        <v>86.768326</v>
      </c>
      <c r="C842" s="47">
        <f>B842/B841-1</f>
        <v/>
      </c>
      <c r="E842" s="81" t="n"/>
      <c r="F842" s="82" t="n"/>
      <c r="G842" s="81" t="n">
        <v>43161</v>
      </c>
      <c r="H842" s="82" t="n">
        <v>312.6</v>
      </c>
      <c r="I842" s="210">
        <f>H842/H841-1</f>
        <v/>
      </c>
    </row>
    <row r="843" ht="16.05" customHeight="1" s="258">
      <c r="A843" s="231" t="n">
        <v>43203</v>
      </c>
      <c r="B843" t="n">
        <v>85.961105</v>
      </c>
      <c r="C843" s="47">
        <f>B843/B842-1</f>
        <v/>
      </c>
      <c r="E843" s="81" t="n"/>
      <c r="F843" s="82" t="n"/>
      <c r="G843" s="81" t="n">
        <v>43162</v>
      </c>
      <c r="H843" s="82" t="n">
        <v>305.89</v>
      </c>
      <c r="I843" s="210">
        <f>H843/H842-1</f>
        <v/>
      </c>
    </row>
    <row r="844" ht="16.05" customHeight="1" s="258">
      <c r="A844" s="231" t="n">
        <v>43207</v>
      </c>
      <c r="B844" t="n">
        <v>85.915237</v>
      </c>
      <c r="C844" s="47">
        <f>B844/B843-1</f>
        <v/>
      </c>
      <c r="E844" s="81" t="n"/>
      <c r="F844" s="82" t="n"/>
      <c r="G844" s="81" t="n">
        <v>43165</v>
      </c>
      <c r="H844" s="82" t="n">
        <v>296.24</v>
      </c>
      <c r="I844" s="210">
        <f>H844/H843-1</f>
        <v/>
      </c>
    </row>
    <row r="845" ht="16.05" customHeight="1" s="258">
      <c r="A845" s="231" t="n">
        <v>43208</v>
      </c>
      <c r="B845" t="n">
        <v>85.575836</v>
      </c>
      <c r="C845" s="47">
        <f>B845/B844-1</f>
        <v/>
      </c>
      <c r="E845" s="81" t="n"/>
      <c r="F845" s="82" t="n"/>
      <c r="G845" s="81" t="n">
        <v>43166</v>
      </c>
      <c r="H845" s="82" t="n">
        <v>288.91</v>
      </c>
      <c r="I845" s="210">
        <f>H845/H844-1</f>
        <v/>
      </c>
    </row>
    <row r="846" ht="16.05" customHeight="1" s="258">
      <c r="A846" s="231" t="n">
        <v>43209</v>
      </c>
      <c r="B846" t="n">
        <v>86.162888</v>
      </c>
      <c r="C846" s="47">
        <f>B846/B845-1</f>
        <v/>
      </c>
      <c r="E846" s="81" t="n"/>
      <c r="F846" s="82" t="n"/>
      <c r="G846" s="81" t="n">
        <v>43167</v>
      </c>
      <c r="H846" s="82" t="n">
        <v>292.6</v>
      </c>
      <c r="I846" s="210">
        <f>H846/H845-1</f>
        <v/>
      </c>
    </row>
    <row r="847" ht="16.05" customHeight="1" s="258">
      <c r="A847" s="231" t="n">
        <v>43210</v>
      </c>
      <c r="B847" t="n">
        <v>85.383179</v>
      </c>
      <c r="C847" s="47">
        <f>B847/B846-1</f>
        <v/>
      </c>
      <c r="E847" s="81" t="n"/>
      <c r="F847" s="82" t="n"/>
      <c r="G847" s="81" t="n">
        <v>43168</v>
      </c>
      <c r="H847" s="82" t="n">
        <v>294.03</v>
      </c>
      <c r="I847" s="210">
        <f>H847/H846-1</f>
        <v/>
      </c>
    </row>
    <row r="848" ht="16.05" customHeight="1" s="258">
      <c r="A848" s="231" t="n">
        <v>43211</v>
      </c>
      <c r="B848" t="n">
        <v>84.47505200000001</v>
      </c>
      <c r="C848" s="47">
        <f>B848/B847-1</f>
        <v/>
      </c>
      <c r="E848" s="81" t="n"/>
      <c r="F848" s="82" t="n"/>
      <c r="G848" s="81" t="n">
        <v>43169</v>
      </c>
      <c r="H848" s="82" t="n">
        <v>290.22</v>
      </c>
      <c r="I848" s="210">
        <f>H848/H847-1</f>
        <v/>
      </c>
    </row>
    <row r="849" ht="16.05" customHeight="1" s="258">
      <c r="A849" s="231" t="n">
        <v>43214</v>
      </c>
      <c r="B849" t="n">
        <v>85.465744</v>
      </c>
      <c r="C849" s="47">
        <f>B849/B848-1</f>
        <v/>
      </c>
      <c r="E849" s="81" t="n"/>
      <c r="F849" s="82" t="n"/>
      <c r="G849" s="81" t="n">
        <v>43172</v>
      </c>
      <c r="H849" s="82" t="n">
        <v>282.39</v>
      </c>
      <c r="I849" s="210">
        <f>H849/H848-1</f>
        <v/>
      </c>
    </row>
    <row r="850" ht="16.05" customHeight="1" s="258">
      <c r="A850" s="231" t="n">
        <v>43215</v>
      </c>
      <c r="B850" t="n">
        <v>84.87866200000001</v>
      </c>
      <c r="C850" s="47">
        <f>B850/B849-1</f>
        <v/>
      </c>
      <c r="E850" s="81" t="n"/>
      <c r="F850" s="82" t="n"/>
      <c r="G850" s="81" t="n">
        <v>43173</v>
      </c>
      <c r="H850" s="82" t="n">
        <v>275.45</v>
      </c>
      <c r="I850" s="210">
        <f>H850/H849-1</f>
        <v/>
      </c>
    </row>
    <row r="851" ht="16.05" customHeight="1" s="258">
      <c r="A851" s="231" t="n">
        <v>43216</v>
      </c>
      <c r="B851" t="n">
        <v>84.649338</v>
      </c>
      <c r="C851" s="47">
        <f>B851/B850-1</f>
        <v/>
      </c>
      <c r="E851" s="81" t="n"/>
      <c r="F851" s="82" t="n"/>
      <c r="G851" s="81" t="n">
        <v>43174</v>
      </c>
      <c r="H851" s="82" t="n">
        <v>290.45</v>
      </c>
      <c r="I851" s="210">
        <f>H851/H850-1</f>
        <v/>
      </c>
    </row>
    <row r="852" ht="16.05" customHeight="1" s="258">
      <c r="A852" s="231" t="n">
        <v>43217</v>
      </c>
      <c r="B852" t="n">
        <v>84.805305</v>
      </c>
      <c r="C852" s="47">
        <f>B852/B851-1</f>
        <v/>
      </c>
      <c r="E852" s="81" t="n"/>
      <c r="F852" s="82" t="n"/>
      <c r="G852" s="81" t="n">
        <v>43175</v>
      </c>
      <c r="H852" s="82" t="n">
        <v>298.56</v>
      </c>
      <c r="I852" s="210">
        <f>H852/H851-1</f>
        <v/>
      </c>
    </row>
    <row r="853" ht="16.05" customHeight="1" s="258">
      <c r="A853" s="231" t="n">
        <v>43218</v>
      </c>
      <c r="B853" t="n">
        <v>83.365112</v>
      </c>
      <c r="C853" s="47">
        <f>B853/B852-1</f>
        <v/>
      </c>
      <c r="E853" s="81" t="n"/>
      <c r="F853" s="82" t="n"/>
      <c r="G853" s="81" t="n">
        <v>43176</v>
      </c>
      <c r="H853" s="82" t="n">
        <v>300.37</v>
      </c>
      <c r="I853" s="210">
        <f>H853/H852-1</f>
        <v/>
      </c>
    </row>
    <row r="854" ht="16.05" customHeight="1" s="258">
      <c r="A854" s="231" t="n">
        <v>43221</v>
      </c>
      <c r="B854" t="n">
        <v>82.90827899999999</v>
      </c>
      <c r="C854" s="47">
        <f>B854/B853-1</f>
        <v/>
      </c>
      <c r="E854" s="81" t="n"/>
      <c r="F854" s="82" t="n"/>
      <c r="G854" s="81" t="n">
        <v>43179</v>
      </c>
      <c r="H854" s="82" t="n">
        <v>298.5</v>
      </c>
      <c r="I854" s="210">
        <f>H854/H853-1</f>
        <v/>
      </c>
    </row>
    <row r="855" ht="16.05" customHeight="1" s="258">
      <c r="A855" s="231" t="n">
        <v>43222</v>
      </c>
      <c r="B855" t="n">
        <v>83.25827</v>
      </c>
      <c r="C855" s="47">
        <f>B855/B854-1</f>
        <v/>
      </c>
      <c r="E855" s="81" t="n"/>
      <c r="F855" s="82" t="n"/>
      <c r="G855" s="81" t="n">
        <v>43180</v>
      </c>
      <c r="H855" s="82" t="n">
        <v>302.64</v>
      </c>
      <c r="I855" s="210">
        <f>H855/H854-1</f>
        <v/>
      </c>
    </row>
    <row r="856" ht="16.05" customHeight="1" s="258">
      <c r="A856" s="231" t="n">
        <v>43223</v>
      </c>
      <c r="B856" t="n">
        <v>84.685829</v>
      </c>
      <c r="C856" s="47">
        <f>B856/B855-1</f>
        <v/>
      </c>
      <c r="E856" s="81" t="n"/>
      <c r="F856" s="82" t="n"/>
      <c r="G856" s="81" t="n">
        <v>43181</v>
      </c>
      <c r="H856" s="82" t="n">
        <v>304.24</v>
      </c>
      <c r="I856" s="210">
        <f>H856/H855-1</f>
        <v/>
      </c>
    </row>
    <row r="857" ht="16.05" customHeight="1" s="258">
      <c r="A857" s="231" t="n">
        <v>43224</v>
      </c>
      <c r="B857" t="n">
        <v>83.414856</v>
      </c>
      <c r="C857" s="47">
        <f>B857/B856-1</f>
        <v/>
      </c>
      <c r="E857" s="81" t="n"/>
      <c r="F857" s="82" t="n"/>
      <c r="G857" s="81" t="n">
        <v>43182</v>
      </c>
      <c r="H857" s="82" t="n">
        <v>303.88</v>
      </c>
      <c r="I857" s="210">
        <f>H857/H856-1</f>
        <v/>
      </c>
    </row>
    <row r="858" ht="16.05" customHeight="1" s="258">
      <c r="A858" s="231" t="n">
        <v>43225</v>
      </c>
      <c r="B858" t="n">
        <v>82.291222</v>
      </c>
      <c r="C858" s="47">
        <f>B858/B857-1</f>
        <v/>
      </c>
      <c r="E858" s="81" t="n"/>
      <c r="F858" s="82" t="n"/>
      <c r="G858" s="81" t="n">
        <v>43183</v>
      </c>
      <c r="H858" s="82" t="n">
        <v>301.17</v>
      </c>
      <c r="I858" s="210">
        <f>H858/H857-1</f>
        <v/>
      </c>
    </row>
    <row r="859" ht="16.05" customHeight="1" s="258">
      <c r="A859" s="231" t="n">
        <v>43228</v>
      </c>
      <c r="B859" t="n">
        <v>81.563644</v>
      </c>
      <c r="C859" s="47">
        <f>B859/B858-1</f>
        <v/>
      </c>
      <c r="E859" s="81" t="n"/>
      <c r="F859" s="82" t="n"/>
      <c r="G859" s="81" t="n">
        <v>43186</v>
      </c>
      <c r="H859" s="82" t="n">
        <v>301.21</v>
      </c>
      <c r="I859" s="210">
        <f>H859/H858-1</f>
        <v/>
      </c>
    </row>
    <row r="860" ht="16.05" customHeight="1" s="258">
      <c r="A860" s="231" t="n">
        <v>43229</v>
      </c>
      <c r="B860" t="n">
        <v>81.96888</v>
      </c>
      <c r="C860" s="47">
        <f>B860/B859-1</f>
        <v/>
      </c>
      <c r="E860" s="81" t="n"/>
      <c r="F860" s="82" t="n"/>
      <c r="G860" s="81" t="n">
        <v>43187</v>
      </c>
      <c r="H860" s="82" t="n">
        <v>304.05</v>
      </c>
      <c r="I860" s="210">
        <f>H860/H859-1</f>
        <v/>
      </c>
    </row>
    <row r="861" ht="16.05" customHeight="1" s="258">
      <c r="A861" s="231" t="n">
        <v>43230</v>
      </c>
      <c r="B861" t="n">
        <v>82.328064</v>
      </c>
      <c r="C861" s="47">
        <f>B861/B860-1</f>
        <v/>
      </c>
      <c r="E861" s="81" t="n"/>
      <c r="F861" s="82" t="n"/>
      <c r="G861" s="81" t="n">
        <v>43188</v>
      </c>
      <c r="H861" s="82" t="n">
        <v>307.36</v>
      </c>
      <c r="I861" s="210">
        <f>H861/H860-1</f>
        <v/>
      </c>
    </row>
    <row r="862" ht="16.05" customHeight="1" s="258">
      <c r="A862" s="231" t="n">
        <v>43231</v>
      </c>
      <c r="B862" t="n">
        <v>82.383324</v>
      </c>
      <c r="C862" s="47">
        <f>B862/B861-1</f>
        <v/>
      </c>
      <c r="E862" s="81" t="n"/>
      <c r="F862" s="82" t="n"/>
      <c r="G862" s="81" t="n">
        <v>43189</v>
      </c>
      <c r="H862" s="82" t="n">
        <v>304.87</v>
      </c>
      <c r="I862" s="210">
        <f>H862/H861-1</f>
        <v/>
      </c>
    </row>
    <row r="863" ht="16.05" customHeight="1" s="258">
      <c r="A863" s="231" t="n">
        <v>43232</v>
      </c>
      <c r="B863" t="n">
        <v>82.245178</v>
      </c>
      <c r="C863" s="47">
        <f>B863/B862-1</f>
        <v/>
      </c>
      <c r="E863" s="81" t="n"/>
      <c r="F863" s="82" t="n"/>
      <c r="G863" s="81" t="n">
        <v>43190</v>
      </c>
      <c r="H863" s="82" t="n">
        <v>307.12</v>
      </c>
      <c r="I863" s="210">
        <f>H863/H862-1</f>
        <v/>
      </c>
    </row>
    <row r="864" ht="16.05" customHeight="1" s="258">
      <c r="A864" s="231" t="n">
        <v>43235</v>
      </c>
      <c r="B864" t="n">
        <v>81.803093</v>
      </c>
      <c r="C864" s="47">
        <f>B864/B863-1</f>
        <v/>
      </c>
      <c r="E864" s="81" t="n"/>
      <c r="F864" s="82" t="n"/>
      <c r="G864" s="81" t="n">
        <v>43193</v>
      </c>
      <c r="H864" s="82" t="n">
        <v>311.65</v>
      </c>
      <c r="I864" s="210">
        <f>H864/H863-1</f>
        <v/>
      </c>
    </row>
    <row r="865" ht="16.05" customHeight="1" s="258">
      <c r="A865" s="231" t="n">
        <v>43236</v>
      </c>
      <c r="B865" t="n">
        <v>82.09781599999999</v>
      </c>
      <c r="C865" s="47">
        <f>B865/B864-1</f>
        <v/>
      </c>
      <c r="E865" s="81" t="n"/>
      <c r="F865" s="82" t="n"/>
      <c r="G865" s="81" t="n">
        <v>43194</v>
      </c>
      <c r="H865" s="82" t="n">
        <v>309.92</v>
      </c>
      <c r="I865" s="210">
        <f>H865/H864-1</f>
        <v/>
      </c>
    </row>
    <row r="866" ht="16.05" customHeight="1" s="258">
      <c r="A866" s="231" t="n">
        <v>43237</v>
      </c>
      <c r="B866" t="n">
        <v>81.572838</v>
      </c>
      <c r="C866" s="47">
        <f>B866/B865-1</f>
        <v/>
      </c>
      <c r="E866" s="81" t="n"/>
      <c r="F866" s="82" t="n"/>
      <c r="G866" s="81" t="n">
        <v>43195</v>
      </c>
      <c r="H866" s="82" t="n">
        <v>307.1</v>
      </c>
      <c r="I866" s="210">
        <f>H866/H865-1</f>
        <v/>
      </c>
    </row>
    <row r="867" ht="16.05" customHeight="1" s="258">
      <c r="A867" s="231" t="n">
        <v>43238</v>
      </c>
      <c r="B867" t="n">
        <v>82.014923</v>
      </c>
      <c r="C867" s="47">
        <f>B867/B866-1</f>
        <v/>
      </c>
      <c r="E867" s="81" t="n"/>
      <c r="F867" s="82" t="n"/>
      <c r="G867" s="81" t="n">
        <v>43196</v>
      </c>
      <c r="H867" s="82" t="n">
        <v>302.59</v>
      </c>
      <c r="I867" s="210">
        <f>H867/H866-1</f>
        <v/>
      </c>
    </row>
    <row r="868" ht="16.05" customHeight="1" s="258">
      <c r="A868" s="231" t="n">
        <v>43239</v>
      </c>
      <c r="B868" t="n">
        <v>82.549103</v>
      </c>
      <c r="C868" s="47">
        <f>B868/B867-1</f>
        <v/>
      </c>
      <c r="E868" s="81" t="n"/>
      <c r="F868" s="82" t="n"/>
      <c r="G868" s="81" t="n">
        <v>43197</v>
      </c>
      <c r="H868" s="82" t="n">
        <v>303.61</v>
      </c>
      <c r="I868" s="210">
        <f>H868/H867-1</f>
        <v/>
      </c>
    </row>
    <row r="869" ht="16.05" customHeight="1" s="258">
      <c r="A869" s="231" t="n">
        <v>43242</v>
      </c>
      <c r="B869" t="n">
        <v>82.604355</v>
      </c>
      <c r="C869" s="47">
        <f>B869/B868-1</f>
        <v/>
      </c>
      <c r="E869" s="81" t="n"/>
      <c r="F869" s="82" t="n"/>
      <c r="G869" s="81" t="n">
        <v>43200</v>
      </c>
      <c r="H869" s="82" t="n">
        <v>299.58</v>
      </c>
      <c r="I869" s="210">
        <f>H869/H868-1</f>
        <v/>
      </c>
    </row>
    <row r="870" ht="16.05" customHeight="1" s="258">
      <c r="A870" s="231" t="n">
        <v>43243</v>
      </c>
      <c r="B870" t="n">
        <v>83.322739</v>
      </c>
      <c r="C870" s="47">
        <f>B870/B869-1</f>
        <v/>
      </c>
      <c r="E870" s="81" t="n"/>
      <c r="F870" s="82" t="n"/>
      <c r="G870" s="81" t="n">
        <v>43201</v>
      </c>
      <c r="H870" s="82" t="n">
        <v>299.17</v>
      </c>
      <c r="I870" s="210">
        <f>H870/H869-1</f>
        <v/>
      </c>
    </row>
    <row r="871" ht="16.05" customHeight="1" s="258">
      <c r="A871" s="231" t="n">
        <v>43244</v>
      </c>
      <c r="B871" t="n">
        <v>84.05954</v>
      </c>
      <c r="C871" s="47">
        <f>B871/B870-1</f>
        <v/>
      </c>
      <c r="E871" s="81" t="n"/>
      <c r="F871" s="82" t="n"/>
      <c r="G871" s="81" t="n">
        <v>43202</v>
      </c>
      <c r="H871" s="82" t="n">
        <v>300.61</v>
      </c>
      <c r="I871" s="210">
        <f>H871/H870-1</f>
        <v/>
      </c>
    </row>
    <row r="872" ht="16.05" customHeight="1" s="258">
      <c r="A872" s="231" t="n">
        <v>43245</v>
      </c>
      <c r="B872" t="n">
        <v>84.335831</v>
      </c>
      <c r="C872" s="47">
        <f>B872/B871-1</f>
        <v/>
      </c>
      <c r="E872" s="81" t="n"/>
      <c r="F872" s="82" t="n"/>
      <c r="G872" s="81" t="n">
        <v>43203</v>
      </c>
      <c r="H872" s="82" t="n">
        <v>299.93</v>
      </c>
      <c r="I872" s="210">
        <f>H872/H871-1</f>
        <v/>
      </c>
    </row>
    <row r="873" ht="16.05" customHeight="1" s="258">
      <c r="A873" s="231" t="n">
        <v>43246</v>
      </c>
      <c r="B873" t="n">
        <v>84.47399900000001</v>
      </c>
      <c r="C873" s="47">
        <f>B873/B872-1</f>
        <v/>
      </c>
      <c r="E873" s="81" t="n"/>
      <c r="F873" s="82" t="n"/>
      <c r="G873" s="81" t="n">
        <v>43204</v>
      </c>
      <c r="H873" s="82" t="n">
        <v>299.17</v>
      </c>
      <c r="I873" s="210">
        <f>H873/H872-1</f>
        <v/>
      </c>
    </row>
    <row r="874" ht="16.05" customHeight="1" s="258">
      <c r="A874" s="231" t="n">
        <v>43250</v>
      </c>
      <c r="B874" t="n">
        <v>84.04113</v>
      </c>
      <c r="C874" s="47">
        <f>B874/B873-1</f>
        <v/>
      </c>
      <c r="E874" s="81" t="n"/>
      <c r="F874" s="82" t="n"/>
      <c r="G874" s="81" t="n">
        <v>43207</v>
      </c>
      <c r="H874" s="82" t="n">
        <v>297.59</v>
      </c>
      <c r="I874" s="210">
        <f>H874/H873-1</f>
        <v/>
      </c>
    </row>
    <row r="875" ht="16.05" customHeight="1" s="258">
      <c r="A875" s="231" t="n">
        <v>43251</v>
      </c>
      <c r="B875" t="n">
        <v>83.888588</v>
      </c>
      <c r="C875" s="47">
        <f>B875/B874-1</f>
        <v/>
      </c>
      <c r="E875" s="81" t="n"/>
      <c r="F875" s="82" t="n"/>
      <c r="G875" s="81" t="n">
        <v>43208</v>
      </c>
      <c r="H875" s="82" t="n">
        <v>294.92</v>
      </c>
      <c r="I875" s="210">
        <f>H875/H874-1</f>
        <v/>
      </c>
    </row>
    <row r="876" ht="16.05" customHeight="1" s="258">
      <c r="A876" s="231" t="n">
        <v>43252</v>
      </c>
      <c r="B876" t="n">
        <v>84.702049</v>
      </c>
      <c r="C876" s="47">
        <f>B876/B875-1</f>
        <v/>
      </c>
      <c r="E876" s="81" t="n"/>
      <c r="F876" s="82" t="n"/>
      <c r="G876" s="81" t="n">
        <v>43209</v>
      </c>
      <c r="H876" s="82" t="n">
        <v>294.34</v>
      </c>
      <c r="I876" s="210">
        <f>H876/H875-1</f>
        <v/>
      </c>
    </row>
    <row r="877" ht="16.05" customHeight="1" s="258">
      <c r="A877" s="231" t="n">
        <v>43253</v>
      </c>
      <c r="B877" t="n">
        <v>84.12896000000001</v>
      </c>
      <c r="C877" s="47">
        <f>B877/B876-1</f>
        <v/>
      </c>
      <c r="E877" s="81" t="n"/>
      <c r="F877" s="82" t="n"/>
      <c r="G877" s="81" t="n">
        <v>43210</v>
      </c>
      <c r="H877" s="82" t="n">
        <v>291.91</v>
      </c>
      <c r="I877" s="210">
        <f>H877/H876-1</f>
        <v/>
      </c>
    </row>
    <row r="878" ht="16.05" customHeight="1" s="258">
      <c r="A878" s="231" t="n">
        <v>43256</v>
      </c>
      <c r="B878" t="n">
        <v>83.019676</v>
      </c>
      <c r="C878" s="47">
        <f>B878/B877-1</f>
        <v/>
      </c>
      <c r="E878" s="81" t="n"/>
      <c r="F878" s="82" t="n"/>
      <c r="G878" s="81" t="n">
        <v>43211</v>
      </c>
      <c r="H878" s="82" t="n">
        <v>288.94</v>
      </c>
      <c r="I878" s="210">
        <f>H878/H877-1</f>
        <v/>
      </c>
    </row>
    <row r="879" ht="16.05" customHeight="1" s="258">
      <c r="A879" s="231" t="n">
        <v>43257</v>
      </c>
      <c r="B879" t="n">
        <v>83.50959</v>
      </c>
      <c r="C879" s="47">
        <f>B879/B878-1</f>
        <v/>
      </c>
      <c r="E879" s="81" t="n"/>
      <c r="F879" s="82" t="n"/>
      <c r="G879" s="81" t="n">
        <v>43214</v>
      </c>
      <c r="H879" s="82" t="n">
        <v>281.29</v>
      </c>
      <c r="I879" s="210">
        <f>H879/H878-1</f>
        <v/>
      </c>
    </row>
    <row r="880" ht="16.05" customHeight="1" s="258">
      <c r="A880" s="231" t="n">
        <v>43258</v>
      </c>
      <c r="B880" t="n">
        <v>82.68689000000001</v>
      </c>
      <c r="C880" s="47">
        <f>B880/B879-1</f>
        <v/>
      </c>
      <c r="E880" s="81" t="n"/>
      <c r="F880" s="82" t="n"/>
      <c r="G880" s="81" t="n">
        <v>43215</v>
      </c>
      <c r="H880" s="82" t="n">
        <v>281.32</v>
      </c>
      <c r="I880" s="210">
        <f>H880/H879-1</f>
        <v/>
      </c>
    </row>
    <row r="881" ht="16.05" customHeight="1" s="258">
      <c r="A881" s="231" t="n">
        <v>43259</v>
      </c>
      <c r="B881" t="n">
        <v>82.00284600000001</v>
      </c>
      <c r="C881" s="47">
        <f>B881/B880-1</f>
        <v/>
      </c>
      <c r="E881" s="81" t="n"/>
      <c r="F881" s="82" t="n"/>
      <c r="G881" s="81" t="n">
        <v>43216</v>
      </c>
      <c r="H881" s="82" t="n">
        <v>281.36</v>
      </c>
      <c r="I881" s="210">
        <f>H881/H880-1</f>
        <v/>
      </c>
    </row>
    <row r="882" ht="16.05" customHeight="1" s="258">
      <c r="A882" s="231" t="n">
        <v>43260</v>
      </c>
      <c r="B882" t="n">
        <v>80.625488</v>
      </c>
      <c r="C882" s="47">
        <f>B882/B881-1</f>
        <v/>
      </c>
      <c r="E882" s="81" t="n"/>
      <c r="F882" s="82" t="n"/>
      <c r="G882" s="81" t="n">
        <v>43217</v>
      </c>
      <c r="H882" s="82" t="n">
        <v>283.63</v>
      </c>
      <c r="I882" s="210">
        <f>H882/H881-1</f>
        <v/>
      </c>
    </row>
    <row r="883" ht="16.05" customHeight="1" s="258">
      <c r="A883" s="231" t="n">
        <v>43263</v>
      </c>
      <c r="B883" t="n">
        <v>78.49015</v>
      </c>
      <c r="C883" s="47">
        <f>B883/B882-1</f>
        <v/>
      </c>
      <c r="E883" s="81" t="n"/>
      <c r="F883" s="82" t="n"/>
      <c r="G883" s="81" t="n">
        <v>43218</v>
      </c>
      <c r="H883" s="82" t="n">
        <v>287.7</v>
      </c>
      <c r="I883" s="210">
        <f>H883/H882-1</f>
        <v/>
      </c>
    </row>
    <row r="884" ht="16.05" customHeight="1" s="258">
      <c r="A884" s="231" t="n">
        <v>43264</v>
      </c>
      <c r="B884" t="n">
        <v>78.45315600000001</v>
      </c>
      <c r="C884" s="47">
        <f>B884/B883-1</f>
        <v/>
      </c>
      <c r="E884" s="81" t="n"/>
      <c r="F884" s="82" t="n"/>
      <c r="G884" s="81" t="n">
        <v>43221</v>
      </c>
      <c r="H884" s="82" t="n">
        <v>287.11</v>
      </c>
      <c r="I884" s="210">
        <f>H884/H883-1</f>
        <v/>
      </c>
    </row>
    <row r="885" ht="16.05" customHeight="1" s="258">
      <c r="A885" s="231" t="n">
        <v>43265</v>
      </c>
      <c r="B885" t="n">
        <v>80.801132</v>
      </c>
      <c r="C885" s="47">
        <f>B885/B884-1</f>
        <v/>
      </c>
      <c r="E885" s="81" t="n"/>
      <c r="F885" s="82" t="n"/>
      <c r="G885" s="81" t="n">
        <v>43222</v>
      </c>
      <c r="H885" s="82" t="n">
        <v>286.72</v>
      </c>
      <c r="I885" s="210">
        <f>H885/H884-1</f>
        <v/>
      </c>
    </row>
    <row r="886" ht="16.05" customHeight="1" s="258">
      <c r="A886" s="231" t="n">
        <v>43266</v>
      </c>
      <c r="B886" t="n">
        <v>79.007797</v>
      </c>
      <c r="C886" s="47">
        <f>B886/B885-1</f>
        <v/>
      </c>
      <c r="E886" s="81" t="n"/>
      <c r="F886" s="82" t="n"/>
      <c r="G886" s="81" t="n">
        <v>43223</v>
      </c>
      <c r="H886" s="82" t="n">
        <v>285.45</v>
      </c>
      <c r="I886" s="210">
        <f>H886/H885-1</f>
        <v/>
      </c>
    </row>
    <row r="887" ht="16.05" customHeight="1" s="258">
      <c r="A887" s="231" t="n">
        <v>43267</v>
      </c>
      <c r="B887" t="n">
        <v>79.43302199999999</v>
      </c>
      <c r="C887" s="47">
        <f>B887/B886-1</f>
        <v/>
      </c>
      <c r="E887" s="81" t="n"/>
      <c r="F887" s="82" t="n"/>
      <c r="G887" s="81" t="n">
        <v>43224</v>
      </c>
      <c r="H887" s="82" t="n">
        <v>283.43</v>
      </c>
      <c r="I887" s="210">
        <f>H887/H886-1</f>
        <v/>
      </c>
    </row>
    <row r="888" ht="16.05" customHeight="1" s="258">
      <c r="A888" s="231" t="n">
        <v>43271</v>
      </c>
      <c r="B888" t="n">
        <v>79.20193500000001</v>
      </c>
      <c r="C888" s="47">
        <f>B888/B887-1</f>
        <v/>
      </c>
      <c r="E888" s="81" t="n"/>
      <c r="F888" s="82" t="n"/>
      <c r="G888" s="81" t="n">
        <v>43225</v>
      </c>
      <c r="H888" s="82" t="n">
        <v>276.92</v>
      </c>
      <c r="I888" s="210">
        <f>H888/H887-1</f>
        <v/>
      </c>
    </row>
    <row r="889" ht="16.05" customHeight="1" s="258">
      <c r="A889" s="231" t="n">
        <v>43272</v>
      </c>
      <c r="B889" t="n">
        <v>79.32210499999999</v>
      </c>
      <c r="C889" s="47">
        <f>B889/B888-1</f>
        <v/>
      </c>
      <c r="E889" s="81" t="n"/>
      <c r="F889" s="82" t="n"/>
      <c r="G889" s="81" t="n">
        <v>43228</v>
      </c>
      <c r="H889" s="82" t="n">
        <v>271.36</v>
      </c>
      <c r="I889" s="210">
        <f>H889/H888-1</f>
        <v/>
      </c>
    </row>
    <row r="890" ht="16.05" customHeight="1" s="258">
      <c r="A890" s="231" t="n">
        <v>43273</v>
      </c>
      <c r="B890" t="n">
        <v>79.848991</v>
      </c>
      <c r="C890" s="47">
        <f>B890/B889-1</f>
        <v/>
      </c>
      <c r="E890" s="81" t="n"/>
      <c r="F890" s="82" t="n"/>
      <c r="G890" s="81" t="n">
        <v>43229</v>
      </c>
      <c r="H890" s="82" t="n">
        <v>269.69</v>
      </c>
      <c r="I890" s="210">
        <f>H890/H889-1</f>
        <v/>
      </c>
    </row>
    <row r="891" ht="16.05" customHeight="1" s="258">
      <c r="A891" s="231" t="n">
        <v>43274</v>
      </c>
      <c r="B891" t="n">
        <v>79.950684</v>
      </c>
      <c r="C891" s="47">
        <f>B891/B890-1</f>
        <v/>
      </c>
      <c r="E891" s="81" t="n"/>
      <c r="F891" s="82" t="n"/>
      <c r="G891" s="81" t="n">
        <v>43230</v>
      </c>
      <c r="H891" s="82" t="n">
        <v>270.1</v>
      </c>
      <c r="I891" s="210">
        <f>H891/H890-1</f>
        <v/>
      </c>
    </row>
    <row r="892" ht="16.05" customHeight="1" s="258">
      <c r="A892" s="231" t="n">
        <v>43277</v>
      </c>
      <c r="B892" t="n">
        <v>78.859886</v>
      </c>
      <c r="C892" s="47">
        <f>B892/B891-1</f>
        <v/>
      </c>
      <c r="E892" s="81" t="n"/>
      <c r="F892" s="82" t="n"/>
      <c r="G892" s="81" t="n">
        <v>43231</v>
      </c>
      <c r="H892" s="82" t="n">
        <v>264.84</v>
      </c>
      <c r="I892" s="210">
        <f>H892/H891-1</f>
        <v/>
      </c>
    </row>
    <row r="893" ht="16.05" customHeight="1" s="258">
      <c r="A893" s="231" t="n">
        <v>43278</v>
      </c>
      <c r="B893" t="n">
        <v>78.25902600000001</v>
      </c>
      <c r="C893" s="47">
        <f>B893/B892-1</f>
        <v/>
      </c>
      <c r="E893" s="81" t="n"/>
      <c r="F893" s="82" t="n"/>
      <c r="G893" s="81" t="n">
        <v>43232</v>
      </c>
      <c r="H893" s="82" t="n">
        <v>269.28</v>
      </c>
      <c r="I893" s="210">
        <f>H893/H892-1</f>
        <v/>
      </c>
    </row>
    <row r="894" ht="16.05" customHeight="1" s="258">
      <c r="A894" s="231" t="n">
        <v>43279</v>
      </c>
      <c r="B894" t="n">
        <v>78.545609</v>
      </c>
      <c r="C894" s="47">
        <f>B894/B893-1</f>
        <v/>
      </c>
      <c r="E894" s="81" t="n"/>
      <c r="F894" s="82" t="n"/>
      <c r="G894" s="81" t="n">
        <v>43235</v>
      </c>
      <c r="H894" s="82" t="n">
        <v>269.9</v>
      </c>
      <c r="I894" s="210">
        <f>H894/H893-1</f>
        <v/>
      </c>
    </row>
    <row r="895" ht="16.05" customHeight="1" s="258">
      <c r="A895" s="231" t="n">
        <v>43280</v>
      </c>
      <c r="B895" t="n">
        <v>78.869125</v>
      </c>
      <c r="C895" s="47">
        <f>B895/B894-1</f>
        <v/>
      </c>
      <c r="E895" s="81" t="n"/>
      <c r="F895" s="82" t="n"/>
      <c r="G895" s="81" t="n">
        <v>43236</v>
      </c>
      <c r="H895" s="82" t="n">
        <v>275.8</v>
      </c>
      <c r="I895" s="210">
        <f>H895/H894-1</f>
        <v/>
      </c>
    </row>
    <row r="896" ht="16.05" customHeight="1" s="258">
      <c r="A896" s="231" t="n">
        <v>43281</v>
      </c>
      <c r="B896" t="n">
        <v>79.974785</v>
      </c>
      <c r="C896" s="47">
        <f>B896/B895-1</f>
        <v/>
      </c>
      <c r="E896" s="81" t="n"/>
      <c r="F896" s="82" t="n"/>
      <c r="G896" s="81" t="n">
        <v>43237</v>
      </c>
      <c r="H896" s="82" t="n">
        <v>275.46</v>
      </c>
      <c r="I896" s="210">
        <f>H896/H895-1</f>
        <v/>
      </c>
    </row>
    <row r="897" ht="16.05" customHeight="1" s="258">
      <c r="A897" s="231" t="n">
        <v>43285</v>
      </c>
      <c r="B897" t="n">
        <v>79.343521</v>
      </c>
      <c r="C897" s="47">
        <f>B897/B896-1</f>
        <v/>
      </c>
      <c r="E897" s="81" t="n"/>
      <c r="F897" s="82" t="n"/>
      <c r="G897" s="81" t="n">
        <v>43238</v>
      </c>
      <c r="H897" s="82" t="n">
        <v>272.17</v>
      </c>
      <c r="I897" s="210">
        <f>H897/H896-1</f>
        <v/>
      </c>
    </row>
    <row r="898" ht="16.05" customHeight="1" s="258">
      <c r="A898" s="231" t="n">
        <v>43286</v>
      </c>
      <c r="B898" t="n">
        <v>78.702972</v>
      </c>
      <c r="C898" s="47">
        <f>B898/B897-1</f>
        <v/>
      </c>
      <c r="E898" s="81" t="n"/>
      <c r="F898" s="82" t="n"/>
      <c r="G898" s="81" t="n">
        <v>43239</v>
      </c>
      <c r="H898" s="82" t="n">
        <v>276.56</v>
      </c>
      <c r="I898" s="210">
        <f>H898/H897-1</f>
        <v/>
      </c>
    </row>
    <row r="899" ht="16.05" customHeight="1" s="258">
      <c r="A899" s="231" t="n">
        <v>43287</v>
      </c>
      <c r="B899" t="n">
        <v>78.93506600000001</v>
      </c>
      <c r="C899" s="47">
        <f>B899/B898-1</f>
        <v/>
      </c>
      <c r="E899" s="81" t="n"/>
      <c r="F899" s="82" t="n"/>
      <c r="G899" s="81" t="n">
        <v>43242</v>
      </c>
      <c r="H899" s="82" t="n">
        <v>276.66</v>
      </c>
      <c r="I899" s="210">
        <f>H899/H898-1</f>
        <v/>
      </c>
    </row>
    <row r="900" ht="16.05" customHeight="1" s="258">
      <c r="A900" s="231" t="n">
        <v>43288</v>
      </c>
      <c r="B900" t="n">
        <v>78.56373600000001</v>
      </c>
      <c r="C900" s="47">
        <f>B900/B899-1</f>
        <v/>
      </c>
      <c r="E900" s="81" t="n"/>
      <c r="F900" s="82" t="n"/>
      <c r="G900" s="81" t="n">
        <v>43243</v>
      </c>
      <c r="H900" s="82" t="n">
        <v>272.01</v>
      </c>
      <c r="I900" s="210">
        <f>H900/H899-1</f>
        <v/>
      </c>
    </row>
    <row r="901" ht="16.05" customHeight="1" s="258">
      <c r="A901" s="231" t="n">
        <v>43291</v>
      </c>
      <c r="B901" t="n">
        <v>77.904633</v>
      </c>
      <c r="C901" s="47">
        <f>B901/B900-1</f>
        <v/>
      </c>
      <c r="E901" s="81" t="n"/>
      <c r="F901" s="82" t="n"/>
      <c r="G901" s="81" t="n">
        <v>43244</v>
      </c>
      <c r="H901" s="82" t="n">
        <v>272.47</v>
      </c>
      <c r="I901" s="210">
        <f>H901/H900-1</f>
        <v/>
      </c>
    </row>
    <row r="902" ht="16.05" customHeight="1" s="258">
      <c r="A902" s="231" t="n">
        <v>43292</v>
      </c>
      <c r="B902" t="n">
        <v>77.681831</v>
      </c>
      <c r="C902" s="47">
        <f>B902/B901-1</f>
        <v/>
      </c>
      <c r="E902" s="81" t="n"/>
      <c r="F902" s="82" t="n"/>
      <c r="G902" s="81" t="n">
        <v>43245</v>
      </c>
      <c r="H902" s="82" t="n">
        <v>274.97</v>
      </c>
      <c r="I902" s="210">
        <f>H902/H901-1</f>
        <v/>
      </c>
    </row>
    <row r="903" ht="16.05" customHeight="1" s="258">
      <c r="A903" s="231" t="n">
        <v>43293</v>
      </c>
      <c r="B903" t="n">
        <v>77.36618799999999</v>
      </c>
      <c r="C903" s="47">
        <f>B903/B902-1</f>
        <v/>
      </c>
      <c r="E903" s="81" t="n"/>
      <c r="F903" s="82" t="n"/>
      <c r="G903" s="81" t="n">
        <v>43246</v>
      </c>
      <c r="H903" s="82" t="n">
        <v>278.9</v>
      </c>
      <c r="I903" s="210">
        <f>H903/H902-1</f>
        <v/>
      </c>
    </row>
    <row r="904" ht="16.05" customHeight="1" s="258">
      <c r="A904" s="231" t="n">
        <v>43294</v>
      </c>
      <c r="B904" t="n">
        <v>76.010841</v>
      </c>
      <c r="C904" s="47">
        <f>B904/B903-1</f>
        <v/>
      </c>
      <c r="E904" s="81" t="n"/>
      <c r="F904" s="82" t="n"/>
      <c r="G904" s="81" t="n">
        <v>43249</v>
      </c>
      <c r="H904" s="82" t="n">
        <v>283.68</v>
      </c>
      <c r="I904" s="210">
        <f>H904/H903-1</f>
        <v/>
      </c>
    </row>
    <row r="905" ht="16.05" customHeight="1" s="258">
      <c r="A905" s="231" t="n">
        <v>43295</v>
      </c>
      <c r="B905" t="n">
        <v>76.77207900000001</v>
      </c>
      <c r="C905" s="47">
        <f>B905/B904-1</f>
        <v/>
      </c>
      <c r="E905" s="81" t="n"/>
      <c r="F905" s="82" t="n"/>
      <c r="G905" s="81" t="n">
        <v>43250</v>
      </c>
      <c r="H905" s="82" t="n">
        <v>286.8</v>
      </c>
      <c r="I905" s="210">
        <f>H905/H904-1</f>
        <v/>
      </c>
    </row>
    <row r="906" ht="16.05" customHeight="1" s="258">
      <c r="A906" s="231" t="n">
        <v>43298</v>
      </c>
      <c r="B906" t="n">
        <v>76.809219</v>
      </c>
      <c r="C906" s="47">
        <f>B906/B905-1</f>
        <v/>
      </c>
      <c r="E906" s="81" t="n"/>
      <c r="F906" s="82" t="n"/>
      <c r="G906" s="81" t="n">
        <v>43251</v>
      </c>
      <c r="H906" s="82" t="n">
        <v>284.32</v>
      </c>
      <c r="I906" s="210">
        <f>H906/H905-1</f>
        <v/>
      </c>
    </row>
    <row r="907" ht="16.05" customHeight="1" s="258">
      <c r="A907" s="231" t="n">
        <v>43299</v>
      </c>
      <c r="B907" t="n">
        <v>77.93246499999999</v>
      </c>
      <c r="C907" s="47">
        <f>B907/B906-1</f>
        <v/>
      </c>
      <c r="E907" s="81" t="n"/>
      <c r="F907" s="82" t="n"/>
      <c r="G907" s="81" t="n">
        <v>43252</v>
      </c>
      <c r="H907" s="82" t="n">
        <v>284.52</v>
      </c>
      <c r="I907" s="210">
        <f>H907/H906-1</f>
        <v/>
      </c>
    </row>
    <row r="908" ht="16.05" customHeight="1" s="258">
      <c r="A908" s="231" t="n">
        <v>43300</v>
      </c>
      <c r="B908" t="n">
        <v>78.545174</v>
      </c>
      <c r="C908" s="47">
        <f>B908/B907-1</f>
        <v/>
      </c>
      <c r="E908" s="81" t="n"/>
      <c r="F908" s="82" t="n"/>
      <c r="G908" s="81" t="n">
        <v>43253</v>
      </c>
      <c r="H908" s="82" t="n">
        <v>283.41</v>
      </c>
      <c r="I908" s="210">
        <f>H908/H907-1</f>
        <v/>
      </c>
    </row>
    <row r="909" ht="16.05" customHeight="1" s="258">
      <c r="A909" s="231" t="n">
        <v>43301</v>
      </c>
      <c r="B909" t="n">
        <v>78.981461</v>
      </c>
      <c r="C909" s="47">
        <f>B909/B908-1</f>
        <v/>
      </c>
      <c r="E909" s="81" t="n"/>
      <c r="F909" s="82" t="n"/>
      <c r="G909" s="81" t="n">
        <v>43256</v>
      </c>
      <c r="H909" s="82" t="n">
        <v>286.03</v>
      </c>
      <c r="I909" s="210">
        <f>H909/H908-1</f>
        <v/>
      </c>
    </row>
    <row r="910" ht="16.05" customHeight="1" s="258">
      <c r="A910" s="231" t="n">
        <v>43302</v>
      </c>
      <c r="B910" t="n">
        <v>79.844826</v>
      </c>
      <c r="C910" s="47">
        <f>B910/B909-1</f>
        <v/>
      </c>
      <c r="E910" s="81" t="n"/>
      <c r="F910" s="82" t="n"/>
      <c r="G910" s="81" t="n">
        <v>43257</v>
      </c>
      <c r="H910" s="82" t="n">
        <v>284.61</v>
      </c>
      <c r="I910" s="210">
        <f>H910/H909-1</f>
        <v/>
      </c>
    </row>
    <row r="911" ht="16.05" customHeight="1" s="258">
      <c r="A911" s="231" t="n">
        <v>43305</v>
      </c>
      <c r="B911" t="n">
        <v>79.900513</v>
      </c>
      <c r="C911" s="47">
        <f>B911/B910-1</f>
        <v/>
      </c>
      <c r="E911" s="81" t="n"/>
      <c r="F911" s="82" t="n"/>
      <c r="G911" s="81" t="n">
        <v>43258</v>
      </c>
      <c r="H911" s="82" t="n">
        <v>287.78</v>
      </c>
      <c r="I911" s="210">
        <f>H911/H910-1</f>
        <v/>
      </c>
    </row>
    <row r="912" ht="16.05" customHeight="1" s="258">
      <c r="A912" s="231" t="n">
        <v>43306</v>
      </c>
      <c r="B912" t="n">
        <v>79.15785200000001</v>
      </c>
      <c r="C912" s="47">
        <f>B912/B911-1</f>
        <v/>
      </c>
      <c r="E912" s="81" t="n"/>
      <c r="F912" s="82" t="n"/>
      <c r="G912" s="81" t="n">
        <v>43259</v>
      </c>
      <c r="H912" s="82" t="n">
        <v>284.72</v>
      </c>
      <c r="I912" s="210">
        <f>H912/H911-1</f>
        <v/>
      </c>
    </row>
    <row r="913" ht="16.05" customHeight="1" s="258">
      <c r="A913" s="231" t="n">
        <v>43307</v>
      </c>
      <c r="B913" t="n">
        <v>80.3554</v>
      </c>
      <c r="C913" s="47">
        <f>B913/B912-1</f>
        <v/>
      </c>
      <c r="E913" s="81" t="n"/>
      <c r="F913" s="82" t="n"/>
      <c r="G913" s="81" t="n">
        <v>43260</v>
      </c>
      <c r="H913" s="82" t="n">
        <v>281.85</v>
      </c>
      <c r="I913" s="210">
        <f>H913/H912-1</f>
        <v/>
      </c>
    </row>
    <row r="914" ht="16.05" customHeight="1" s="258">
      <c r="A914" s="231" t="n">
        <v>43308</v>
      </c>
      <c r="B914" t="n">
        <v>81.39510300000001</v>
      </c>
      <c r="C914" s="47">
        <f>B914/B913-1</f>
        <v/>
      </c>
      <c r="E914" s="81" t="n"/>
      <c r="F914" s="82" t="n"/>
      <c r="G914" s="81" t="n">
        <v>43263</v>
      </c>
      <c r="H914" s="82" t="n">
        <v>272.14</v>
      </c>
      <c r="I914" s="210">
        <f>H914/H913-1</f>
        <v/>
      </c>
    </row>
    <row r="915" ht="16.05" customHeight="1" s="258">
      <c r="A915" s="231" t="n">
        <v>43309</v>
      </c>
      <c r="B915" t="n">
        <v>81.710739</v>
      </c>
      <c r="C915" s="47">
        <f>B915/B914-1</f>
        <v/>
      </c>
      <c r="E915" s="81" t="n"/>
      <c r="F915" s="82" t="n"/>
      <c r="G915" s="81" t="n">
        <v>43264</v>
      </c>
      <c r="H915" s="82" t="n">
        <v>273.59</v>
      </c>
      <c r="I915" s="210">
        <f>H915/H914-1</f>
        <v/>
      </c>
    </row>
    <row r="916" ht="16.05" customHeight="1" s="258">
      <c r="A916" s="231" t="n">
        <v>43312</v>
      </c>
      <c r="B916" t="n">
        <v>82.07978799999999</v>
      </c>
      <c r="C916" s="47">
        <f>B916/B915-1</f>
        <v/>
      </c>
      <c r="E916" s="81" t="n"/>
      <c r="F916" s="82" t="n"/>
      <c r="G916" s="81" t="n">
        <v>43265</v>
      </c>
      <c r="H916" s="82" t="n">
        <v>274.91</v>
      </c>
      <c r="I916" s="210">
        <f>H916/H915-1</f>
        <v/>
      </c>
    </row>
    <row r="917" ht="16.05" customHeight="1" s="258">
      <c r="A917" s="231" t="n">
        <v>43313</v>
      </c>
      <c r="B917" t="n">
        <v>80.886864</v>
      </c>
      <c r="C917" s="47">
        <f>B917/B916-1</f>
        <v/>
      </c>
      <c r="E917" s="81" t="n"/>
      <c r="F917" s="82" t="n"/>
      <c r="G917" s="81" t="n">
        <v>43266</v>
      </c>
      <c r="H917" s="82" t="n">
        <v>270.71</v>
      </c>
      <c r="I917" s="210">
        <f>H917/H916-1</f>
        <v/>
      </c>
    </row>
    <row r="918" ht="16.05" customHeight="1" s="258">
      <c r="A918" s="231" t="n">
        <v>43314</v>
      </c>
      <c r="B918" t="n">
        <v>82.443268</v>
      </c>
      <c r="C918" s="47">
        <f>B918/B917-1</f>
        <v/>
      </c>
      <c r="E918" s="81" t="n"/>
      <c r="F918" s="82" t="n"/>
      <c r="G918" s="81" t="n">
        <v>43267</v>
      </c>
      <c r="H918" s="82" t="n">
        <v>269.87</v>
      </c>
      <c r="I918" s="210">
        <f>H918/H917-1</f>
        <v/>
      </c>
    </row>
    <row r="919" ht="16.05" customHeight="1" s="258">
      <c r="A919" s="231" t="n">
        <v>43315</v>
      </c>
      <c r="B919" t="n">
        <v>82.620346</v>
      </c>
      <c r="C919" s="47">
        <f>B919/B918-1</f>
        <v/>
      </c>
      <c r="E919" s="81" t="n"/>
      <c r="F919" s="82" t="n"/>
      <c r="G919" s="81" t="n">
        <v>43270</v>
      </c>
      <c r="H919" s="82" t="n">
        <v>268.97</v>
      </c>
      <c r="I919" s="210">
        <f>H919/H918-1</f>
        <v/>
      </c>
    </row>
    <row r="920" ht="16.05" customHeight="1" s="258">
      <c r="A920" s="231" t="n">
        <v>43316</v>
      </c>
      <c r="B920" t="n">
        <v>82.452591</v>
      </c>
      <c r="C920" s="47">
        <f>B920/B919-1</f>
        <v/>
      </c>
      <c r="E920" s="81" t="n"/>
      <c r="F920" s="82" t="n"/>
      <c r="G920" s="81" t="n">
        <v>43271</v>
      </c>
      <c r="H920" s="82" t="n">
        <v>273.79</v>
      </c>
      <c r="I920" s="210">
        <f>H920/H919-1</f>
        <v/>
      </c>
    </row>
    <row r="921" ht="16.05" customHeight="1" s="258">
      <c r="A921" s="231" t="n">
        <v>43319</v>
      </c>
      <c r="B921" t="n">
        <v>83.6735</v>
      </c>
      <c r="C921" s="47">
        <f>B921/B920-1</f>
        <v/>
      </c>
      <c r="E921" s="81" t="n"/>
      <c r="F921" s="82" t="n"/>
      <c r="G921" s="81" t="n">
        <v>43272</v>
      </c>
      <c r="H921" s="82" t="n">
        <v>268.32</v>
      </c>
      <c r="I921" s="210">
        <f>H921/H920-1</f>
        <v/>
      </c>
    </row>
    <row r="922" ht="16.05" customHeight="1" s="258">
      <c r="A922" s="231" t="n">
        <v>43320</v>
      </c>
      <c r="B922" t="n">
        <v>82.27552799999999</v>
      </c>
      <c r="C922" s="47">
        <f>B922/B921-1</f>
        <v/>
      </c>
      <c r="E922" s="81" t="n"/>
      <c r="F922" s="82" t="n"/>
      <c r="G922" s="81" t="n">
        <v>43273</v>
      </c>
      <c r="H922" s="82" t="n">
        <v>269.44</v>
      </c>
      <c r="I922" s="210">
        <f>H922/H921-1</f>
        <v/>
      </c>
    </row>
    <row r="923" ht="16.05" customHeight="1" s="258">
      <c r="A923" s="231" t="n">
        <v>43321</v>
      </c>
      <c r="B923" t="n">
        <v>83.748047</v>
      </c>
      <c r="C923" s="47">
        <f>B923/B922-1</f>
        <v/>
      </c>
      <c r="E923" s="81" t="n"/>
      <c r="F923" s="82" t="n"/>
      <c r="G923" s="81" t="n">
        <v>43274</v>
      </c>
      <c r="H923" s="82" t="n">
        <v>273.15</v>
      </c>
      <c r="I923" s="210">
        <f>H923/H922-1</f>
        <v/>
      </c>
    </row>
    <row r="924" ht="16.05" customHeight="1" s="258">
      <c r="A924" s="231" t="n">
        <v>43322</v>
      </c>
      <c r="B924" t="n">
        <v>83.40323600000001</v>
      </c>
      <c r="C924" s="47">
        <f>B924/B923-1</f>
        <v/>
      </c>
      <c r="E924" s="81" t="n"/>
      <c r="F924" s="82" t="n"/>
      <c r="G924" s="81" t="n">
        <v>43277</v>
      </c>
      <c r="H924" s="82" t="n">
        <v>276.75</v>
      </c>
      <c r="I924" s="210">
        <f>H924/H923-1</f>
        <v/>
      </c>
    </row>
    <row r="925" ht="16.05" customHeight="1" s="258">
      <c r="A925" s="231" t="n">
        <v>43323</v>
      </c>
      <c r="B925" t="n">
        <v>84.03698</v>
      </c>
      <c r="C925" s="47">
        <f>B925/B924-1</f>
        <v/>
      </c>
      <c r="E925" s="81" t="n"/>
      <c r="F925" s="82" t="n"/>
      <c r="G925" s="81" t="n">
        <v>43278</v>
      </c>
      <c r="H925" s="82" t="n">
        <v>276.66</v>
      </c>
      <c r="I925" s="210">
        <f>H925/H924-1</f>
        <v/>
      </c>
    </row>
    <row r="926" ht="16.05" customHeight="1" s="258">
      <c r="A926" s="231" t="n">
        <v>43326</v>
      </c>
      <c r="B926" t="n">
        <v>83.878517</v>
      </c>
      <c r="C926" s="47">
        <f>B926/B925-1</f>
        <v/>
      </c>
      <c r="E926" s="81" t="n"/>
      <c r="F926" s="82" t="n"/>
      <c r="G926" s="81" t="n">
        <v>43279</v>
      </c>
      <c r="H926" s="82" t="n">
        <v>273.39</v>
      </c>
      <c r="I926" s="210">
        <f>H926/H925-1</f>
        <v/>
      </c>
    </row>
    <row r="927" ht="16.05" customHeight="1" s="258">
      <c r="A927" s="231" t="n">
        <v>43327</v>
      </c>
      <c r="B927" t="n">
        <v>83.151573</v>
      </c>
      <c r="C927" s="47">
        <f>B927/B926-1</f>
        <v/>
      </c>
      <c r="E927" s="81" t="n"/>
      <c r="F927" s="82" t="n"/>
      <c r="G927" s="81" t="n">
        <v>43280</v>
      </c>
      <c r="H927" s="82" t="n">
        <v>270.16</v>
      </c>
      <c r="I927" s="210">
        <f>H927/H926-1</f>
        <v/>
      </c>
    </row>
    <row r="928" ht="16.05" customHeight="1" s="258">
      <c r="A928" s="231" t="n">
        <v>43328</v>
      </c>
      <c r="B928" t="n">
        <v>82.238243</v>
      </c>
      <c r="C928" s="47">
        <f>B928/B927-1</f>
        <v/>
      </c>
      <c r="E928" s="81" t="n"/>
      <c r="F928" s="82" t="n"/>
      <c r="G928" s="81" t="n">
        <v>43281</v>
      </c>
      <c r="H928" s="82" t="n">
        <v>268.42</v>
      </c>
      <c r="I928" s="210">
        <f>H928/H927-1</f>
        <v/>
      </c>
    </row>
    <row r="929" ht="16.05" customHeight="1" s="258">
      <c r="A929" s="231" t="n">
        <v>43329</v>
      </c>
      <c r="B929" t="n">
        <v>82.145042</v>
      </c>
      <c r="C929" s="47">
        <f>B929/B928-1</f>
        <v/>
      </c>
      <c r="E929" s="81" t="n"/>
      <c r="F929" s="82" t="n"/>
      <c r="G929" s="81" t="n">
        <v>43284</v>
      </c>
      <c r="H929" s="82" t="n">
        <v>268.43</v>
      </c>
      <c r="I929" s="210">
        <f>H929/H928-1</f>
        <v/>
      </c>
    </row>
    <row r="930" ht="16.05" customHeight="1" s="258">
      <c r="A930" s="231" t="n">
        <v>43330</v>
      </c>
      <c r="B930" t="n">
        <v>80.89619399999999</v>
      </c>
      <c r="C930" s="47">
        <f>B930/B929-1</f>
        <v/>
      </c>
      <c r="E930" s="81" t="n"/>
      <c r="F930" s="82" t="n"/>
      <c r="G930" s="81" t="n">
        <v>43285</v>
      </c>
      <c r="H930" s="82" t="n">
        <v>267.56</v>
      </c>
      <c r="I930" s="210">
        <f>H930/H929-1</f>
        <v/>
      </c>
    </row>
    <row r="931" ht="16.05" customHeight="1" s="258">
      <c r="A931" s="231" t="n">
        <v>43333</v>
      </c>
      <c r="B931" t="n">
        <v>80.299728</v>
      </c>
      <c r="C931" s="47">
        <f>B931/B930-1</f>
        <v/>
      </c>
      <c r="E931" s="81" t="n"/>
      <c r="F931" s="82" t="n"/>
      <c r="G931" s="81" t="n">
        <v>43286</v>
      </c>
      <c r="H931" s="82" t="n">
        <v>264.97</v>
      </c>
      <c r="I931" s="210">
        <f>H931/H930-1</f>
        <v/>
      </c>
    </row>
    <row r="932" ht="16.05" customHeight="1" s="258">
      <c r="A932" s="231" t="n">
        <v>43334</v>
      </c>
      <c r="B932" t="n">
        <v>81.14782700000001</v>
      </c>
      <c r="C932" s="47">
        <f>B932/B931-1</f>
        <v/>
      </c>
      <c r="E932" s="81" t="n"/>
      <c r="F932" s="82" t="n"/>
      <c r="G932" s="81" t="n">
        <v>43287</v>
      </c>
      <c r="H932" s="82" t="n">
        <v>268.51</v>
      </c>
      <c r="I932" s="210">
        <f>H932/H931-1</f>
        <v/>
      </c>
    </row>
    <row r="933" ht="16.05" customHeight="1" s="258">
      <c r="A933" s="231" t="n">
        <v>43335</v>
      </c>
      <c r="B933" t="n">
        <v>81.07326500000001</v>
      </c>
      <c r="C933" s="47">
        <f>B933/B932-1</f>
        <v/>
      </c>
      <c r="E933" s="81" t="n"/>
      <c r="F933" s="82" t="n"/>
      <c r="G933" s="81" t="n">
        <v>43288</v>
      </c>
      <c r="H933" s="82" t="n">
        <v>269.23</v>
      </c>
      <c r="I933" s="210">
        <f>H933/H932-1</f>
        <v/>
      </c>
    </row>
    <row r="934" ht="16.05" customHeight="1" s="258">
      <c r="A934" s="231" t="n">
        <v>43336</v>
      </c>
      <c r="B934" t="n">
        <v>81.93068700000001</v>
      </c>
      <c r="C934" s="47">
        <f>B934/B933-1</f>
        <v/>
      </c>
      <c r="E934" s="81" t="n"/>
      <c r="F934" s="82" t="n"/>
      <c r="G934" s="81" t="n">
        <v>43291</v>
      </c>
      <c r="H934" s="82" t="n">
        <v>264.19</v>
      </c>
      <c r="I934" s="210">
        <f>H934/H933-1</f>
        <v/>
      </c>
    </row>
    <row r="935" ht="16.05" customHeight="1" s="258">
      <c r="A935" s="231" t="n">
        <v>43337</v>
      </c>
      <c r="B935" t="n">
        <v>80.653862</v>
      </c>
      <c r="C935" s="47">
        <f>B935/B934-1</f>
        <v/>
      </c>
      <c r="E935" s="81" t="n"/>
      <c r="F935" s="82" t="n"/>
      <c r="G935" s="81" t="n">
        <v>43292</v>
      </c>
      <c r="H935" s="82" t="n">
        <v>261.17</v>
      </c>
      <c r="I935" s="210">
        <f>H935/H934-1</f>
        <v/>
      </c>
    </row>
    <row r="936" ht="16.05" customHeight="1" s="258">
      <c r="A936" s="231" t="n">
        <v>43340</v>
      </c>
      <c r="B936" t="n">
        <v>80.169228</v>
      </c>
      <c r="C936" s="47">
        <f>B936/B935-1</f>
        <v/>
      </c>
      <c r="E936" s="81" t="n"/>
      <c r="F936" s="82" t="n"/>
      <c r="G936" s="81" t="n">
        <v>43293</v>
      </c>
      <c r="H936" s="82" t="n">
        <v>261.8</v>
      </c>
      <c r="I936" s="210">
        <f>H936/H935-1</f>
        <v/>
      </c>
    </row>
    <row r="937" ht="16.05" customHeight="1" s="258">
      <c r="A937" s="231" t="n">
        <v>43341</v>
      </c>
      <c r="B937" t="n">
        <v>80.141289</v>
      </c>
      <c r="C937" s="47">
        <f>B937/B936-1</f>
        <v/>
      </c>
      <c r="E937" s="81" t="n"/>
      <c r="F937" s="82" t="n"/>
      <c r="G937" s="81" t="n">
        <v>43294</v>
      </c>
      <c r="H937" s="82" t="n">
        <v>259.8</v>
      </c>
      <c r="I937" s="210">
        <f>H937/H936-1</f>
        <v/>
      </c>
    </row>
    <row r="938" ht="16.05" customHeight="1" s="258">
      <c r="A938" s="231" t="n">
        <v>43342</v>
      </c>
      <c r="B938" t="n">
        <v>79.49820699999999</v>
      </c>
      <c r="C938" s="47">
        <f>B938/B937-1</f>
        <v/>
      </c>
      <c r="E938" s="81" t="n"/>
      <c r="F938" s="82" t="n"/>
      <c r="G938" s="81" t="n">
        <v>43295</v>
      </c>
      <c r="H938" s="82" t="n">
        <v>259.3</v>
      </c>
      <c r="I938" s="210">
        <f>H938/H937-1</f>
        <v/>
      </c>
    </row>
    <row r="939" ht="16.05" customHeight="1" s="258">
      <c r="A939" s="231" t="n">
        <v>43343</v>
      </c>
      <c r="B939" t="n">
        <v>79.303642</v>
      </c>
      <c r="C939" s="47">
        <f>B939/B938-1</f>
        <v/>
      </c>
      <c r="E939" s="81" t="n"/>
      <c r="F939" s="82" t="n"/>
      <c r="G939" s="81" t="n">
        <v>43298</v>
      </c>
      <c r="H939" s="82" t="n">
        <v>263.72</v>
      </c>
      <c r="I939" s="210">
        <f>H939/H938-1</f>
        <v/>
      </c>
    </row>
    <row r="940" ht="16.05" customHeight="1" s="258">
      <c r="A940" s="231" t="n">
        <v>43344</v>
      </c>
      <c r="B940" t="n">
        <v>79.584259</v>
      </c>
      <c r="C940" s="47">
        <f>B940/B939-1</f>
        <v/>
      </c>
      <c r="E940" s="81" t="n"/>
      <c r="F940" s="82" t="n"/>
      <c r="G940" s="81" t="n">
        <v>43299</v>
      </c>
      <c r="H940" s="82" t="n">
        <v>264.4</v>
      </c>
      <c r="I940" s="210">
        <f>H940/H939-1</f>
        <v/>
      </c>
    </row>
    <row r="941" ht="16.05" customHeight="1" s="258">
      <c r="A941" s="231" t="n">
        <v>43348</v>
      </c>
      <c r="B941" t="n">
        <v>78.854652</v>
      </c>
      <c r="C941" s="47">
        <f>B941/B940-1</f>
        <v/>
      </c>
      <c r="E941" s="81" t="n"/>
      <c r="F941" s="82" t="n"/>
      <c r="G941" s="81" t="n">
        <v>43300</v>
      </c>
      <c r="H941" s="82" t="n">
        <v>265.78</v>
      </c>
      <c r="I941" s="210">
        <f>H941/H940-1</f>
        <v/>
      </c>
    </row>
    <row r="942" ht="16.05" customHeight="1" s="258">
      <c r="A942" s="231" t="n">
        <v>43349</v>
      </c>
      <c r="B942" t="n">
        <v>80.05194899999999</v>
      </c>
      <c r="C942" s="47">
        <f>B942/B941-1</f>
        <v/>
      </c>
      <c r="E942" s="81" t="n"/>
      <c r="F942" s="82" t="n"/>
      <c r="G942" s="81" t="n">
        <v>43301</v>
      </c>
      <c r="H942" s="82" t="n">
        <v>266.7</v>
      </c>
      <c r="I942" s="210">
        <f>H942/H941-1</f>
        <v/>
      </c>
    </row>
    <row r="943" ht="16.05" customHeight="1" s="258">
      <c r="A943" s="231" t="n">
        <v>43350</v>
      </c>
      <c r="B943" t="n">
        <v>80.080032</v>
      </c>
      <c r="C943" s="47">
        <f>B943/B942-1</f>
        <v/>
      </c>
      <c r="E943" s="81" t="n"/>
      <c r="F943" s="82" t="n"/>
      <c r="G943" s="81" t="n">
        <v>43302</v>
      </c>
      <c r="H943" s="82" t="n">
        <v>266.48</v>
      </c>
      <c r="I943" s="210">
        <f>H943/H942-1</f>
        <v/>
      </c>
    </row>
    <row r="944" ht="16.05" customHeight="1" s="258">
      <c r="A944" s="231" t="n">
        <v>43351</v>
      </c>
      <c r="B944" t="n">
        <v>80.56643699999999</v>
      </c>
      <c r="C944" s="47">
        <f>B944/B943-1</f>
        <v/>
      </c>
      <c r="E944" s="81" t="n"/>
      <c r="F944" s="82" t="n"/>
      <c r="G944" s="81" t="n">
        <v>43305</v>
      </c>
      <c r="H944" s="82" t="n">
        <v>265.98</v>
      </c>
      <c r="I944" s="210">
        <f>H944/H943-1</f>
        <v/>
      </c>
    </row>
    <row r="945" ht="16.05" customHeight="1" s="258">
      <c r="A945" s="231" t="n">
        <v>43354</v>
      </c>
      <c r="B945" t="n">
        <v>80.53836800000001</v>
      </c>
      <c r="C945" s="47">
        <f>B945/B944-1</f>
        <v/>
      </c>
      <c r="E945" s="81" t="n"/>
      <c r="F945" s="82" t="n"/>
      <c r="G945" s="81" t="n">
        <v>43306</v>
      </c>
      <c r="H945" s="82" t="n">
        <v>265.78</v>
      </c>
      <c r="I945" s="210">
        <f>H945/H944-1</f>
        <v/>
      </c>
    </row>
    <row r="946" ht="16.05" customHeight="1" s="258">
      <c r="A946" s="231" t="n">
        <v>43355</v>
      </c>
      <c r="B946" t="n">
        <v>79.303642</v>
      </c>
      <c r="C946" s="47">
        <f>B946/B945-1</f>
        <v/>
      </c>
      <c r="E946" s="81" t="n"/>
      <c r="F946" s="82" t="n"/>
      <c r="G946" s="81" t="n">
        <v>43307</v>
      </c>
      <c r="H946" s="82" t="n">
        <v>266.66</v>
      </c>
      <c r="I946" s="210">
        <f>H946/H945-1</f>
        <v/>
      </c>
    </row>
    <row r="947" ht="16.05" customHeight="1" s="258">
      <c r="A947" s="231" t="n">
        <v>43356</v>
      </c>
      <c r="B947" t="n">
        <v>79.24751999999999</v>
      </c>
      <c r="C947" s="47">
        <f>B947/B946-1</f>
        <v/>
      </c>
      <c r="E947" s="81" t="n"/>
      <c r="F947" s="82" t="n"/>
      <c r="G947" s="81" t="n">
        <v>43308</v>
      </c>
      <c r="H947" s="82" t="n">
        <v>268.45</v>
      </c>
      <c r="I947" s="210">
        <f>H947/H946-1</f>
        <v/>
      </c>
    </row>
    <row r="948" ht="16.05" customHeight="1" s="258">
      <c r="A948" s="231" t="n">
        <v>43357</v>
      </c>
      <c r="B948" t="n">
        <v>79.191391</v>
      </c>
      <c r="C948" s="47">
        <f>B948/B947-1</f>
        <v/>
      </c>
      <c r="E948" s="81" t="n"/>
      <c r="F948" s="82" t="n"/>
      <c r="G948" s="81" t="n">
        <v>43309</v>
      </c>
      <c r="H948" s="82" t="n">
        <v>267.32</v>
      </c>
      <c r="I948" s="210">
        <f>H948/H947-1</f>
        <v/>
      </c>
    </row>
    <row r="949" ht="16.05" customHeight="1" s="258">
      <c r="A949" s="231" t="n">
        <v>43358</v>
      </c>
      <c r="B949" t="n">
        <v>78.761093</v>
      </c>
      <c r="C949" s="47">
        <f>B949/B948-1</f>
        <v/>
      </c>
      <c r="E949" s="81" t="n"/>
      <c r="F949" s="82" t="n"/>
      <c r="G949" s="81" t="n">
        <v>43312</v>
      </c>
      <c r="H949" s="82" t="n">
        <v>268.36</v>
      </c>
      <c r="I949" s="210">
        <f>H949/H948-1</f>
        <v/>
      </c>
    </row>
    <row r="950" ht="16.05" customHeight="1" s="258">
      <c r="A950" s="231" t="n">
        <v>43361</v>
      </c>
      <c r="B950" t="n">
        <v>79.041748</v>
      </c>
      <c r="C950" s="47">
        <f>B950/B949-1</f>
        <v/>
      </c>
      <c r="E950" s="81" t="n"/>
      <c r="F950" s="82" t="n"/>
      <c r="G950" s="81" t="n">
        <v>43313</v>
      </c>
      <c r="H950" s="82" t="n">
        <v>265.89</v>
      </c>
      <c r="I950" s="210">
        <f>H950/H949-1</f>
        <v/>
      </c>
    </row>
    <row r="951" ht="16.05" customHeight="1" s="258">
      <c r="A951" s="231" t="n">
        <v>43362</v>
      </c>
      <c r="B951" t="n">
        <v>78.312119</v>
      </c>
      <c r="C951" s="47">
        <f>B951/B950-1</f>
        <v/>
      </c>
      <c r="E951" s="81" t="n"/>
      <c r="F951" s="82" t="n"/>
      <c r="G951" s="81" t="n">
        <v>43314</v>
      </c>
      <c r="H951" s="82" t="n">
        <v>265.88</v>
      </c>
      <c r="I951" s="210">
        <f>H951/H950-1</f>
        <v/>
      </c>
    </row>
    <row r="952" ht="16.05" customHeight="1" s="258">
      <c r="A952" s="231" t="n">
        <v>43363</v>
      </c>
      <c r="B952" t="n">
        <v>78.087639</v>
      </c>
      <c r="C952" s="47">
        <f>B952/B951-1</f>
        <v/>
      </c>
      <c r="E952" s="81" t="n"/>
      <c r="F952" s="82" t="n"/>
      <c r="G952" s="81" t="n">
        <v>43315</v>
      </c>
      <c r="H952" s="82" t="n">
        <v>267.97</v>
      </c>
      <c r="I952" s="210">
        <f>H952/H951-1</f>
        <v/>
      </c>
    </row>
    <row r="953" ht="16.05" customHeight="1" s="258">
      <c r="A953" s="231" t="n">
        <v>43364</v>
      </c>
      <c r="B953" t="n">
        <v>77.563789</v>
      </c>
      <c r="C953" s="47">
        <f>B953/B952-1</f>
        <v/>
      </c>
      <c r="E953" s="81" t="n"/>
      <c r="F953" s="82" t="n"/>
      <c r="G953" s="81" t="n">
        <v>43316</v>
      </c>
      <c r="H953" s="82" t="n">
        <v>269.67</v>
      </c>
      <c r="I953" s="210">
        <f>H953/H952-1</f>
        <v/>
      </c>
    </row>
    <row r="954" ht="16.05" customHeight="1" s="258">
      <c r="A954" s="231" t="n">
        <v>43365</v>
      </c>
      <c r="B954" t="n">
        <v>76.62838000000001</v>
      </c>
      <c r="C954" s="47">
        <f>B954/B953-1</f>
        <v/>
      </c>
      <c r="E954" s="81" t="n"/>
      <c r="F954" s="82" t="n"/>
      <c r="G954" s="81" t="n">
        <v>43319</v>
      </c>
      <c r="H954" s="82" t="n">
        <v>269.98</v>
      </c>
      <c r="I954" s="210">
        <f>H954/H953-1</f>
        <v/>
      </c>
    </row>
    <row r="955" ht="16.05" customHeight="1" s="258">
      <c r="A955" s="231" t="n">
        <v>43368</v>
      </c>
      <c r="B955" t="n">
        <v>74.82305100000001</v>
      </c>
      <c r="C955" s="47">
        <f>B955/B954-1</f>
        <v/>
      </c>
      <c r="E955" s="81" t="n"/>
      <c r="F955" s="82" t="n"/>
      <c r="G955" s="81" t="n">
        <v>43320</v>
      </c>
      <c r="H955" s="82" t="n">
        <v>269.94</v>
      </c>
      <c r="I955" s="210">
        <f>H955/H954-1</f>
        <v/>
      </c>
    </row>
    <row r="956" ht="16.05" customHeight="1" s="258">
      <c r="A956" s="231" t="n">
        <v>43369</v>
      </c>
      <c r="B956" t="n">
        <v>73.625725</v>
      </c>
      <c r="C956" s="47">
        <f>B956/B955-1</f>
        <v/>
      </c>
      <c r="E956" s="81" t="n"/>
      <c r="F956" s="82" t="n"/>
      <c r="G956" s="81" t="n">
        <v>43321</v>
      </c>
      <c r="H956" s="82" t="n">
        <v>269.96</v>
      </c>
      <c r="I956" s="210">
        <f>H956/H955-1</f>
        <v/>
      </c>
    </row>
    <row r="957" ht="16.05" customHeight="1" s="258">
      <c r="A957" s="231" t="n">
        <v>43370</v>
      </c>
      <c r="B957" t="n">
        <v>75.393646</v>
      </c>
      <c r="C957" s="47">
        <f>B957/B956-1</f>
        <v/>
      </c>
      <c r="E957" s="81" t="n"/>
      <c r="F957" s="82" t="n"/>
      <c r="G957" s="81" t="n">
        <v>43322</v>
      </c>
      <c r="H957" s="82" t="n">
        <v>273.68</v>
      </c>
      <c r="I957" s="210">
        <f>H957/H956-1</f>
        <v/>
      </c>
    </row>
    <row r="958" ht="16.05" customHeight="1" s="258">
      <c r="A958" s="231" t="n">
        <v>43371</v>
      </c>
      <c r="B958" t="n">
        <v>74.439545</v>
      </c>
      <c r="C958" s="47">
        <f>B958/B957-1</f>
        <v/>
      </c>
      <c r="E958" s="81" t="n"/>
      <c r="F958" s="82" t="n"/>
      <c r="G958" s="81" t="n">
        <v>43323</v>
      </c>
      <c r="H958" s="82" t="n">
        <v>274.43</v>
      </c>
      <c r="I958" s="210">
        <f>H958/H957-1</f>
        <v/>
      </c>
    </row>
    <row r="959" ht="16.05" customHeight="1" s="258">
      <c r="A959" s="231" t="n">
        <v>43372</v>
      </c>
      <c r="B959" t="n">
        <v>74.27117200000001</v>
      </c>
      <c r="C959" s="47">
        <f>B959/B958-1</f>
        <v/>
      </c>
      <c r="E959" s="81" t="n"/>
      <c r="F959" s="82" t="n"/>
      <c r="G959" s="81" t="n">
        <v>43326</v>
      </c>
      <c r="H959" s="82" t="n">
        <v>274.16</v>
      </c>
      <c r="I959" s="210">
        <f>H959/H958-1</f>
        <v/>
      </c>
    </row>
    <row r="960" ht="16.05" customHeight="1" s="258">
      <c r="A960" s="231" t="n">
        <v>43375</v>
      </c>
      <c r="B960" t="n">
        <v>75.39986399999999</v>
      </c>
      <c r="C960" s="47">
        <f>B960/B959-1</f>
        <v/>
      </c>
      <c r="E960" s="81" t="n"/>
      <c r="F960" s="82" t="n"/>
      <c r="G960" s="81" t="n">
        <v>43327</v>
      </c>
      <c r="H960" s="82" t="n">
        <v>274.03</v>
      </c>
      <c r="I960" s="210">
        <f>H960/H959-1</f>
        <v/>
      </c>
    </row>
    <row r="961" ht="16.05" customHeight="1" s="258">
      <c r="A961" s="231" t="n">
        <v>43376</v>
      </c>
      <c r="B961" t="n">
        <v>76.818939</v>
      </c>
      <c r="C961" s="47">
        <f>B961/B960-1</f>
        <v/>
      </c>
      <c r="E961" s="81" t="n"/>
      <c r="F961" s="82" t="n"/>
      <c r="G961" s="81" t="n">
        <v>43328</v>
      </c>
      <c r="H961" s="82" t="n">
        <v>274.42</v>
      </c>
      <c r="I961" s="210">
        <f>H961/H960-1</f>
        <v/>
      </c>
    </row>
    <row r="962" ht="16.05" customHeight="1" s="258">
      <c r="A962" s="231" t="n">
        <v>43377</v>
      </c>
      <c r="B962" t="n">
        <v>75.72878300000001</v>
      </c>
      <c r="C962" s="47">
        <f>B962/B961-1</f>
        <v/>
      </c>
      <c r="E962" s="81" t="n"/>
      <c r="F962" s="82" t="n"/>
      <c r="G962" s="81" t="n">
        <v>43329</v>
      </c>
      <c r="H962" s="82" t="n">
        <v>273.38</v>
      </c>
      <c r="I962" s="210">
        <f>H962/H961-1</f>
        <v/>
      </c>
    </row>
    <row r="963" ht="16.05" customHeight="1" s="258">
      <c r="A963" s="231" t="n">
        <v>43378</v>
      </c>
      <c r="B963" t="n">
        <v>75.43744700000001</v>
      </c>
      <c r="C963" s="47">
        <f>B963/B962-1</f>
        <v/>
      </c>
      <c r="E963" s="81" t="n"/>
      <c r="F963" s="82" t="n"/>
      <c r="G963" s="81" t="n">
        <v>43330</v>
      </c>
      <c r="H963" s="82" t="n">
        <v>271.13</v>
      </c>
      <c r="I963" s="210">
        <f>H963/H962-1</f>
        <v/>
      </c>
    </row>
    <row r="964" ht="16.05" customHeight="1" s="258">
      <c r="A964" s="231" t="n">
        <v>43379</v>
      </c>
      <c r="B964" t="n">
        <v>74.422462</v>
      </c>
      <c r="C964" s="47">
        <f>B964/B963-1</f>
        <v/>
      </c>
      <c r="E964" s="81" t="n"/>
      <c r="F964" s="82" t="n"/>
      <c r="G964" s="81" t="n">
        <v>43333</v>
      </c>
      <c r="H964" s="82" t="n">
        <v>269.26</v>
      </c>
      <c r="I964" s="210">
        <f>H964/H963-1</f>
        <v/>
      </c>
    </row>
    <row r="965" ht="16.05" customHeight="1" s="258">
      <c r="A965" s="231" t="n">
        <v>43382</v>
      </c>
      <c r="B965" t="n">
        <v>74.20631400000001</v>
      </c>
      <c r="C965" s="47">
        <f>B965/B964-1</f>
        <v/>
      </c>
      <c r="E965" s="81" t="n"/>
      <c r="F965" s="82" t="n"/>
      <c r="G965" s="81" t="n">
        <v>43334</v>
      </c>
      <c r="H965" s="82" t="n">
        <v>269.58</v>
      </c>
      <c r="I965" s="210">
        <f>H965/H964-1</f>
        <v/>
      </c>
    </row>
    <row r="966" ht="16.05" customHeight="1" s="258">
      <c r="A966" s="231" t="n">
        <v>43383</v>
      </c>
      <c r="B966" t="n">
        <v>74.14994</v>
      </c>
      <c r="C966" s="47">
        <f>B966/B965-1</f>
        <v/>
      </c>
      <c r="E966" s="81" t="n"/>
      <c r="F966" s="82" t="n"/>
      <c r="G966" s="81" t="n">
        <v>43335</v>
      </c>
      <c r="H966" s="82" t="n">
        <v>268.7</v>
      </c>
      <c r="I966" s="210">
        <f>H966/H965-1</f>
        <v/>
      </c>
    </row>
    <row r="967" ht="16.05" customHeight="1" s="258">
      <c r="A967" s="231" t="n">
        <v>43384</v>
      </c>
      <c r="B967" t="n">
        <v>73.886803</v>
      </c>
      <c r="C967" s="47">
        <f>B967/B966-1</f>
        <v/>
      </c>
      <c r="E967" s="81" t="n"/>
      <c r="F967" s="82" t="n"/>
      <c r="G967" s="81" t="n">
        <v>43336</v>
      </c>
      <c r="H967" s="82" t="n">
        <v>273.05</v>
      </c>
      <c r="I967" s="210">
        <f>H967/H966-1</f>
        <v/>
      </c>
    </row>
    <row r="968" ht="16.05" customHeight="1" s="258">
      <c r="A968" s="231" t="n">
        <v>43385</v>
      </c>
      <c r="B968" t="n">
        <v>73.66121699999999</v>
      </c>
      <c r="C968" s="47">
        <f>B968/B967-1</f>
        <v/>
      </c>
      <c r="E968" s="81" t="n"/>
      <c r="F968" s="82" t="n"/>
      <c r="G968" s="81" t="n">
        <v>43337</v>
      </c>
      <c r="H968" s="82" t="n">
        <v>273.3</v>
      </c>
      <c r="I968" s="210">
        <f>H968/H967-1</f>
        <v/>
      </c>
    </row>
    <row r="969" ht="16.05" customHeight="1" s="258">
      <c r="A969" s="231" t="n">
        <v>43386</v>
      </c>
      <c r="B969" t="n">
        <v>73.11615</v>
      </c>
      <c r="C969" s="47">
        <f>B969/B968-1</f>
        <v/>
      </c>
      <c r="E969" s="81" t="n"/>
      <c r="F969" s="82" t="n"/>
      <c r="G969" s="81" t="n">
        <v>43340</v>
      </c>
      <c r="H969" s="82" t="n">
        <v>270.16</v>
      </c>
      <c r="I969" s="210">
        <f>H969/H968-1</f>
        <v/>
      </c>
    </row>
    <row r="970" ht="16.05" customHeight="1" s="258">
      <c r="A970" s="231" t="n">
        <v>43389</v>
      </c>
      <c r="B970" t="n">
        <v>73.520256</v>
      </c>
      <c r="C970" s="47">
        <f>B970/B969-1</f>
        <v/>
      </c>
      <c r="E970" s="81" t="n"/>
      <c r="F970" s="82" t="n"/>
      <c r="G970" s="81" t="n">
        <v>43341</v>
      </c>
      <c r="H970" s="82" t="n">
        <v>270.04</v>
      </c>
      <c r="I970" s="210">
        <f>H970/H969-1</f>
        <v/>
      </c>
    </row>
    <row r="971" ht="16.05" customHeight="1" s="258">
      <c r="A971" s="231" t="n">
        <v>43390</v>
      </c>
      <c r="B971" t="n">
        <v>74.300301</v>
      </c>
      <c r="C971" s="47">
        <f>B971/B970-1</f>
        <v/>
      </c>
      <c r="E971" s="81" t="n"/>
      <c r="F971" s="82" t="n"/>
      <c r="G971" s="81" t="n">
        <v>43342</v>
      </c>
      <c r="H971" s="82" t="n">
        <v>270.04</v>
      </c>
      <c r="I971" s="210">
        <f>H971/H970-1</f>
        <v/>
      </c>
    </row>
    <row r="972" ht="16.05" customHeight="1" s="258">
      <c r="A972" s="231" t="n">
        <v>43391</v>
      </c>
      <c r="B972" t="n">
        <v>73.19132999999999</v>
      </c>
      <c r="C972" s="47">
        <f>B972/B971-1</f>
        <v/>
      </c>
      <c r="E972" s="81" t="n"/>
      <c r="F972" s="82" t="n"/>
      <c r="G972" s="81" t="n">
        <v>43343</v>
      </c>
      <c r="H972" s="82" t="n">
        <v>266.43</v>
      </c>
      <c r="I972" s="210">
        <f>H972/H971-1</f>
        <v/>
      </c>
    </row>
    <row r="973" ht="16.05" customHeight="1" s="258">
      <c r="A973" s="231" t="n">
        <v>43392</v>
      </c>
      <c r="B973" t="n">
        <v>72.448883</v>
      </c>
      <c r="C973" s="47">
        <f>B973/B972-1</f>
        <v/>
      </c>
      <c r="E973" s="81" t="n"/>
      <c r="F973" s="82" t="n"/>
      <c r="G973" s="81" t="n">
        <v>43344</v>
      </c>
      <c r="H973" s="82" t="n">
        <v>265.78</v>
      </c>
      <c r="I973" s="210">
        <f>H973/H972-1</f>
        <v/>
      </c>
    </row>
    <row r="974" ht="16.05" customHeight="1" s="258">
      <c r="A974" s="231" t="n">
        <v>43393</v>
      </c>
      <c r="B974" t="n">
        <v>73.247719</v>
      </c>
      <c r="C974" s="47">
        <f>B974/B973-1</f>
        <v/>
      </c>
      <c r="E974" s="81" t="n"/>
      <c r="F974" s="82" t="n"/>
      <c r="G974" s="81" t="n">
        <v>43347</v>
      </c>
      <c r="H974" s="82" t="n">
        <v>265.18</v>
      </c>
      <c r="I974" s="210">
        <f>H974/H973-1</f>
        <v/>
      </c>
    </row>
    <row r="975" ht="16.05" customHeight="1" s="258">
      <c r="A975" s="231" t="n">
        <v>43396</v>
      </c>
      <c r="B975" t="n">
        <v>73.200745</v>
      </c>
      <c r="C975" s="47">
        <f>B975/B974-1</f>
        <v/>
      </c>
      <c r="E975" s="81" t="n"/>
      <c r="F975" s="82" t="n"/>
      <c r="G975" s="81" t="n">
        <v>43348</v>
      </c>
      <c r="H975" s="82" t="n">
        <v>264.02</v>
      </c>
      <c r="I975" s="210">
        <f>H975/H974-1</f>
        <v/>
      </c>
    </row>
    <row r="976" ht="16.05" customHeight="1" s="258">
      <c r="A976" s="231" t="n">
        <v>43397</v>
      </c>
      <c r="B976" t="n">
        <v>74.469444</v>
      </c>
      <c r="C976" s="47">
        <f>B976/B975-1</f>
        <v/>
      </c>
      <c r="E976" s="81" t="n"/>
      <c r="F976" s="82" t="n"/>
      <c r="G976" s="81" t="n">
        <v>43349</v>
      </c>
      <c r="H976" s="82" t="n">
        <v>262.8</v>
      </c>
      <c r="I976" s="210">
        <f>H976/H975-1</f>
        <v/>
      </c>
    </row>
    <row r="977" ht="16.05" customHeight="1" s="258">
      <c r="A977" s="231" t="n">
        <v>43398</v>
      </c>
      <c r="B977" t="n">
        <v>74.958153</v>
      </c>
      <c r="C977" s="47">
        <f>B977/B976-1</f>
        <v/>
      </c>
      <c r="E977" s="81" t="n"/>
      <c r="F977" s="82" t="n"/>
      <c r="G977" s="81" t="n">
        <v>43350</v>
      </c>
      <c r="H977" s="82" t="n">
        <v>263.1</v>
      </c>
      <c r="I977" s="210">
        <f>H977/H976-1</f>
        <v/>
      </c>
    </row>
    <row r="978" ht="16.05" customHeight="1" s="258">
      <c r="A978" s="231" t="n">
        <v>43399</v>
      </c>
      <c r="B978" t="n">
        <v>75.127335</v>
      </c>
      <c r="C978" s="47">
        <f>B978/B977-1</f>
        <v/>
      </c>
      <c r="E978" s="81" t="n"/>
      <c r="F978" s="82" t="n"/>
      <c r="G978" s="81" t="n">
        <v>43351</v>
      </c>
      <c r="H978" s="82" t="n">
        <v>266.71</v>
      </c>
      <c r="I978" s="210">
        <f>H978/H977-1</f>
        <v/>
      </c>
    </row>
    <row r="979" ht="16.05" customHeight="1" s="258">
      <c r="A979" s="231" t="n">
        <v>43400</v>
      </c>
      <c r="B979" t="n">
        <v>75.31527699999999</v>
      </c>
      <c r="C979" s="47">
        <f>B979/B978-1</f>
        <v/>
      </c>
      <c r="E979" s="81" t="n"/>
      <c r="F979" s="82" t="n"/>
      <c r="G979" s="81" t="n">
        <v>43354</v>
      </c>
      <c r="H979" s="82" t="n">
        <v>269.52</v>
      </c>
      <c r="I979" s="210">
        <f>H979/H978-1</f>
        <v/>
      </c>
    </row>
    <row r="980" ht="16.05" customHeight="1" s="258">
      <c r="A980" s="231" t="n">
        <v>43403</v>
      </c>
      <c r="B980" t="n">
        <v>74.14994</v>
      </c>
      <c r="C980" s="47">
        <f>B980/B979-1</f>
        <v/>
      </c>
      <c r="E980" s="81" t="n"/>
      <c r="F980" s="82" t="n"/>
      <c r="G980" s="81" t="n">
        <v>43355</v>
      </c>
      <c r="H980" s="82" t="n">
        <v>267.82</v>
      </c>
      <c r="I980" s="210">
        <f>H980/H979-1</f>
        <v/>
      </c>
    </row>
    <row r="981" ht="16.05" customHeight="1" s="258">
      <c r="A981" s="231" t="n">
        <v>43404</v>
      </c>
      <c r="B981" t="n">
        <v>75.57781199999999</v>
      </c>
      <c r="C981" s="47">
        <f>B981/B980-1</f>
        <v/>
      </c>
      <c r="E981" s="81" t="n"/>
      <c r="F981" s="82" t="n"/>
      <c r="G981" s="81" t="n">
        <v>43356</v>
      </c>
      <c r="H981" s="82" t="n">
        <v>264.52</v>
      </c>
      <c r="I981" s="210">
        <f>H981/H980-1</f>
        <v/>
      </c>
    </row>
    <row r="982" ht="16.05" customHeight="1" s="258">
      <c r="A982" s="231" t="n">
        <v>43405</v>
      </c>
      <c r="B982" t="n">
        <v>75.00174</v>
      </c>
      <c r="C982" s="47">
        <f>B982/B981-1</f>
        <v/>
      </c>
      <c r="E982" s="81" t="n"/>
      <c r="F982" s="82" t="n"/>
      <c r="G982" s="81" t="n">
        <v>43357</v>
      </c>
      <c r="H982" s="82" t="n">
        <v>263.36</v>
      </c>
      <c r="I982" s="210">
        <f>H982/H981-1</f>
        <v/>
      </c>
    </row>
    <row r="983" ht="16.05" customHeight="1" s="258">
      <c r="A983" s="231" t="n">
        <v>43406</v>
      </c>
      <c r="B983" t="n">
        <v>74.73732</v>
      </c>
      <c r="C983" s="47">
        <f>B983/B982-1</f>
        <v/>
      </c>
      <c r="E983" s="81" t="n"/>
      <c r="F983" s="82" t="n"/>
      <c r="G983" s="81" t="n">
        <v>43358</v>
      </c>
      <c r="H983" s="82" t="n">
        <v>258.71</v>
      </c>
      <c r="I983" s="210">
        <f>H983/H982-1</f>
        <v/>
      </c>
    </row>
    <row r="984" ht="16.05" customHeight="1" s="258">
      <c r="A984" s="231" t="n">
        <v>43407</v>
      </c>
      <c r="B984" t="n">
        <v>75.936684</v>
      </c>
      <c r="C984" s="47">
        <f>B984/B983-1</f>
        <v/>
      </c>
      <c r="E984" s="81" t="n"/>
      <c r="F984" s="82" t="n"/>
      <c r="G984" s="81" t="n">
        <v>43361</v>
      </c>
      <c r="H984" s="82" t="n">
        <v>257.75</v>
      </c>
      <c r="I984" s="210">
        <f>H984/H983-1</f>
        <v/>
      </c>
    </row>
    <row r="985" ht="16.05" customHeight="1" s="258">
      <c r="A985" s="231" t="n">
        <v>43410</v>
      </c>
      <c r="B985" t="n">
        <v>75.90834</v>
      </c>
      <c r="C985" s="47">
        <f>B985/B984-1</f>
        <v/>
      </c>
      <c r="E985" s="81" t="n"/>
      <c r="F985" s="82" t="n"/>
      <c r="G985" s="81" t="n">
        <v>43362</v>
      </c>
      <c r="H985" s="82" t="n">
        <v>259.27</v>
      </c>
      <c r="I985" s="210">
        <f>H985/H984-1</f>
        <v/>
      </c>
    </row>
    <row r="986" ht="16.05" customHeight="1" s="258">
      <c r="A986" s="231" t="n">
        <v>43411</v>
      </c>
      <c r="B986" t="n">
        <v>76.437172</v>
      </c>
      <c r="C986" s="47">
        <f>B986/B985-1</f>
        <v/>
      </c>
      <c r="E986" s="81" t="n"/>
      <c r="F986" s="82" t="n"/>
      <c r="G986" s="81" t="n">
        <v>43363</v>
      </c>
      <c r="H986" s="82" t="n">
        <v>255.58</v>
      </c>
      <c r="I986" s="210">
        <f>H986/H985-1</f>
        <v/>
      </c>
    </row>
    <row r="987" ht="16.05" customHeight="1" s="258">
      <c r="A987" s="231" t="n">
        <v>43412</v>
      </c>
      <c r="B987" t="n">
        <v>75.40782900000001</v>
      </c>
      <c r="C987" s="47">
        <f>B987/B986-1</f>
        <v/>
      </c>
      <c r="E987" s="81" t="n"/>
      <c r="F987" s="82" t="n"/>
      <c r="G987" s="81" t="n">
        <v>43364</v>
      </c>
      <c r="H987" s="82" t="n">
        <v>253.71</v>
      </c>
      <c r="I987" s="210">
        <f>H987/H986-1</f>
        <v/>
      </c>
    </row>
    <row r="988" ht="16.05" customHeight="1" s="258">
      <c r="A988" s="231" t="n">
        <v>43413</v>
      </c>
      <c r="B988" t="n">
        <v>78.87365699999999</v>
      </c>
      <c r="C988" s="47">
        <f>B988/B987-1</f>
        <v/>
      </c>
      <c r="E988" s="81" t="n"/>
      <c r="F988" s="82" t="n"/>
      <c r="G988" s="81" t="n">
        <v>43365</v>
      </c>
      <c r="H988" s="82" t="n">
        <v>249.03</v>
      </c>
      <c r="I988" s="210">
        <f>H988/H987-1</f>
        <v/>
      </c>
    </row>
    <row r="989" ht="16.05" customHeight="1" s="258">
      <c r="A989" s="231" t="n">
        <v>43414</v>
      </c>
      <c r="B989" t="n">
        <v>78.85477400000001</v>
      </c>
      <c r="C989" s="47">
        <f>B989/B988-1</f>
        <v/>
      </c>
      <c r="E989" s="81" t="n"/>
      <c r="F989" s="82" t="n"/>
      <c r="G989" s="81" t="n">
        <v>43368</v>
      </c>
      <c r="H989" s="82" t="n">
        <v>244.28</v>
      </c>
      <c r="I989" s="210">
        <f>H989/H988-1</f>
        <v/>
      </c>
    </row>
    <row r="990" ht="16.05" customHeight="1" s="258">
      <c r="A990" s="231" t="n">
        <v>43417</v>
      </c>
      <c r="B990" t="n">
        <v>78.184265</v>
      </c>
      <c r="C990" s="47">
        <f>B990/B989-1</f>
        <v/>
      </c>
      <c r="E990" s="81" t="n"/>
      <c r="F990" s="82" t="n"/>
      <c r="G990" s="81" t="n">
        <v>43369</v>
      </c>
      <c r="H990" s="82" t="n">
        <v>245.01</v>
      </c>
      <c r="I990" s="210">
        <f>H990/H989-1</f>
        <v/>
      </c>
    </row>
    <row r="991" ht="16.05" customHeight="1" s="258">
      <c r="A991" s="231" t="n">
        <v>43418</v>
      </c>
      <c r="B991" t="n">
        <v>79.65748600000001</v>
      </c>
      <c r="C991" s="47">
        <f>B991/B990-1</f>
        <v/>
      </c>
      <c r="E991" s="81" t="n"/>
      <c r="F991" s="82" t="n"/>
      <c r="G991" s="81" t="n">
        <v>43370</v>
      </c>
      <c r="H991" s="82" t="n">
        <v>241.76</v>
      </c>
      <c r="I991" s="210">
        <f>H991/H990-1</f>
        <v/>
      </c>
    </row>
    <row r="992" ht="16.05" customHeight="1" s="258">
      <c r="A992" s="231" t="n">
        <v>43419</v>
      </c>
      <c r="B992" t="n">
        <v>79.65748600000001</v>
      </c>
      <c r="C992" s="47">
        <f>B992/B991-1</f>
        <v/>
      </c>
      <c r="E992" s="81" t="n"/>
      <c r="F992" s="82" t="n"/>
      <c r="G992" s="81" t="n">
        <v>43371</v>
      </c>
      <c r="H992" s="82" t="n">
        <v>240.73</v>
      </c>
      <c r="I992" s="210">
        <f>H992/H991-1</f>
        <v/>
      </c>
    </row>
    <row r="993" ht="16.05" customHeight="1" s="258">
      <c r="A993" s="231" t="n">
        <v>43420</v>
      </c>
      <c r="B993" t="n">
        <v>78.939758</v>
      </c>
      <c r="C993" s="47">
        <f>B993/B992-1</f>
        <v/>
      </c>
      <c r="E993" s="81" t="n"/>
      <c r="F993" s="82" t="n"/>
      <c r="G993" s="81" t="n">
        <v>43372</v>
      </c>
      <c r="H993" s="82" t="n">
        <v>241.86</v>
      </c>
      <c r="I993" s="210">
        <f>H993/H992-1</f>
        <v/>
      </c>
    </row>
    <row r="994" ht="16.05" customHeight="1" s="258">
      <c r="A994" s="231" t="n">
        <v>43421</v>
      </c>
      <c r="B994" t="n">
        <v>78.939758</v>
      </c>
      <c r="C994" s="47">
        <f>B994/B993-1</f>
        <v/>
      </c>
      <c r="E994" s="81" t="n"/>
      <c r="F994" s="82" t="n"/>
      <c r="G994" s="81" t="n">
        <v>43375</v>
      </c>
      <c r="H994" s="82" t="n">
        <v>242.13</v>
      </c>
      <c r="I994" s="210">
        <f>H994/H993-1</f>
        <v/>
      </c>
    </row>
    <row r="995" ht="16.05" customHeight="1" s="258">
      <c r="A995" s="231" t="n">
        <v>43424</v>
      </c>
      <c r="B995" t="n">
        <v>78.949203</v>
      </c>
      <c r="C995" s="47">
        <f>B995/B994-1</f>
        <v/>
      </c>
      <c r="E995" s="81" t="n"/>
      <c r="F995" s="82" t="n"/>
      <c r="G995" s="81" t="n">
        <v>43376</v>
      </c>
      <c r="H995" s="82" t="n">
        <v>247.15</v>
      </c>
      <c r="I995" s="210">
        <f>H995/H994-1</f>
        <v/>
      </c>
    </row>
    <row r="996" ht="16.05" customHeight="1" s="258">
      <c r="A996" s="231" t="n">
        <v>43425</v>
      </c>
      <c r="B996" t="n">
        <v>79.770805</v>
      </c>
      <c r="C996" s="47">
        <f>B996/B995-1</f>
        <v/>
      </c>
      <c r="E996" s="81" t="n"/>
      <c r="F996" s="82" t="n"/>
      <c r="G996" s="81" t="n">
        <v>43377</v>
      </c>
      <c r="H996" s="82" t="n">
        <v>249.7</v>
      </c>
      <c r="I996" s="210">
        <f>H996/H995-1</f>
        <v/>
      </c>
    </row>
    <row r="997" ht="16.05" customHeight="1" s="258">
      <c r="A997" s="231" t="n">
        <v>43426</v>
      </c>
      <c r="B997" t="n">
        <v>80.290215</v>
      </c>
      <c r="C997" s="47">
        <f>B997/B996-1</f>
        <v/>
      </c>
      <c r="E997" s="81" t="n"/>
      <c r="F997" s="82" t="n"/>
      <c r="G997" s="81" t="n">
        <v>43378</v>
      </c>
      <c r="H997" s="82" t="n">
        <v>249.86</v>
      </c>
      <c r="I997" s="210">
        <f>H997/H996-1</f>
        <v/>
      </c>
    </row>
    <row r="998" ht="16.05" customHeight="1" s="258">
      <c r="A998" s="231" t="n">
        <v>43428</v>
      </c>
      <c r="B998" t="n">
        <v>80.658508</v>
      </c>
      <c r="C998" s="47">
        <f>B998/B997-1</f>
        <v/>
      </c>
      <c r="E998" s="81" t="n"/>
      <c r="F998" s="82" t="n"/>
      <c r="G998" s="81" t="n">
        <v>43379</v>
      </c>
      <c r="H998" s="82" t="n">
        <v>246.52</v>
      </c>
      <c r="I998" s="210">
        <f>H998/H997-1</f>
        <v/>
      </c>
    </row>
    <row r="999" ht="16.05" customHeight="1" s="258">
      <c r="A999" s="231" t="n">
        <v>43431</v>
      </c>
      <c r="B999" t="n">
        <v>80.337425</v>
      </c>
      <c r="C999" s="47">
        <f>B999/B998-1</f>
        <v/>
      </c>
      <c r="E999" s="81" t="n"/>
      <c r="F999" s="82" t="n"/>
      <c r="G999" s="81" t="n">
        <v>43382</v>
      </c>
      <c r="H999" s="82" t="n">
        <v>242.76</v>
      </c>
      <c r="I999" s="210">
        <f>H999/H998-1</f>
        <v/>
      </c>
    </row>
    <row r="1000" ht="16.05" customHeight="1" s="258">
      <c r="A1000" s="231" t="n">
        <v>43432</v>
      </c>
      <c r="B1000" t="n">
        <v>80.705727</v>
      </c>
      <c r="C1000" s="47">
        <f>B1000/B999-1</f>
        <v/>
      </c>
      <c r="E1000" s="81" t="n"/>
      <c r="F1000" s="82" t="n"/>
      <c r="G1000" s="81" t="n">
        <v>43383</v>
      </c>
      <c r="H1000" s="82" t="n">
        <v>238.05</v>
      </c>
      <c r="I1000" s="210">
        <f>H1000/H999-1</f>
        <v/>
      </c>
    </row>
    <row r="1001" ht="16.05" customHeight="1" s="258">
      <c r="A1001" s="231" t="n">
        <v>43433</v>
      </c>
      <c r="B1001" t="n">
        <v>81.621765</v>
      </c>
      <c r="C1001" s="47">
        <f>B1001/B1000-1</f>
        <v/>
      </c>
      <c r="E1001" s="81" t="n"/>
      <c r="F1001" s="82" t="n"/>
      <c r="G1001" s="81" t="n">
        <v>43384</v>
      </c>
      <c r="H1001" s="82" t="n">
        <v>238.2</v>
      </c>
      <c r="I1001" s="210">
        <f>H1001/H1000-1</f>
        <v/>
      </c>
    </row>
    <row r="1002" ht="16.05" customHeight="1" s="258">
      <c r="A1002" s="231" t="n">
        <v>43434</v>
      </c>
      <c r="B1002" t="n">
        <v>83.242065</v>
      </c>
      <c r="C1002" s="47">
        <f>B1002/B1001-1</f>
        <v/>
      </c>
      <c r="E1002" s="81" t="n"/>
      <c r="F1002" s="82" t="n"/>
      <c r="G1002" s="81" t="n">
        <v>43385</v>
      </c>
      <c r="H1002" s="82" t="n">
        <v>235.74</v>
      </c>
      <c r="I1002" s="210">
        <f>H1002/H1001-1</f>
        <v/>
      </c>
    </row>
    <row r="1003" ht="16.05" customHeight="1" s="258">
      <c r="A1003" s="231" t="n">
        <v>43435</v>
      </c>
      <c r="B1003" t="n">
        <v>82.891266</v>
      </c>
      <c r="C1003" s="47">
        <f>B1003/B1002-1</f>
        <v/>
      </c>
      <c r="E1003" s="81" t="n"/>
      <c r="F1003" s="82" t="n"/>
      <c r="G1003" s="81" t="n">
        <v>43386</v>
      </c>
      <c r="H1003" s="82" t="n">
        <v>237.27</v>
      </c>
      <c r="I1003" s="210">
        <f>H1003/H1002-1</f>
        <v/>
      </c>
    </row>
    <row r="1004" ht="16.05" customHeight="1" s="258">
      <c r="A1004" s="231" t="n">
        <v>43438</v>
      </c>
      <c r="B1004" t="n">
        <v>81.62080400000001</v>
      </c>
      <c r="C1004" s="47">
        <f>B1004/B1003-1</f>
        <v/>
      </c>
      <c r="E1004" s="81" t="n"/>
      <c r="F1004" s="82" t="n"/>
      <c r="G1004" s="81" t="n">
        <v>43389</v>
      </c>
      <c r="H1004" s="82" t="n">
        <v>238.83</v>
      </c>
      <c r="I1004" s="210">
        <f>H1004/H1003-1</f>
        <v/>
      </c>
    </row>
    <row r="1005" ht="16.05" customHeight="1" s="258">
      <c r="A1005" s="231" t="n">
        <v>43439</v>
      </c>
      <c r="B1005" t="n">
        <v>81.175224</v>
      </c>
      <c r="C1005" s="47">
        <f>B1005/B1004-1</f>
        <v/>
      </c>
      <c r="E1005" s="81" t="n"/>
      <c r="F1005" s="82" t="n"/>
      <c r="G1005" s="81" t="n">
        <v>43390</v>
      </c>
      <c r="H1005" s="82" t="n">
        <v>241.48</v>
      </c>
      <c r="I1005" s="210">
        <f>H1005/H1004-1</f>
        <v/>
      </c>
    </row>
    <row r="1006" ht="16.05" customHeight="1" s="258">
      <c r="A1006" s="231" t="n">
        <v>43440</v>
      </c>
      <c r="B1006" t="n">
        <v>82.35083</v>
      </c>
      <c r="C1006" s="47">
        <f>B1006/B1005-1</f>
        <v/>
      </c>
      <c r="E1006" s="81" t="n"/>
      <c r="F1006" s="82" t="n"/>
      <c r="G1006" s="81" t="n">
        <v>43391</v>
      </c>
      <c r="H1006" s="82" t="n">
        <v>237.94</v>
      </c>
      <c r="I1006" s="210">
        <f>H1006/H1005-1</f>
        <v/>
      </c>
    </row>
    <row r="1007" ht="16.05" customHeight="1" s="258">
      <c r="A1007" s="231" t="n">
        <v>43441</v>
      </c>
      <c r="B1007" t="n">
        <v>82.19914199999999</v>
      </c>
      <c r="C1007" s="47">
        <f>B1007/B1006-1</f>
        <v/>
      </c>
      <c r="E1007" s="81" t="n"/>
      <c r="F1007" s="82" t="n"/>
      <c r="G1007" s="81" t="n">
        <v>43392</v>
      </c>
      <c r="H1007" s="82" t="n">
        <v>238.47</v>
      </c>
      <c r="I1007" s="210">
        <f>H1007/H1006-1</f>
        <v/>
      </c>
    </row>
    <row r="1008" ht="16.05" customHeight="1" s="258">
      <c r="A1008" s="231" t="n">
        <v>43442</v>
      </c>
      <c r="B1008" t="n">
        <v>81.630295</v>
      </c>
      <c r="C1008" s="47">
        <f>B1008/B1007-1</f>
        <v/>
      </c>
      <c r="E1008" s="81" t="n"/>
      <c r="F1008" s="82" t="n"/>
      <c r="G1008" s="81" t="n">
        <v>43393</v>
      </c>
      <c r="H1008" s="82" t="n">
        <v>238.58</v>
      </c>
      <c r="I1008" s="210">
        <f>H1008/H1007-1</f>
        <v/>
      </c>
    </row>
    <row r="1009" ht="16.05" customHeight="1" s="258">
      <c r="A1009" s="231" t="n">
        <v>43445</v>
      </c>
      <c r="B1009" t="n">
        <v>81.933685</v>
      </c>
      <c r="C1009" s="47">
        <f>B1009/B1008-1</f>
        <v/>
      </c>
      <c r="E1009" s="81" t="n"/>
      <c r="F1009" s="82" t="n"/>
      <c r="G1009" s="81" t="n">
        <v>43396</v>
      </c>
      <c r="H1009" s="82" t="n">
        <v>232.55</v>
      </c>
      <c r="I1009" s="210">
        <f>H1009/H1008-1</f>
        <v/>
      </c>
    </row>
    <row r="1010" ht="16.05" customHeight="1" s="258">
      <c r="A1010" s="231" t="n">
        <v>43446</v>
      </c>
      <c r="B1010" t="n">
        <v>82.720612</v>
      </c>
      <c r="C1010" s="47">
        <f>B1010/B1009-1</f>
        <v/>
      </c>
      <c r="E1010" s="81" t="n"/>
      <c r="F1010" s="82" t="n"/>
      <c r="G1010" s="81" t="n">
        <v>43397</v>
      </c>
      <c r="H1010" s="82" t="n">
        <v>232.64</v>
      </c>
      <c r="I1010" s="210">
        <f>H1010/H1009-1</f>
        <v/>
      </c>
    </row>
    <row r="1011" ht="16.05" customHeight="1" s="258">
      <c r="A1011" s="231" t="n">
        <v>43447</v>
      </c>
      <c r="B1011" t="n">
        <v>82.597351</v>
      </c>
      <c r="C1011" s="47">
        <f>B1011/B1010-1</f>
        <v/>
      </c>
      <c r="E1011" s="81" t="n"/>
      <c r="F1011" s="82" t="n"/>
      <c r="G1011" s="81" t="n">
        <v>43398</v>
      </c>
      <c r="H1011" s="82" t="n">
        <v>235.08</v>
      </c>
      <c r="I1011" s="210">
        <f>H1011/H1010-1</f>
        <v/>
      </c>
    </row>
    <row r="1012" ht="16.05" customHeight="1" s="258">
      <c r="A1012" s="231" t="n">
        <v>43448</v>
      </c>
      <c r="B1012" t="n">
        <v>82.159531</v>
      </c>
      <c r="C1012" s="47">
        <f>B1012/B1011-1</f>
        <v/>
      </c>
      <c r="E1012" s="81" t="n"/>
      <c r="F1012" s="82" t="n"/>
      <c r="G1012" s="81" t="n">
        <v>43399</v>
      </c>
      <c r="H1012" s="82" t="n">
        <v>236.08</v>
      </c>
      <c r="I1012" s="210">
        <f>H1012/H1011-1</f>
        <v/>
      </c>
    </row>
    <row r="1013" ht="16.05" customHeight="1" s="258">
      <c r="A1013" s="231" t="n">
        <v>43449</v>
      </c>
      <c r="B1013" t="n">
        <v>81.731216</v>
      </c>
      <c r="C1013" s="47">
        <f>B1013/B1012-1</f>
        <v/>
      </c>
      <c r="E1013" s="81" t="n"/>
      <c r="F1013" s="82" t="n"/>
      <c r="G1013" s="81" t="n">
        <v>43400</v>
      </c>
      <c r="H1013" s="82" t="n">
        <v>232.7</v>
      </c>
      <c r="I1013" s="210">
        <f>H1013/H1012-1</f>
        <v/>
      </c>
    </row>
    <row r="1014" ht="16.05" customHeight="1" s="258">
      <c r="A1014" s="231" t="n">
        <v>43452</v>
      </c>
      <c r="B1014" t="n">
        <v>81.28388200000001</v>
      </c>
      <c r="C1014" s="47">
        <f>B1014/B1013-1</f>
        <v/>
      </c>
      <c r="E1014" s="81" t="n"/>
      <c r="F1014" s="82" t="n"/>
      <c r="G1014" s="81" t="n">
        <v>43403</v>
      </c>
      <c r="H1014" s="82" t="n">
        <v>233.14</v>
      </c>
      <c r="I1014" s="210">
        <f>H1014/H1013-1</f>
        <v/>
      </c>
    </row>
    <row r="1015" ht="16.05" customHeight="1" s="258">
      <c r="A1015" s="231" t="n">
        <v>43453</v>
      </c>
      <c r="B1015" t="n">
        <v>80.874596</v>
      </c>
      <c r="C1015" s="47">
        <f>B1015/B1014-1</f>
        <v/>
      </c>
      <c r="E1015" s="81" t="n"/>
      <c r="F1015" s="82" t="n"/>
      <c r="G1015" s="81" t="n">
        <v>43404</v>
      </c>
      <c r="H1015" s="82" t="n">
        <v>237.78</v>
      </c>
      <c r="I1015" s="210">
        <f>H1015/H1014-1</f>
        <v/>
      </c>
    </row>
    <row r="1016" ht="16.05" customHeight="1" s="258">
      <c r="A1016" s="231" t="n">
        <v>43454</v>
      </c>
      <c r="B1016" t="n">
        <v>81.931099</v>
      </c>
      <c r="C1016" s="47">
        <f>B1016/B1015-1</f>
        <v/>
      </c>
      <c r="E1016" s="81" t="n"/>
      <c r="F1016" s="82" t="n"/>
      <c r="G1016" s="81" t="n">
        <v>43405</v>
      </c>
      <c r="H1016" s="82" t="n">
        <v>239.09</v>
      </c>
      <c r="I1016" s="210">
        <f>H1016/H1015-1</f>
        <v/>
      </c>
    </row>
    <row r="1017" ht="16.05" customHeight="1" s="258">
      <c r="A1017" s="231" t="n">
        <v>43455</v>
      </c>
      <c r="B1017" t="n">
        <v>81.512283</v>
      </c>
      <c r="C1017" s="47">
        <f>B1017/B1016-1</f>
        <v/>
      </c>
      <c r="E1017" s="81" t="n"/>
      <c r="F1017" s="82" t="n"/>
      <c r="G1017" s="81" t="n">
        <v>43406</v>
      </c>
      <c r="H1017" s="82" t="n">
        <v>237.17</v>
      </c>
      <c r="I1017" s="210">
        <f>H1017/H1016-1</f>
        <v/>
      </c>
    </row>
    <row r="1018" ht="16.05" customHeight="1" s="258">
      <c r="A1018" s="231" t="n">
        <v>43456</v>
      </c>
      <c r="B1018" t="n">
        <v>81.07446299999999</v>
      </c>
      <c r="C1018" s="47">
        <f>B1018/B1017-1</f>
        <v/>
      </c>
      <c r="E1018" s="81" t="n"/>
      <c r="F1018" s="82" t="n"/>
      <c r="G1018" s="81" t="n">
        <v>43407</v>
      </c>
      <c r="H1018" s="82" t="n">
        <v>243.36</v>
      </c>
      <c r="I1018" s="210">
        <f>H1018/H1017-1</f>
        <v/>
      </c>
    </row>
    <row r="1019" ht="16.05" customHeight="1" s="258">
      <c r="A1019" s="231" t="n">
        <v>43460</v>
      </c>
      <c r="B1019" t="n">
        <v>80.589043</v>
      </c>
      <c r="C1019" s="47">
        <f>B1019/B1018-1</f>
        <v/>
      </c>
      <c r="E1019" s="81" t="n"/>
      <c r="F1019" s="82" t="n"/>
      <c r="G1019" s="81" t="n">
        <v>43410</v>
      </c>
      <c r="H1019" s="82" t="n">
        <v>245.9</v>
      </c>
      <c r="I1019" s="210">
        <f>H1019/H1018-1</f>
        <v/>
      </c>
    </row>
    <row r="1020" ht="16.05" customHeight="1" s="258">
      <c r="A1020" s="231" t="n">
        <v>43461</v>
      </c>
      <c r="B1020" t="n">
        <v>80.29399100000001</v>
      </c>
      <c r="C1020" s="47">
        <f>B1020/B1019-1</f>
        <v/>
      </c>
      <c r="E1020" s="81" t="n"/>
      <c r="F1020" s="82" t="n"/>
      <c r="G1020" s="81" t="n">
        <v>43411</v>
      </c>
      <c r="H1020" s="82" t="n">
        <v>245.9</v>
      </c>
      <c r="I1020" s="210">
        <f>H1020/H1019-1</f>
        <v/>
      </c>
    </row>
    <row r="1021" ht="16.05" customHeight="1" s="258">
      <c r="A1021" s="231" t="n">
        <v>43462</v>
      </c>
      <c r="B1021" t="n">
        <v>80.912659</v>
      </c>
      <c r="C1021" s="47">
        <f>B1021/B1020-1</f>
        <v/>
      </c>
      <c r="E1021" s="81" t="n"/>
      <c r="F1021" s="82" t="n"/>
      <c r="G1021" s="81" t="n">
        <v>43412</v>
      </c>
      <c r="H1021" s="82" t="n">
        <v>244.96</v>
      </c>
      <c r="I1021" s="210">
        <f>H1021/H1020-1</f>
        <v/>
      </c>
    </row>
    <row r="1022" ht="16.05" customHeight="1" s="258">
      <c r="A1022" s="231" t="n">
        <v>43463</v>
      </c>
      <c r="B1022" t="n">
        <v>80.512917</v>
      </c>
      <c r="C1022" s="47">
        <f>B1022/B1021-1</f>
        <v/>
      </c>
      <c r="E1022" s="81" t="n"/>
      <c r="F1022" s="82" t="n"/>
      <c r="G1022" s="81" t="n">
        <v>43413</v>
      </c>
      <c r="H1022" s="82" t="n">
        <v>243.72</v>
      </c>
      <c r="I1022" s="210">
        <f>H1022/H1021-1</f>
        <v/>
      </c>
    </row>
    <row r="1023" ht="16.05" customHeight="1" s="258">
      <c r="A1023" s="231" t="n">
        <v>43467</v>
      </c>
      <c r="B1023" t="n">
        <v>80.865082</v>
      </c>
      <c r="C1023" s="47">
        <f>B1023/B1022-1</f>
        <v/>
      </c>
      <c r="E1023" s="81" t="n"/>
      <c r="F1023" s="82" t="n"/>
      <c r="G1023" s="81" t="n">
        <v>43414</v>
      </c>
      <c r="H1023" s="82" t="n">
        <v>252.99</v>
      </c>
      <c r="I1023" s="210">
        <f>H1023/H1022-1</f>
        <v/>
      </c>
    </row>
    <row r="1024" ht="16.05" customHeight="1" s="258">
      <c r="A1024" s="231" t="n">
        <v>43468</v>
      </c>
      <c r="B1024" t="n">
        <v>81.85495</v>
      </c>
      <c r="C1024" s="47">
        <f>B1024/B1023-1</f>
        <v/>
      </c>
      <c r="E1024" s="81" t="n"/>
      <c r="F1024" s="82" t="n"/>
      <c r="G1024" s="81" t="n">
        <v>43417</v>
      </c>
      <c r="H1024" s="82" t="n">
        <v>254.5</v>
      </c>
      <c r="I1024" s="210">
        <f>H1024/H1023-1</f>
        <v/>
      </c>
    </row>
    <row r="1025" ht="16.05" customHeight="1" s="258">
      <c r="A1025" s="231" t="n">
        <v>43469</v>
      </c>
      <c r="B1025" t="n">
        <v>81.112534</v>
      </c>
      <c r="C1025" s="47">
        <f>B1025/B1024-1</f>
        <v/>
      </c>
      <c r="E1025" s="81" t="n"/>
      <c r="F1025" s="82" t="n"/>
      <c r="G1025" s="81" t="n">
        <v>43418</v>
      </c>
      <c r="H1025" s="82" t="n">
        <v>259.58</v>
      </c>
      <c r="I1025" s="210">
        <f>H1025/H1024-1</f>
        <v/>
      </c>
    </row>
    <row r="1026" ht="16.05" customHeight="1" s="258">
      <c r="A1026" s="231" t="n">
        <v>43470</v>
      </c>
      <c r="B1026" t="n">
        <v>82.549774</v>
      </c>
      <c r="C1026" s="47">
        <f>B1026/B1025-1</f>
        <v/>
      </c>
      <c r="E1026" s="81" t="n"/>
      <c r="F1026" s="82" t="n"/>
      <c r="G1026" s="81" t="n">
        <v>43419</v>
      </c>
      <c r="H1026" s="82" t="n">
        <v>257.61</v>
      </c>
      <c r="I1026" s="210">
        <f>H1026/H1025-1</f>
        <v/>
      </c>
    </row>
    <row r="1027" ht="16.05" customHeight="1" s="258">
      <c r="A1027" s="231" t="n">
        <v>43473</v>
      </c>
      <c r="B1027" t="n">
        <v>82.38795500000001</v>
      </c>
      <c r="C1027" s="47">
        <f>B1027/B1026-1</f>
        <v/>
      </c>
      <c r="E1027" s="81" t="n"/>
      <c r="F1027" s="82" t="n"/>
      <c r="G1027" s="81" t="n">
        <v>43420</v>
      </c>
      <c r="H1027" s="82" t="n">
        <v>255.93</v>
      </c>
      <c r="I1027" s="210">
        <f>H1027/H1026-1</f>
        <v/>
      </c>
    </row>
    <row r="1028" ht="16.05" customHeight="1" s="258">
      <c r="A1028" s="231" t="n">
        <v>43474</v>
      </c>
      <c r="B1028" t="n">
        <v>81.87397</v>
      </c>
      <c r="C1028" s="47">
        <f>B1028/B1027-1</f>
        <v/>
      </c>
      <c r="E1028" s="81" t="n"/>
      <c r="F1028" s="82" t="n"/>
      <c r="G1028" s="81" t="n">
        <v>43421</v>
      </c>
      <c r="H1028" s="82" t="n">
        <v>255.38</v>
      </c>
      <c r="I1028" s="210">
        <f>H1028/H1027-1</f>
        <v/>
      </c>
    </row>
    <row r="1029" ht="16.05" customHeight="1" s="258">
      <c r="A1029" s="231" t="n">
        <v>43475</v>
      </c>
      <c r="B1029" t="n">
        <v>82.806763</v>
      </c>
      <c r="C1029" s="47">
        <f>B1029/B1028-1</f>
        <v/>
      </c>
      <c r="E1029" s="81" t="n"/>
      <c r="F1029" s="82" t="n"/>
      <c r="G1029" s="81" t="n">
        <v>43424</v>
      </c>
      <c r="H1029" s="82" t="n">
        <v>252.71</v>
      </c>
      <c r="I1029" s="210">
        <f>H1029/H1028-1</f>
        <v/>
      </c>
    </row>
    <row r="1030" ht="16.05" customHeight="1" s="258">
      <c r="A1030" s="231" t="n">
        <v>43476</v>
      </c>
      <c r="B1030" t="n">
        <v>83.787102</v>
      </c>
      <c r="C1030" s="47">
        <f>B1030/B1029-1</f>
        <v/>
      </c>
      <c r="E1030" s="81" t="n"/>
      <c r="F1030" s="82" t="n"/>
      <c r="G1030" s="81" t="n">
        <v>43425</v>
      </c>
      <c r="H1030" s="82" t="n">
        <v>252.28</v>
      </c>
      <c r="I1030" s="210">
        <f>H1030/H1029-1</f>
        <v/>
      </c>
    </row>
    <row r="1031" ht="16.05" customHeight="1" s="258">
      <c r="A1031" s="231" t="n">
        <v>43477</v>
      </c>
      <c r="B1031" t="n">
        <v>83.587227</v>
      </c>
      <c r="C1031" s="47">
        <f>B1031/B1030-1</f>
        <v/>
      </c>
      <c r="E1031" s="81" t="n"/>
      <c r="F1031" s="82" t="n"/>
      <c r="G1031" s="81" t="n">
        <v>43426</v>
      </c>
      <c r="H1031" s="82" t="n">
        <v>253.28</v>
      </c>
      <c r="I1031" s="210">
        <f>H1031/H1030-1</f>
        <v/>
      </c>
    </row>
    <row r="1032" ht="16.05" customHeight="1" s="258">
      <c r="A1032" s="231" t="n">
        <v>43481</v>
      </c>
      <c r="B1032" t="n">
        <v>83.672882</v>
      </c>
      <c r="C1032" s="47">
        <f>B1032/B1031-1</f>
        <v/>
      </c>
      <c r="E1032" s="81" t="n"/>
      <c r="F1032" s="82" t="n"/>
      <c r="G1032" s="81" t="n">
        <v>43427</v>
      </c>
      <c r="H1032" s="82" t="n">
        <v>256.19</v>
      </c>
      <c r="I1032" s="210">
        <f>H1032/H1031-1</f>
        <v/>
      </c>
    </row>
    <row r="1033" ht="16.05" customHeight="1" s="258">
      <c r="A1033" s="231" t="n">
        <v>43482</v>
      </c>
      <c r="B1033" t="n">
        <v>84.662766</v>
      </c>
      <c r="C1033" s="47">
        <f>B1033/B1032-1</f>
        <v/>
      </c>
      <c r="E1033" s="81" t="n"/>
      <c r="F1033" s="82" t="n"/>
      <c r="G1033" s="81" t="n">
        <v>43428</v>
      </c>
      <c r="H1033" s="82" t="n">
        <v>254.73</v>
      </c>
      <c r="I1033" s="210">
        <f>H1033/H1032-1</f>
        <v/>
      </c>
    </row>
    <row r="1034" ht="16.05" customHeight="1" s="258">
      <c r="A1034" s="231" t="n">
        <v>43483</v>
      </c>
      <c r="B1034" t="n">
        <v>84.42480500000001</v>
      </c>
      <c r="C1034" s="47">
        <f>B1034/B1033-1</f>
        <v/>
      </c>
      <c r="E1034" s="81" t="n"/>
      <c r="F1034" s="82" t="n"/>
      <c r="G1034" s="81" t="n">
        <v>43431</v>
      </c>
      <c r="H1034" s="82" t="n">
        <v>253.35</v>
      </c>
      <c r="I1034" s="210">
        <f>H1034/H1033-1</f>
        <v/>
      </c>
    </row>
    <row r="1035" ht="16.05" customHeight="1" s="258">
      <c r="A1035" s="231" t="n">
        <v>43484</v>
      </c>
      <c r="B1035" t="n">
        <v>84.234459</v>
      </c>
      <c r="C1035" s="47">
        <f>B1035/B1034-1</f>
        <v/>
      </c>
      <c r="E1035" s="81" t="n"/>
      <c r="F1035" s="82" t="n"/>
      <c r="G1035" s="81" t="n">
        <v>43432</v>
      </c>
      <c r="H1035" s="82" t="n">
        <v>258.19</v>
      </c>
      <c r="I1035" s="210">
        <f>H1035/H1034-1</f>
        <v/>
      </c>
    </row>
    <row r="1036" ht="16.05" customHeight="1" s="258">
      <c r="A1036" s="231" t="n">
        <v>43487</v>
      </c>
      <c r="B1036" t="n">
        <v>84.186859</v>
      </c>
      <c r="C1036" s="47">
        <f>B1036/B1035-1</f>
        <v/>
      </c>
      <c r="E1036" s="81" t="n"/>
      <c r="F1036" s="82" t="n"/>
      <c r="G1036" s="81" t="n">
        <v>43433</v>
      </c>
      <c r="H1036" s="82" t="n">
        <v>263.56</v>
      </c>
      <c r="I1036" s="210">
        <f>H1036/H1035-1</f>
        <v/>
      </c>
    </row>
    <row r="1037" ht="16.05" customHeight="1" s="258">
      <c r="A1037" s="231" t="n">
        <v>43488</v>
      </c>
      <c r="B1037" t="n">
        <v>84.55806</v>
      </c>
      <c r="C1037" s="47">
        <f>B1037/B1036-1</f>
        <v/>
      </c>
      <c r="E1037" s="81" t="n"/>
      <c r="F1037" s="82" t="n"/>
      <c r="G1037" s="81" t="n">
        <v>43434</v>
      </c>
      <c r="H1037" s="82" t="n">
        <v>264.58</v>
      </c>
      <c r="I1037" s="210">
        <f>H1037/H1036-1</f>
        <v/>
      </c>
    </row>
    <row r="1038" ht="16.05" customHeight="1" s="258">
      <c r="A1038" s="231" t="n">
        <v>43489</v>
      </c>
      <c r="B1038" t="n">
        <v>84.50095399999999</v>
      </c>
      <c r="C1038" s="47">
        <f>B1038/B1037-1</f>
        <v/>
      </c>
      <c r="E1038" s="81" t="n"/>
      <c r="F1038" s="82" t="n"/>
      <c r="G1038" s="81" t="n">
        <v>43435</v>
      </c>
      <c r="H1038" s="82" t="n">
        <v>264.84</v>
      </c>
      <c r="I1038" s="210">
        <f>H1038/H1037-1</f>
        <v/>
      </c>
    </row>
    <row r="1039" ht="16.05" customHeight="1" s="258">
      <c r="A1039" s="231" t="n">
        <v>43490</v>
      </c>
      <c r="B1039" t="n">
        <v>84.50095399999999</v>
      </c>
      <c r="C1039" s="47">
        <f>B1039/B1038-1</f>
        <v/>
      </c>
      <c r="E1039" s="81" t="n"/>
      <c r="F1039" s="82" t="n"/>
      <c r="G1039" s="81" t="n">
        <v>43438</v>
      </c>
      <c r="H1039" s="82" t="n">
        <v>266.39</v>
      </c>
      <c r="I1039" s="210">
        <f>H1039/H1038-1</f>
        <v/>
      </c>
    </row>
    <row r="1040" ht="16.05" customHeight="1" s="258">
      <c r="A1040" s="231" t="n">
        <v>43491</v>
      </c>
      <c r="B1040" t="n">
        <v>84.339142</v>
      </c>
      <c r="C1040" s="47">
        <f>B1040/B1039-1</f>
        <v/>
      </c>
      <c r="E1040" s="81" t="n"/>
      <c r="F1040" s="82" t="n"/>
      <c r="G1040" s="81" t="n">
        <v>43439</v>
      </c>
      <c r="H1040" s="82" t="n">
        <v>264.55</v>
      </c>
      <c r="I1040" s="210">
        <f>H1040/H1039-1</f>
        <v/>
      </c>
    </row>
    <row r="1041" ht="16.05" customHeight="1" s="258">
      <c r="A1041" s="231" t="n">
        <v>43494</v>
      </c>
      <c r="B1041" t="n">
        <v>83.26361799999999</v>
      </c>
      <c r="C1041" s="47">
        <f>B1041/B1040-1</f>
        <v/>
      </c>
      <c r="E1041" s="81" t="n"/>
      <c r="F1041" s="82" t="n"/>
      <c r="G1041" s="81" t="n">
        <v>43440</v>
      </c>
      <c r="H1041" s="82" t="n">
        <v>261.37</v>
      </c>
      <c r="I1041" s="210">
        <f>H1041/H1040-1</f>
        <v/>
      </c>
    </row>
    <row r="1042" ht="16.05" customHeight="1" s="258">
      <c r="A1042" s="231" t="n">
        <v>43495</v>
      </c>
      <c r="B1042" t="n">
        <v>83.672882</v>
      </c>
      <c r="C1042" s="47">
        <f>B1042/B1041-1</f>
        <v/>
      </c>
      <c r="E1042" s="81" t="n"/>
      <c r="F1042" s="82" t="n"/>
      <c r="G1042" s="81" t="n">
        <v>43441</v>
      </c>
      <c r="H1042" s="82" t="n">
        <v>264.12</v>
      </c>
      <c r="I1042" s="210">
        <f>H1042/H1041-1</f>
        <v/>
      </c>
    </row>
    <row r="1043" ht="16.05" customHeight="1" s="258">
      <c r="A1043" s="231" t="n">
        <v>43496</v>
      </c>
      <c r="B1043" t="n">
        <v>85.26042200000001</v>
      </c>
      <c r="C1043" s="47">
        <f>B1043/B1042-1</f>
        <v/>
      </c>
      <c r="E1043" s="81" t="n"/>
      <c r="F1043" s="82" t="n"/>
      <c r="G1043" s="81" t="n">
        <v>43442</v>
      </c>
      <c r="H1043" s="82" t="n">
        <v>265</v>
      </c>
      <c r="I1043" s="210">
        <f>H1043/H1042-1</f>
        <v/>
      </c>
    </row>
    <row r="1044" ht="16.05" customHeight="1" s="258">
      <c r="A1044" s="231" t="n">
        <v>43497</v>
      </c>
      <c r="B1044" t="n">
        <v>85.53742200000001</v>
      </c>
      <c r="C1044" s="47">
        <f>B1044/B1043-1</f>
        <v/>
      </c>
      <c r="E1044" s="81" t="n"/>
      <c r="F1044" s="82" t="n"/>
      <c r="G1044" s="81" t="n">
        <v>43445</v>
      </c>
      <c r="H1044" s="82" t="n">
        <v>261.68</v>
      </c>
      <c r="I1044" s="210">
        <f>H1044/H1043-1</f>
        <v/>
      </c>
    </row>
    <row r="1045" ht="16.05" customHeight="1" s="258">
      <c r="A1045" s="231" t="n">
        <v>43498</v>
      </c>
      <c r="B1045" t="n">
        <v>84.36254099999999</v>
      </c>
      <c r="C1045" s="47">
        <f>B1045/B1044-1</f>
        <v/>
      </c>
      <c r="E1045" s="81" t="n"/>
      <c r="F1045" s="82" t="n"/>
      <c r="G1045" s="81" t="n">
        <v>43446</v>
      </c>
      <c r="H1045" s="82" t="n">
        <v>262.49</v>
      </c>
      <c r="I1045" s="210">
        <f>H1045/H1044-1</f>
        <v/>
      </c>
    </row>
    <row r="1046" ht="16.05" customHeight="1" s="258">
      <c r="A1046" s="231" t="n">
        <v>43501</v>
      </c>
      <c r="B1046" t="n">
        <v>83.168556</v>
      </c>
      <c r="C1046" s="47">
        <f>B1046/B1045-1</f>
        <v/>
      </c>
      <c r="E1046" s="81" t="n"/>
      <c r="F1046" s="82" t="n"/>
      <c r="G1046" s="81" t="n">
        <v>43447</v>
      </c>
      <c r="H1046" s="82" t="n">
        <v>264.1</v>
      </c>
      <c r="I1046" s="210">
        <f>H1046/H1045-1</f>
        <v/>
      </c>
    </row>
    <row r="1047" ht="16.05" customHeight="1" s="258">
      <c r="A1047" s="231" t="n">
        <v>43502</v>
      </c>
      <c r="B1047" t="n">
        <v>83.24496499999999</v>
      </c>
      <c r="C1047" s="47">
        <f>B1047/B1046-1</f>
        <v/>
      </c>
      <c r="E1047" s="81" t="n"/>
      <c r="F1047" s="82" t="n"/>
      <c r="G1047" s="81" t="n">
        <v>43448</v>
      </c>
      <c r="H1047" s="82" t="n">
        <v>260.86</v>
      </c>
      <c r="I1047" s="210">
        <f>H1047/H1046-1</f>
        <v/>
      </c>
    </row>
    <row r="1048" ht="16.05" customHeight="1" s="258">
      <c r="A1048" s="231" t="n">
        <v>43503</v>
      </c>
      <c r="B1048" t="n">
        <v>83.197197</v>
      </c>
      <c r="C1048" s="47">
        <f>B1048/B1047-1</f>
        <v/>
      </c>
      <c r="E1048" s="81" t="n"/>
      <c r="F1048" s="82" t="n"/>
      <c r="G1048" s="81" t="n">
        <v>43449</v>
      </c>
      <c r="H1048" s="82" t="n">
        <v>259.95</v>
      </c>
      <c r="I1048" s="210">
        <f>H1048/H1047-1</f>
        <v/>
      </c>
    </row>
    <row r="1049" ht="16.05" customHeight="1" s="258">
      <c r="A1049" s="231" t="n">
        <v>43504</v>
      </c>
      <c r="B1049" t="n">
        <v>82.65273999999999</v>
      </c>
      <c r="C1049" s="47">
        <f>B1049/B1048-1</f>
        <v/>
      </c>
      <c r="E1049" s="81" t="n"/>
      <c r="F1049" s="82" t="n"/>
      <c r="G1049" s="81" t="n">
        <v>43452</v>
      </c>
      <c r="H1049" s="82" t="n">
        <v>259.83</v>
      </c>
      <c r="I1049" s="210">
        <f>H1049/H1048-1</f>
        <v/>
      </c>
    </row>
    <row r="1050" ht="16.05" customHeight="1" s="258">
      <c r="A1050" s="231" t="n">
        <v>43505</v>
      </c>
      <c r="B1050" t="n">
        <v>82.012764</v>
      </c>
      <c r="C1050" s="47">
        <f>B1050/B1049-1</f>
        <v/>
      </c>
      <c r="E1050" s="81" t="n"/>
      <c r="F1050" s="82" t="n"/>
      <c r="G1050" s="81" t="n">
        <v>43453</v>
      </c>
      <c r="H1050" s="82" t="n">
        <v>258.15</v>
      </c>
      <c r="I1050" s="210">
        <f>H1050/H1049-1</f>
        <v/>
      </c>
    </row>
    <row r="1051" ht="16.05" customHeight="1" s="258">
      <c r="A1051" s="231" t="n">
        <v>43508</v>
      </c>
      <c r="B1051" t="n">
        <v>82.241997</v>
      </c>
      <c r="C1051" s="47">
        <f>B1051/B1050-1</f>
        <v/>
      </c>
      <c r="E1051" s="81" t="n"/>
      <c r="F1051" s="82" t="n"/>
      <c r="G1051" s="81" t="n">
        <v>43454</v>
      </c>
      <c r="H1051" s="82" t="n">
        <v>258.75</v>
      </c>
      <c r="I1051" s="210">
        <f>H1051/H1050-1</f>
        <v/>
      </c>
    </row>
    <row r="1052" ht="16.05" customHeight="1" s="258">
      <c r="A1052" s="231" t="n">
        <v>43509</v>
      </c>
      <c r="B1052" t="n">
        <v>82.28976400000001</v>
      </c>
      <c r="C1052" s="47">
        <f>B1052/B1051-1</f>
        <v/>
      </c>
      <c r="E1052" s="81" t="n"/>
      <c r="F1052" s="82" t="n"/>
      <c r="G1052" s="81" t="n">
        <v>43455</v>
      </c>
      <c r="H1052" s="82" t="n">
        <v>260.16</v>
      </c>
      <c r="I1052" s="210">
        <f>H1052/H1051-1</f>
        <v/>
      </c>
    </row>
    <row r="1053" ht="16.05" customHeight="1" s="258">
      <c r="A1053" s="231" t="n">
        <v>43510</v>
      </c>
      <c r="B1053" t="n">
        <v>82.050972</v>
      </c>
      <c r="C1053" s="47">
        <f>B1053/B1052-1</f>
        <v/>
      </c>
      <c r="E1053" s="81" t="n"/>
      <c r="F1053" s="82" t="n"/>
      <c r="G1053" s="81" t="n">
        <v>43456</v>
      </c>
      <c r="H1053" s="82" t="n">
        <v>258.07</v>
      </c>
      <c r="I1053" s="210">
        <f>H1053/H1052-1</f>
        <v/>
      </c>
    </row>
    <row r="1054" ht="16.05" customHeight="1" s="258">
      <c r="A1054" s="231" t="n">
        <v>43511</v>
      </c>
      <c r="B1054" t="n">
        <v>81.51606</v>
      </c>
      <c r="C1054" s="47">
        <f>B1054/B1053-1</f>
        <v/>
      </c>
      <c r="E1054" s="81" t="n"/>
      <c r="F1054" s="82" t="n"/>
      <c r="G1054" s="81" t="n">
        <v>43459</v>
      </c>
      <c r="H1054" s="82" t="n">
        <v>258.76</v>
      </c>
      <c r="I1054" s="210">
        <f>H1054/H1053-1</f>
        <v/>
      </c>
    </row>
    <row r="1055" ht="16.05" customHeight="1" s="258">
      <c r="A1055" s="231" t="n">
        <v>43512</v>
      </c>
      <c r="B1055" t="n">
        <v>81.54471599999999</v>
      </c>
      <c r="C1055" s="47">
        <f>B1055/B1054-1</f>
        <v/>
      </c>
      <c r="E1055" s="81" t="n"/>
      <c r="F1055" s="82" t="n"/>
      <c r="G1055" s="81" t="n">
        <v>43460</v>
      </c>
      <c r="H1055" s="82" t="n">
        <v>259.57</v>
      </c>
      <c r="I1055" s="210">
        <f>H1055/H1054-1</f>
        <v/>
      </c>
    </row>
    <row r="1056" ht="16.05" customHeight="1" s="258">
      <c r="A1056" s="231" t="n">
        <v>43516</v>
      </c>
      <c r="B1056" t="n">
        <v>80.312515</v>
      </c>
      <c r="C1056" s="47">
        <f>B1056/B1055-1</f>
        <v/>
      </c>
      <c r="E1056" s="81" t="n"/>
      <c r="F1056" s="82" t="n"/>
      <c r="G1056" s="81" t="n">
        <v>43461</v>
      </c>
      <c r="H1056" s="82" t="n">
        <v>259.97</v>
      </c>
      <c r="I1056" s="210">
        <f>H1056/H1055-1</f>
        <v/>
      </c>
    </row>
    <row r="1057" ht="16.05" customHeight="1" s="258">
      <c r="A1057" s="231" t="n">
        <v>43517</v>
      </c>
      <c r="B1057" t="n">
        <v>80.62773900000001</v>
      </c>
      <c r="C1057" s="47">
        <f>B1057/B1056-1</f>
        <v/>
      </c>
      <c r="E1057" s="81" t="n"/>
      <c r="F1057" s="82" t="n"/>
      <c r="G1057" s="81" t="n">
        <v>43462</v>
      </c>
      <c r="H1057" s="82" t="n">
        <v>260.64</v>
      </c>
      <c r="I1057" s="210">
        <f>H1057/H1056-1</f>
        <v/>
      </c>
    </row>
    <row r="1058" ht="16.05" customHeight="1" s="258">
      <c r="A1058" s="231" t="n">
        <v>43518</v>
      </c>
      <c r="B1058" t="n">
        <v>81.917244</v>
      </c>
      <c r="C1058" s="47">
        <f>B1058/B1057-1</f>
        <v/>
      </c>
      <c r="E1058" s="81" t="n"/>
      <c r="F1058" s="82" t="n"/>
      <c r="G1058" s="81" t="n">
        <v>43463</v>
      </c>
      <c r="H1058" s="82" t="n">
        <v>260.42</v>
      </c>
      <c r="I1058" s="210">
        <f>H1058/H1057-1</f>
        <v/>
      </c>
    </row>
    <row r="1059" ht="16.05" customHeight="1" s="258">
      <c r="A1059" s="231" t="n">
        <v>43519</v>
      </c>
      <c r="B1059" t="n">
        <v>81.35367599999999</v>
      </c>
      <c r="C1059" s="47">
        <f>B1059/B1058-1</f>
        <v/>
      </c>
      <c r="E1059" s="81" t="n"/>
      <c r="F1059" s="82" t="n"/>
      <c r="G1059" s="81" t="n">
        <v>43466</v>
      </c>
      <c r="H1059" s="82" t="n">
        <v>260.49</v>
      </c>
      <c r="I1059" s="210">
        <f>H1059/H1058-1</f>
        <v/>
      </c>
    </row>
    <row r="1060" ht="16.05" customHeight="1" s="258">
      <c r="A1060" s="231" t="n">
        <v>43522</v>
      </c>
      <c r="B1060" t="n">
        <v>81.76442</v>
      </c>
      <c r="C1060" s="47">
        <f>B1060/B1059-1</f>
        <v/>
      </c>
      <c r="E1060" s="81" t="n"/>
      <c r="F1060" s="82" t="n"/>
      <c r="G1060" s="81" t="n">
        <v>43467</v>
      </c>
      <c r="H1060" s="82" t="n">
        <v>262.48</v>
      </c>
      <c r="I1060" s="210">
        <f>H1060/H1059-1</f>
        <v/>
      </c>
    </row>
    <row r="1061" ht="16.05" customHeight="1" s="258">
      <c r="A1061" s="231" t="n">
        <v>43523</v>
      </c>
      <c r="B1061" t="n">
        <v>81.420547</v>
      </c>
      <c r="C1061" s="47">
        <f>B1061/B1060-1</f>
        <v/>
      </c>
      <c r="E1061" s="81" t="n"/>
      <c r="F1061" s="82" t="n"/>
      <c r="G1061" s="81" t="n">
        <v>43468</v>
      </c>
      <c r="H1061" s="82" t="n">
        <v>265.35</v>
      </c>
      <c r="I1061" s="210">
        <f>H1061/H1060-1</f>
        <v/>
      </c>
    </row>
    <row r="1062" ht="16.05" customHeight="1" s="258">
      <c r="A1062" s="231" t="n">
        <v>43524</v>
      </c>
      <c r="B1062" t="n">
        <v>80.882278</v>
      </c>
      <c r="C1062" s="47">
        <f>B1062/B1061-1</f>
        <v/>
      </c>
      <c r="E1062" s="81" t="n"/>
      <c r="F1062" s="82" t="n"/>
      <c r="G1062" s="81" t="n">
        <v>43469</v>
      </c>
      <c r="H1062" s="82" t="n">
        <v>267.16</v>
      </c>
      <c r="I1062" s="210">
        <f>H1062/H1061-1</f>
        <v/>
      </c>
    </row>
    <row r="1063" ht="16.05" customHeight="1" s="258">
      <c r="A1063" s="231" t="n">
        <v>43525</v>
      </c>
      <c r="B1063" t="n">
        <v>80.58485400000001</v>
      </c>
      <c r="C1063" s="47">
        <f>B1063/B1062-1</f>
        <v/>
      </c>
      <c r="E1063" s="81" t="n"/>
      <c r="F1063" s="82" t="n"/>
      <c r="G1063" s="81" t="n">
        <v>43470</v>
      </c>
      <c r="H1063" s="82" t="n">
        <v>268.1</v>
      </c>
      <c r="I1063" s="210">
        <f>H1063/H1062-1</f>
        <v/>
      </c>
    </row>
    <row r="1064" ht="16.05" customHeight="1" s="258">
      <c r="A1064" s="231" t="n">
        <v>43526</v>
      </c>
      <c r="B1064" t="n">
        <v>81.822563</v>
      </c>
      <c r="C1064" s="47">
        <f>B1064/B1063-1</f>
        <v/>
      </c>
      <c r="E1064" s="81" t="n"/>
      <c r="F1064" s="82" t="n"/>
      <c r="G1064" s="81" t="n">
        <v>43473</v>
      </c>
      <c r="H1064" s="82" t="n">
        <v>272.96</v>
      </c>
      <c r="I1064" s="210">
        <f>H1064/H1063-1</f>
        <v/>
      </c>
    </row>
    <row r="1065" ht="16.05" customHeight="1" s="258">
      <c r="A1065" s="231" t="n">
        <v>43529</v>
      </c>
      <c r="B1065" t="n">
        <v>81.496346</v>
      </c>
      <c r="C1065" s="47">
        <f>B1065/B1064-1</f>
        <v/>
      </c>
      <c r="E1065" s="81" t="n"/>
      <c r="F1065" s="82" t="n"/>
      <c r="G1065" s="81" t="n">
        <v>43474</v>
      </c>
      <c r="H1065" s="82" t="n">
        <v>273.58</v>
      </c>
      <c r="I1065" s="210">
        <f>H1065/H1064-1</f>
        <v/>
      </c>
    </row>
    <row r="1066" ht="16.05" customHeight="1" s="258">
      <c r="A1066" s="231" t="n">
        <v>43530</v>
      </c>
      <c r="B1066" t="n">
        <v>81.160522</v>
      </c>
      <c r="C1066" s="47">
        <f>B1066/B1065-1</f>
        <v/>
      </c>
      <c r="E1066" s="81" t="n"/>
      <c r="F1066" s="82" t="n"/>
      <c r="G1066" s="81" t="n">
        <v>43475</v>
      </c>
      <c r="H1066" s="82" t="n">
        <v>274.13</v>
      </c>
      <c r="I1066" s="210">
        <f>H1066/H1065-1</f>
        <v/>
      </c>
    </row>
    <row r="1067" ht="16.05" customHeight="1" s="258">
      <c r="A1067" s="231" t="n">
        <v>43531</v>
      </c>
      <c r="B1067" t="n">
        <v>80.776749</v>
      </c>
      <c r="C1067" s="47">
        <f>B1067/B1066-1</f>
        <v/>
      </c>
      <c r="E1067" s="81" t="n"/>
      <c r="F1067" s="82" t="n"/>
      <c r="G1067" s="81" t="n">
        <v>43476</v>
      </c>
      <c r="H1067" s="82" t="n">
        <v>274.59</v>
      </c>
      <c r="I1067" s="210">
        <f>H1067/H1066-1</f>
        <v/>
      </c>
    </row>
    <row r="1068" ht="16.05" customHeight="1" s="258">
      <c r="A1068" s="231" t="n">
        <v>43532</v>
      </c>
      <c r="B1068" t="n">
        <v>80.79594400000001</v>
      </c>
      <c r="C1068" s="47">
        <f>B1068/B1067-1</f>
        <v/>
      </c>
      <c r="E1068" s="81" t="n"/>
      <c r="F1068" s="82" t="n"/>
      <c r="G1068" s="81" t="n">
        <v>43477</v>
      </c>
      <c r="H1068" s="82" t="n">
        <v>277.44</v>
      </c>
      <c r="I1068" s="210">
        <f>H1068/H1067-1</f>
        <v/>
      </c>
    </row>
    <row r="1069" ht="16.05" customHeight="1" s="258">
      <c r="A1069" s="231" t="n">
        <v>43533</v>
      </c>
      <c r="B1069" t="n">
        <v>81.553909</v>
      </c>
      <c r="C1069" s="47">
        <f>B1069/B1068-1</f>
        <v/>
      </c>
      <c r="E1069" s="81" t="n"/>
      <c r="F1069" s="82" t="n"/>
      <c r="G1069" s="81" t="n">
        <v>43480</v>
      </c>
      <c r="H1069" s="82" t="n">
        <v>277.59</v>
      </c>
      <c r="I1069" s="210">
        <f>H1069/H1068-1</f>
        <v/>
      </c>
    </row>
    <row r="1070" ht="16.05" customHeight="1" s="258">
      <c r="A1070" s="231" t="n">
        <v>43536</v>
      </c>
      <c r="B1070" t="n">
        <v>81.419594</v>
      </c>
      <c r="C1070" s="47">
        <f>B1070/B1069-1</f>
        <v/>
      </c>
      <c r="E1070" s="81" t="n"/>
      <c r="F1070" s="82" t="n"/>
      <c r="G1070" s="81" t="n">
        <v>43481</v>
      </c>
      <c r="H1070" s="82" t="n">
        <v>276.54</v>
      </c>
      <c r="I1070" s="210">
        <f>H1070/H1069-1</f>
        <v/>
      </c>
    </row>
    <row r="1071" ht="16.05" customHeight="1" s="258">
      <c r="A1071" s="231" t="n">
        <v>43537</v>
      </c>
      <c r="B1071" t="n">
        <v>81.19890599999999</v>
      </c>
      <c r="C1071" s="47">
        <f>B1071/B1070-1</f>
        <v/>
      </c>
      <c r="E1071" s="81" t="n"/>
      <c r="F1071" s="82" t="n"/>
      <c r="G1071" s="81" t="n">
        <v>43482</v>
      </c>
      <c r="H1071" s="82" t="n">
        <v>277.35</v>
      </c>
      <c r="I1071" s="210">
        <f>H1071/H1070-1</f>
        <v/>
      </c>
    </row>
    <row r="1072" ht="16.05" customHeight="1" s="258">
      <c r="A1072" s="231" t="n">
        <v>43538</v>
      </c>
      <c r="B1072" t="n">
        <v>81.496346</v>
      </c>
      <c r="C1072" s="47">
        <f>B1072/B1071-1</f>
        <v/>
      </c>
      <c r="E1072" s="81" t="n"/>
      <c r="F1072" s="82" t="n"/>
      <c r="G1072" s="81" t="n">
        <v>43483</v>
      </c>
      <c r="H1072" s="82" t="n">
        <v>277.03</v>
      </c>
      <c r="I1072" s="210">
        <f>H1072/H1071-1</f>
        <v/>
      </c>
    </row>
    <row r="1073" ht="16.05" customHeight="1" s="258">
      <c r="A1073" s="231" t="n">
        <v>43539</v>
      </c>
      <c r="B1073" t="n">
        <v>81.15094000000001</v>
      </c>
      <c r="C1073" s="47">
        <f>B1073/B1072-1</f>
        <v/>
      </c>
      <c r="E1073" s="81" t="n"/>
      <c r="F1073" s="82" t="n"/>
      <c r="G1073" s="81" t="n">
        <v>43484</v>
      </c>
      <c r="H1073" s="82" t="n">
        <v>279.04</v>
      </c>
      <c r="I1073" s="210">
        <f>H1073/H1072-1</f>
        <v/>
      </c>
    </row>
    <row r="1074" ht="16.05" customHeight="1" s="258">
      <c r="A1074" s="231" t="n">
        <v>43540</v>
      </c>
      <c r="B1074" t="n">
        <v>80.78634599999999</v>
      </c>
      <c r="C1074" s="47">
        <f>B1074/B1073-1</f>
        <v/>
      </c>
      <c r="E1074" s="81" t="n"/>
      <c r="F1074" s="82" t="n"/>
      <c r="G1074" s="81" t="n">
        <v>43487</v>
      </c>
      <c r="H1074" s="82" t="n">
        <v>279.8</v>
      </c>
      <c r="I1074" s="210">
        <f>H1074/H1073-1</f>
        <v/>
      </c>
    </row>
    <row r="1075" ht="16.05" customHeight="1" s="258">
      <c r="A1075" s="231" t="n">
        <v>43543</v>
      </c>
      <c r="B1075" t="n">
        <v>80.79594400000001</v>
      </c>
      <c r="C1075" s="47">
        <f>B1075/B1074-1</f>
        <v/>
      </c>
      <c r="E1075" s="81" t="n"/>
      <c r="F1075" s="82" t="n"/>
      <c r="G1075" s="81" t="n">
        <v>43488</v>
      </c>
      <c r="H1075" s="82" t="n">
        <v>279.85</v>
      </c>
      <c r="I1075" s="210">
        <f>H1075/H1074-1</f>
        <v/>
      </c>
    </row>
    <row r="1076" ht="16.05" customHeight="1" s="258">
      <c r="A1076" s="231" t="n">
        <v>43544</v>
      </c>
      <c r="B1076" t="n">
        <v>81.371613</v>
      </c>
      <c r="C1076" s="47">
        <f>B1076/B1075-1</f>
        <v/>
      </c>
      <c r="E1076" s="81" t="n"/>
      <c r="F1076" s="82" t="n"/>
      <c r="G1076" s="81" t="n">
        <v>43489</v>
      </c>
      <c r="H1076" s="82" t="n">
        <v>279.63</v>
      </c>
      <c r="I1076" s="210">
        <f>H1076/H1075-1</f>
        <v/>
      </c>
    </row>
    <row r="1077" ht="16.05" customHeight="1" s="258">
      <c r="A1077" s="231" t="n">
        <v>43545</v>
      </c>
      <c r="B1077" t="n">
        <v>82.081619</v>
      </c>
      <c r="C1077" s="47">
        <f>B1077/B1076-1</f>
        <v/>
      </c>
      <c r="E1077" s="81" t="n"/>
      <c r="F1077" s="82" t="n"/>
      <c r="G1077" s="81" t="n">
        <v>43490</v>
      </c>
      <c r="H1077" s="82" t="n">
        <v>281.96</v>
      </c>
      <c r="I1077" s="210">
        <f>H1077/H1076-1</f>
        <v/>
      </c>
    </row>
    <row r="1078" ht="16.05" customHeight="1" s="258">
      <c r="A1078" s="231" t="n">
        <v>43546</v>
      </c>
      <c r="B1078" t="n">
        <v>82.37904399999999</v>
      </c>
      <c r="C1078" s="47">
        <f>B1078/B1077-1</f>
        <v/>
      </c>
      <c r="E1078" s="81" t="n"/>
      <c r="F1078" s="82" t="n"/>
      <c r="G1078" s="81" t="n">
        <v>43491</v>
      </c>
      <c r="H1078" s="82" t="n">
        <v>280.89</v>
      </c>
      <c r="I1078" s="210">
        <f>H1078/H1077-1</f>
        <v/>
      </c>
    </row>
    <row r="1079" ht="16.05" customHeight="1" s="258">
      <c r="A1079" s="231" t="n">
        <v>43547</v>
      </c>
      <c r="B1079" t="n">
        <v>81.928085</v>
      </c>
      <c r="C1079" s="47">
        <f>B1079/B1078-1</f>
        <v/>
      </c>
      <c r="E1079" s="81" t="n"/>
      <c r="F1079" s="82" t="n"/>
      <c r="G1079" s="81" t="n">
        <v>43494</v>
      </c>
      <c r="H1079" s="82" t="n">
        <v>279.37</v>
      </c>
      <c r="I1079" s="210">
        <f>H1079/H1078-1</f>
        <v/>
      </c>
    </row>
    <row r="1080" ht="16.05" customHeight="1" s="258">
      <c r="A1080" s="231" t="n">
        <v>43550</v>
      </c>
      <c r="B1080" t="n">
        <v>81.58268700000001</v>
      </c>
      <c r="C1080" s="47">
        <f>B1080/B1079-1</f>
        <v/>
      </c>
      <c r="E1080" s="81" t="n"/>
      <c r="F1080" s="82" t="n"/>
      <c r="G1080" s="81" t="n">
        <v>43495</v>
      </c>
      <c r="H1080" s="82" t="n">
        <v>277.65</v>
      </c>
      <c r="I1080" s="210">
        <f>H1080/H1079-1</f>
        <v/>
      </c>
    </row>
    <row r="1081" ht="16.05" customHeight="1" s="258">
      <c r="A1081" s="231" t="n">
        <v>43551</v>
      </c>
      <c r="B1081" t="n">
        <v>81.294861</v>
      </c>
      <c r="C1081" s="47">
        <f>B1081/B1080-1</f>
        <v/>
      </c>
      <c r="E1081" s="81" t="n"/>
      <c r="F1081" s="82" t="n"/>
      <c r="G1081" s="81" t="n">
        <v>43496</v>
      </c>
      <c r="H1081" s="82" t="n">
        <v>280.16</v>
      </c>
      <c r="I1081" s="210">
        <f>H1081/H1080-1</f>
        <v/>
      </c>
    </row>
    <row r="1082" ht="16.05" customHeight="1" s="258">
      <c r="A1082" s="231" t="n">
        <v>43552</v>
      </c>
      <c r="B1082" t="n">
        <v>81.688232</v>
      </c>
      <c r="C1082" s="47">
        <f>B1082/B1081-1</f>
        <v/>
      </c>
      <c r="E1082" s="81" t="n"/>
      <c r="F1082" s="82" t="n"/>
      <c r="G1082" s="81" t="n">
        <v>43497</v>
      </c>
      <c r="H1082" s="82" t="n">
        <v>280.39</v>
      </c>
      <c r="I1082" s="210">
        <f>H1082/H1081-1</f>
        <v/>
      </c>
    </row>
    <row r="1083" ht="16.05" customHeight="1" s="258">
      <c r="A1083" s="231" t="n">
        <v>43553</v>
      </c>
      <c r="B1083" t="n">
        <v>82.25432600000001</v>
      </c>
      <c r="C1083" s="47">
        <f>B1083/B1082-1</f>
        <v/>
      </c>
      <c r="E1083" s="81" t="n"/>
      <c r="F1083" s="82" t="n"/>
      <c r="G1083" s="81" t="n">
        <v>43498</v>
      </c>
      <c r="H1083" s="82" t="n">
        <v>278.47</v>
      </c>
      <c r="I1083" s="210">
        <f>H1083/H1082-1</f>
        <v/>
      </c>
    </row>
    <row r="1084" ht="16.05" customHeight="1" s="258">
      <c r="A1084" s="231" t="n">
        <v>43554</v>
      </c>
      <c r="B1084" t="n">
        <v>82.782021</v>
      </c>
      <c r="C1084" s="47">
        <f>B1084/B1083-1</f>
        <v/>
      </c>
      <c r="E1084" s="81" t="n"/>
      <c r="F1084" s="82" t="n"/>
      <c r="G1084" s="81" t="n">
        <v>43501</v>
      </c>
      <c r="H1084" s="82" t="n">
        <v>273.5</v>
      </c>
      <c r="I1084" s="210">
        <f>H1084/H1083-1</f>
        <v/>
      </c>
    </row>
    <row r="1085" ht="16.05" customHeight="1" s="258">
      <c r="A1085" s="231" t="n">
        <v>43557</v>
      </c>
      <c r="B1085" t="n">
        <v>83.09227799999999</v>
      </c>
      <c r="C1085" s="47">
        <f>B1085/B1084-1</f>
        <v/>
      </c>
      <c r="E1085" s="81" t="n"/>
      <c r="F1085" s="82" t="n"/>
      <c r="G1085" s="81" t="n">
        <v>43502</v>
      </c>
      <c r="H1085" s="82" t="n">
        <v>273.51</v>
      </c>
      <c r="I1085" s="210">
        <f>H1085/H1084-1</f>
        <v/>
      </c>
    </row>
    <row r="1086" ht="16.05" customHeight="1" s="258">
      <c r="A1086" s="231" t="n">
        <v>43558</v>
      </c>
      <c r="B1086" t="n">
        <v>83.207886</v>
      </c>
      <c r="C1086" s="47">
        <f>B1086/B1085-1</f>
        <v/>
      </c>
      <c r="E1086" s="81" t="n"/>
      <c r="F1086" s="82" t="n"/>
      <c r="G1086" s="81" t="n">
        <v>43503</v>
      </c>
      <c r="H1086" s="82" t="n">
        <v>274.32</v>
      </c>
      <c r="I1086" s="210">
        <f>H1086/H1085-1</f>
        <v/>
      </c>
    </row>
    <row r="1087" ht="16.05" customHeight="1" s="258">
      <c r="A1087" s="231" t="n">
        <v>43559</v>
      </c>
      <c r="B1087" t="n">
        <v>83.034462</v>
      </c>
      <c r="C1087" s="47">
        <f>B1087/B1086-1</f>
        <v/>
      </c>
      <c r="E1087" s="81" t="n"/>
      <c r="F1087" s="82" t="n"/>
      <c r="G1087" s="81" t="n">
        <v>43504</v>
      </c>
      <c r="H1087" s="82" t="n">
        <v>275.18</v>
      </c>
      <c r="I1087" s="210">
        <f>H1087/H1086-1</f>
        <v/>
      </c>
    </row>
    <row r="1088" ht="16.05" customHeight="1" s="258">
      <c r="A1088" s="231" t="n">
        <v>43560</v>
      </c>
      <c r="B1088" t="n">
        <v>82.947739</v>
      </c>
      <c r="C1088" s="47">
        <f>B1088/B1087-1</f>
        <v/>
      </c>
      <c r="E1088" s="81" t="n"/>
      <c r="F1088" s="82" t="n"/>
      <c r="G1088" s="81" t="n">
        <v>43505</v>
      </c>
      <c r="H1088" s="82" t="n">
        <v>272.36</v>
      </c>
      <c r="I1088" s="210">
        <f>H1088/H1087-1</f>
        <v/>
      </c>
    </row>
    <row r="1089" ht="16.05" customHeight="1" s="258">
      <c r="A1089" s="231" t="n">
        <v>43564</v>
      </c>
      <c r="B1089" t="n">
        <v>82.514168</v>
      </c>
      <c r="C1089" s="47">
        <f>B1089/B1088-1</f>
        <v/>
      </c>
      <c r="E1089" s="81" t="n"/>
      <c r="F1089" s="82" t="n"/>
      <c r="G1089" s="81" t="n">
        <v>43508</v>
      </c>
      <c r="H1089" s="82" t="n">
        <v>273.02</v>
      </c>
      <c r="I1089" s="210">
        <f>H1089/H1088-1</f>
        <v/>
      </c>
    </row>
    <row r="1090" ht="16.05" customHeight="1" s="258">
      <c r="A1090" s="231" t="n">
        <v>43565</v>
      </c>
      <c r="B1090" t="n">
        <v>82.600891</v>
      </c>
      <c r="C1090" s="47">
        <f>B1090/B1089-1</f>
        <v/>
      </c>
      <c r="E1090" s="81" t="n"/>
      <c r="F1090" s="82" t="n"/>
      <c r="G1090" s="81" t="n">
        <v>43509</v>
      </c>
      <c r="H1090" s="82" t="n">
        <v>273</v>
      </c>
      <c r="I1090" s="210">
        <f>H1090/H1089-1</f>
        <v/>
      </c>
    </row>
    <row r="1091" ht="16.05" customHeight="1" s="258">
      <c r="A1091" s="231" t="n">
        <v>43566</v>
      </c>
      <c r="B1091" t="n">
        <v>82.84176600000001</v>
      </c>
      <c r="C1091" s="47">
        <f>B1091/B1090-1</f>
        <v/>
      </c>
      <c r="E1091" s="81" t="n"/>
      <c r="F1091" s="82" t="n"/>
      <c r="G1091" s="81" t="n">
        <v>43510</v>
      </c>
      <c r="H1091" s="82" t="n">
        <v>271.49</v>
      </c>
      <c r="I1091" s="210">
        <f>H1091/H1090-1</f>
        <v/>
      </c>
    </row>
    <row r="1092" ht="16.05" customHeight="1" s="258">
      <c r="A1092" s="231" t="n">
        <v>43567</v>
      </c>
      <c r="B1092" t="n">
        <v>82.928467</v>
      </c>
      <c r="C1092" s="47">
        <f>B1092/B1091-1</f>
        <v/>
      </c>
      <c r="E1092" s="81" t="n"/>
      <c r="F1092" s="82" t="n"/>
      <c r="G1092" s="81" t="n">
        <v>43511</v>
      </c>
      <c r="H1092" s="82" t="n">
        <v>272.37</v>
      </c>
      <c r="I1092" s="210">
        <f>H1092/H1091-1</f>
        <v/>
      </c>
    </row>
    <row r="1093" ht="16.05" customHeight="1" s="258">
      <c r="A1093" s="231" t="n">
        <v>43568</v>
      </c>
      <c r="B1093" t="n">
        <v>82.75505099999999</v>
      </c>
      <c r="C1093" s="47">
        <f>B1093/B1092-1</f>
        <v/>
      </c>
      <c r="E1093" s="81" t="n"/>
      <c r="F1093" s="82" t="n"/>
      <c r="G1093" s="81" t="n">
        <v>43512</v>
      </c>
      <c r="H1093" s="82" t="n">
        <v>269.87</v>
      </c>
      <c r="I1093" s="210">
        <f>H1093/H1092-1</f>
        <v/>
      </c>
    </row>
    <row r="1094" ht="16.05" customHeight="1" s="258">
      <c r="A1094" s="231" t="n">
        <v>43571</v>
      </c>
      <c r="B1094" t="n">
        <v>82.225121</v>
      </c>
      <c r="C1094" s="47">
        <f>B1094/B1093-1</f>
        <v/>
      </c>
      <c r="E1094" s="81" t="n"/>
      <c r="F1094" s="82" t="n"/>
      <c r="G1094" s="81" t="n">
        <v>43515</v>
      </c>
      <c r="H1094" s="82" t="n">
        <v>271.38</v>
      </c>
      <c r="I1094" s="210">
        <f>H1094/H1093-1</f>
        <v/>
      </c>
    </row>
    <row r="1095" ht="16.05" customHeight="1" s="258">
      <c r="A1095" s="231" t="n">
        <v>43572</v>
      </c>
      <c r="B1095" t="n">
        <v>82.20584100000001</v>
      </c>
      <c r="C1095" s="47">
        <f>B1095/B1094-1</f>
        <v/>
      </c>
      <c r="E1095" s="81" t="n"/>
      <c r="F1095" s="82" t="n"/>
      <c r="G1095" s="81" t="n">
        <v>43516</v>
      </c>
      <c r="H1095" s="82" t="n">
        <v>268.9</v>
      </c>
      <c r="I1095" s="210">
        <f>H1095/H1094-1</f>
        <v/>
      </c>
    </row>
    <row r="1096" ht="16.05" customHeight="1" s="258">
      <c r="A1096" s="231" t="n">
        <v>43573</v>
      </c>
      <c r="B1096" t="n">
        <v>81.810806</v>
      </c>
      <c r="C1096" s="47">
        <f>B1096/B1095-1</f>
        <v/>
      </c>
      <c r="E1096" s="81" t="n"/>
      <c r="F1096" s="82" t="n"/>
      <c r="G1096" s="81" t="n">
        <v>43517</v>
      </c>
      <c r="H1096" s="82" t="n">
        <v>266.1</v>
      </c>
      <c r="I1096" s="210">
        <f>H1096/H1095-1</f>
        <v/>
      </c>
    </row>
    <row r="1097" ht="16.05" customHeight="1" s="258">
      <c r="A1097" s="231" t="n">
        <v>43574</v>
      </c>
      <c r="B1097" t="n">
        <v>81.714455</v>
      </c>
      <c r="C1097" s="47">
        <f>B1097/B1096-1</f>
        <v/>
      </c>
      <c r="E1097" s="81" t="n"/>
      <c r="F1097" s="82" t="n"/>
      <c r="G1097" s="81" t="n">
        <v>43518</v>
      </c>
      <c r="H1097" s="82" t="n">
        <v>266.82</v>
      </c>
      <c r="I1097" s="210">
        <f>H1097/H1096-1</f>
        <v/>
      </c>
    </row>
    <row r="1098" ht="16.05" customHeight="1" s="258">
      <c r="A1098" s="231" t="n">
        <v>43575</v>
      </c>
      <c r="B1098" t="n">
        <v>81.724091</v>
      </c>
      <c r="C1098" s="47">
        <f>B1098/B1097-1</f>
        <v/>
      </c>
      <c r="E1098" s="81" t="n"/>
      <c r="F1098" s="82" t="n"/>
      <c r="G1098" s="81" t="n">
        <v>43519</v>
      </c>
      <c r="H1098" s="82" t="n">
        <v>263.04</v>
      </c>
      <c r="I1098" s="210">
        <f>H1098/H1097-1</f>
        <v/>
      </c>
    </row>
    <row r="1099" ht="16.05" customHeight="1" s="258">
      <c r="A1099" s="231" t="n">
        <v>43578</v>
      </c>
      <c r="B1099" t="n">
        <v>81.945702</v>
      </c>
      <c r="C1099" s="47">
        <f>B1099/B1098-1</f>
        <v/>
      </c>
      <c r="E1099" s="81" t="n"/>
      <c r="F1099" s="82" t="n"/>
      <c r="G1099" s="81" t="n">
        <v>43522</v>
      </c>
      <c r="H1099" s="82" t="n">
        <v>262.44</v>
      </c>
      <c r="I1099" s="210">
        <f>H1099/H1098-1</f>
        <v/>
      </c>
    </row>
    <row r="1100" ht="16.05" customHeight="1" s="258">
      <c r="A1100" s="231" t="n">
        <v>43579</v>
      </c>
      <c r="B1100" t="n">
        <v>82.446716</v>
      </c>
      <c r="C1100" s="47">
        <f>B1100/B1099-1</f>
        <v/>
      </c>
      <c r="E1100" s="81" t="n"/>
      <c r="F1100" s="82" t="n"/>
      <c r="G1100" s="81" t="n">
        <v>43523</v>
      </c>
      <c r="H1100" s="82" t="n">
        <v>261.96</v>
      </c>
      <c r="I1100" s="210">
        <f>H1100/H1099-1</f>
        <v/>
      </c>
    </row>
    <row r="1101" ht="16.05" customHeight="1" s="258">
      <c r="A1101" s="231" t="n">
        <v>43580</v>
      </c>
      <c r="B1101" t="n">
        <v>82.225121</v>
      </c>
      <c r="C1101" s="47">
        <f>B1101/B1100-1</f>
        <v/>
      </c>
      <c r="E1101" s="81" t="n"/>
      <c r="F1101" s="82" t="n"/>
      <c r="G1101" s="81" t="n">
        <v>43524</v>
      </c>
      <c r="H1101" s="82" t="n">
        <v>266.91</v>
      </c>
      <c r="I1101" s="210">
        <f>H1101/H1100-1</f>
        <v/>
      </c>
    </row>
    <row r="1102" ht="16.05" customHeight="1" s="258">
      <c r="A1102" s="231" t="n">
        <v>43581</v>
      </c>
      <c r="B1102" t="n">
        <v>82.24438499999999</v>
      </c>
      <c r="C1102" s="47">
        <f>B1102/B1101-1</f>
        <v/>
      </c>
      <c r="E1102" s="81" t="n"/>
      <c r="F1102" s="82" t="n"/>
      <c r="G1102" s="81" t="n">
        <v>43525</v>
      </c>
      <c r="H1102" s="82" t="n">
        <v>266.11</v>
      </c>
      <c r="I1102" s="210">
        <f>H1102/H1101-1</f>
        <v/>
      </c>
    </row>
    <row r="1103" ht="16.05" customHeight="1" s="258">
      <c r="A1103" s="231" t="n">
        <v>43582</v>
      </c>
      <c r="B1103" t="n">
        <v>83.005554</v>
      </c>
      <c r="C1103" s="47">
        <f>B1103/B1102-1</f>
        <v/>
      </c>
      <c r="E1103" s="81" t="n"/>
      <c r="F1103" s="82" t="n"/>
      <c r="G1103" s="81" t="n">
        <v>43526</v>
      </c>
      <c r="H1103" s="82" t="n">
        <v>268.01</v>
      </c>
      <c r="I1103" s="210">
        <f>H1103/H1102-1</f>
        <v/>
      </c>
    </row>
    <row r="1104" ht="16.05" customHeight="1" s="258">
      <c r="A1104" s="231" t="n">
        <v>43585</v>
      </c>
      <c r="B1104" t="n">
        <v>82.183228</v>
      </c>
      <c r="C1104" s="47">
        <f>B1104/B1103-1</f>
        <v/>
      </c>
      <c r="E1104" s="81" t="n"/>
      <c r="F1104" s="82" t="n"/>
      <c r="G1104" s="81" t="n">
        <v>43529</v>
      </c>
      <c r="H1104" s="82" t="n">
        <v>269.11</v>
      </c>
      <c r="I1104" s="210">
        <f>H1104/H1103-1</f>
        <v/>
      </c>
    </row>
    <row r="1105" ht="16.05" customHeight="1" s="258">
      <c r="A1105" s="231" t="n">
        <v>43586</v>
      </c>
      <c r="B1105" t="n">
        <v>82.531502</v>
      </c>
      <c r="C1105" s="47">
        <f>B1105/B1104-1</f>
        <v/>
      </c>
      <c r="E1105" s="81" t="n"/>
      <c r="F1105" s="82" t="n"/>
      <c r="G1105" s="81" t="n">
        <v>43530</v>
      </c>
      <c r="H1105" s="82" t="n">
        <v>267.35</v>
      </c>
      <c r="I1105" s="210">
        <f>H1105/H1104-1</f>
        <v/>
      </c>
    </row>
    <row r="1106" ht="16.05" customHeight="1" s="258">
      <c r="A1106" s="231" t="n">
        <v>43587</v>
      </c>
      <c r="B1106" t="n">
        <v>82.792709</v>
      </c>
      <c r="C1106" s="47">
        <f>B1106/B1105-1</f>
        <v/>
      </c>
      <c r="E1106" s="81" t="n"/>
      <c r="F1106" s="82" t="n"/>
      <c r="G1106" s="81" t="n">
        <v>43531</v>
      </c>
      <c r="H1106" s="82" t="n">
        <v>266.03</v>
      </c>
      <c r="I1106" s="210">
        <f>H1106/H1105-1</f>
        <v/>
      </c>
    </row>
    <row r="1107" ht="16.05" customHeight="1" s="258">
      <c r="A1107" s="231" t="n">
        <v>43588</v>
      </c>
      <c r="B1107" t="n">
        <v>82.376717</v>
      </c>
      <c r="C1107" s="47">
        <f>B1107/B1106-1</f>
        <v/>
      </c>
      <c r="E1107" s="81" t="n"/>
      <c r="F1107" s="82" t="n"/>
      <c r="G1107" s="81" t="n">
        <v>43532</v>
      </c>
      <c r="H1107" s="82" t="n">
        <v>263.09</v>
      </c>
      <c r="I1107" s="210">
        <f>H1107/H1106-1</f>
        <v/>
      </c>
    </row>
    <row r="1108" ht="16.05" customHeight="1" s="258">
      <c r="A1108" s="231" t="n">
        <v>43589</v>
      </c>
      <c r="B1108" t="n">
        <v>82.608887</v>
      </c>
      <c r="C1108" s="47">
        <f>B1108/B1107-1</f>
        <v/>
      </c>
      <c r="E1108" s="81" t="n"/>
      <c r="F1108" s="82" t="n"/>
      <c r="G1108" s="81" t="n">
        <v>43533</v>
      </c>
      <c r="H1108" s="82" t="n">
        <v>260.03</v>
      </c>
      <c r="I1108" s="210">
        <f>H1108/H1107-1</f>
        <v/>
      </c>
    </row>
    <row r="1109" ht="16.05" customHeight="1" s="258">
      <c r="A1109" s="231" t="n">
        <v>43592</v>
      </c>
      <c r="B1109" t="n">
        <v>82.279976</v>
      </c>
      <c r="C1109" s="47">
        <f>B1109/B1108-1</f>
        <v/>
      </c>
      <c r="E1109" s="81" t="n"/>
      <c r="F1109" s="82" t="n"/>
      <c r="G1109" s="81" t="n">
        <v>43536</v>
      </c>
      <c r="H1109" s="82" t="n">
        <v>260.31</v>
      </c>
      <c r="I1109" s="210">
        <f>H1109/H1108-1</f>
        <v/>
      </c>
    </row>
    <row r="1110" ht="16.05" customHeight="1" s="258">
      <c r="A1110" s="231" t="n">
        <v>43593</v>
      </c>
      <c r="B1110" t="n">
        <v>82.24128</v>
      </c>
      <c r="C1110" s="47">
        <f>B1110/B1109-1</f>
        <v/>
      </c>
      <c r="E1110" s="81" t="n"/>
      <c r="F1110" s="82" t="n"/>
      <c r="G1110" s="81" t="n">
        <v>43537</v>
      </c>
      <c r="H1110" s="82" t="n">
        <v>257.08</v>
      </c>
      <c r="I1110" s="210">
        <f>H1110/H1109-1</f>
        <v/>
      </c>
    </row>
    <row r="1111" ht="16.05" customHeight="1" s="258">
      <c r="A1111" s="231" t="n">
        <v>43594</v>
      </c>
      <c r="B1111" t="n">
        <v>82.695961</v>
      </c>
      <c r="C1111" s="47">
        <f>B1111/B1110-1</f>
        <v/>
      </c>
      <c r="E1111" s="81" t="n"/>
      <c r="F1111" s="82" t="n"/>
      <c r="G1111" s="81" t="n">
        <v>43538</v>
      </c>
      <c r="H1111" s="82" t="n">
        <v>256.34</v>
      </c>
      <c r="I1111" s="210">
        <f>H1111/H1110-1</f>
        <v/>
      </c>
    </row>
    <row r="1112" ht="16.05" customHeight="1" s="258">
      <c r="A1112" s="231" t="n">
        <v>43595</v>
      </c>
      <c r="B1112" t="n">
        <v>82.957176</v>
      </c>
      <c r="C1112" s="47">
        <f>B1112/B1111-1</f>
        <v/>
      </c>
      <c r="E1112" s="81" t="n"/>
      <c r="F1112" s="82" t="n"/>
      <c r="G1112" s="81" t="n">
        <v>43539</v>
      </c>
      <c r="H1112" s="82" t="n">
        <v>255.29</v>
      </c>
      <c r="I1112" s="210">
        <f>H1112/H1111-1</f>
        <v/>
      </c>
    </row>
    <row r="1113" ht="16.05" customHeight="1" s="258">
      <c r="A1113" s="231" t="n">
        <v>43596</v>
      </c>
      <c r="B1113" t="n">
        <v>82.43476099999999</v>
      </c>
      <c r="C1113" s="47">
        <f>B1113/B1112-1</f>
        <v/>
      </c>
      <c r="E1113" s="81" t="n"/>
      <c r="F1113" s="82" t="n"/>
      <c r="G1113" s="81" t="n">
        <v>43540</v>
      </c>
      <c r="H1113" s="82" t="n">
        <v>257.3</v>
      </c>
      <c r="I1113" s="210">
        <f>H1113/H1112-1</f>
        <v/>
      </c>
    </row>
    <row r="1114" ht="16.05" customHeight="1" s="258">
      <c r="A1114" s="231" t="n">
        <v>43599</v>
      </c>
      <c r="B1114" t="n">
        <v>82.07680499999999</v>
      </c>
      <c r="C1114" s="47">
        <f>B1114/B1113-1</f>
        <v/>
      </c>
      <c r="E1114" s="81" t="n"/>
      <c r="F1114" s="82" t="n"/>
      <c r="G1114" s="81" t="n">
        <v>43543</v>
      </c>
      <c r="H1114" s="82" t="n">
        <v>255.27</v>
      </c>
      <c r="I1114" s="210">
        <f>H1114/H1113-1</f>
        <v/>
      </c>
    </row>
    <row r="1115" ht="16.05" customHeight="1" s="258">
      <c r="A1115" s="231" t="n">
        <v>43600</v>
      </c>
      <c r="B1115" t="n">
        <v>81.757561</v>
      </c>
      <c r="C1115" s="47">
        <f>B1115/B1114-1</f>
        <v/>
      </c>
      <c r="E1115" s="81" t="n"/>
      <c r="F1115" s="82" t="n"/>
      <c r="G1115" s="81" t="n">
        <v>43544</v>
      </c>
      <c r="H1115" s="82" t="n">
        <v>257.87</v>
      </c>
      <c r="I1115" s="210">
        <f>H1115/H1114-1</f>
        <v/>
      </c>
    </row>
    <row r="1116" ht="16.05" customHeight="1" s="258">
      <c r="A1116" s="231" t="n">
        <v>43601</v>
      </c>
      <c r="B1116" t="n">
        <v>81.76721999999999</v>
      </c>
      <c r="C1116" s="47">
        <f>B1116/B1115-1</f>
        <v/>
      </c>
      <c r="E1116" s="81" t="n"/>
      <c r="F1116" s="82" t="n"/>
      <c r="G1116" s="81" t="n">
        <v>43545</v>
      </c>
      <c r="H1116" s="82" t="n">
        <v>259.75</v>
      </c>
      <c r="I1116" s="210">
        <f>H1116/H1115-1</f>
        <v/>
      </c>
    </row>
    <row r="1117" ht="16.05" customHeight="1" s="258">
      <c r="A1117" s="231" t="n">
        <v>43602</v>
      </c>
      <c r="B1117" t="n">
        <v>81.438301</v>
      </c>
      <c r="C1117" s="47">
        <f>B1117/B1116-1</f>
        <v/>
      </c>
      <c r="E1117" s="81" t="n"/>
      <c r="F1117" s="82" t="n"/>
      <c r="G1117" s="81" t="n">
        <v>43546</v>
      </c>
      <c r="H1117" s="82" t="n">
        <v>263.1</v>
      </c>
      <c r="I1117" s="210">
        <f>H1117/H1116-1</f>
        <v/>
      </c>
    </row>
    <row r="1118" ht="16.05" customHeight="1" s="258">
      <c r="A1118" s="231" t="n">
        <v>43603</v>
      </c>
      <c r="B1118" t="n">
        <v>81.428635</v>
      </c>
      <c r="C1118" s="47">
        <f>B1118/B1117-1</f>
        <v/>
      </c>
      <c r="E1118" s="81" t="n"/>
      <c r="F1118" s="82" t="n"/>
      <c r="G1118" s="81" t="n">
        <v>43547</v>
      </c>
      <c r="H1118" s="82" t="n">
        <v>262.02</v>
      </c>
      <c r="I1118" s="210">
        <f>H1118/H1117-1</f>
        <v/>
      </c>
    </row>
    <row r="1119" ht="16.05" customHeight="1" s="258">
      <c r="A1119" s="231" t="n">
        <v>43606</v>
      </c>
      <c r="B1119" t="n">
        <v>81.41896800000001</v>
      </c>
      <c r="C1119" s="47">
        <f>B1119/B1118-1</f>
        <v/>
      </c>
      <c r="E1119" s="81" t="n"/>
      <c r="F1119" s="82" t="n"/>
      <c r="G1119" s="81" t="n">
        <v>43550</v>
      </c>
      <c r="H1119" s="82" t="n">
        <v>260.29</v>
      </c>
      <c r="I1119" s="210">
        <f>H1119/H1118-1</f>
        <v/>
      </c>
    </row>
    <row r="1120" ht="16.05" customHeight="1" s="258">
      <c r="A1120" s="231" t="n">
        <v>43607</v>
      </c>
      <c r="B1120" t="n">
        <v>81.515709</v>
      </c>
      <c r="C1120" s="47">
        <f>B1120/B1119-1</f>
        <v/>
      </c>
      <c r="E1120" s="81" t="n"/>
      <c r="F1120" s="82" t="n"/>
      <c r="G1120" s="81" t="n">
        <v>43551</v>
      </c>
      <c r="H1120" s="82" t="n">
        <v>261.61</v>
      </c>
      <c r="I1120" s="210">
        <f>H1120/H1119-1</f>
        <v/>
      </c>
    </row>
    <row r="1121" ht="16.05" customHeight="1" s="258">
      <c r="A1121" s="231" t="n">
        <v>43608</v>
      </c>
      <c r="B1121" t="n">
        <v>81.380264</v>
      </c>
      <c r="C1121" s="47">
        <f>B1121/B1120-1</f>
        <v/>
      </c>
      <c r="E1121" s="81" t="n"/>
      <c r="F1121" s="82" t="n"/>
      <c r="G1121" s="81" t="n">
        <v>43552</v>
      </c>
      <c r="H1121" s="82" t="n">
        <v>264.2</v>
      </c>
      <c r="I1121" s="210">
        <f>H1121/H1120-1</f>
        <v/>
      </c>
    </row>
    <row r="1122" ht="16.05" customHeight="1" s="258">
      <c r="A1122" s="231" t="n">
        <v>43609</v>
      </c>
      <c r="B1122" t="n">
        <v>81.167427</v>
      </c>
      <c r="C1122" s="47">
        <f>B1122/B1121-1</f>
        <v/>
      </c>
      <c r="E1122" s="81" t="n"/>
      <c r="F1122" s="82" t="n"/>
      <c r="G1122" s="81" t="n">
        <v>43553</v>
      </c>
      <c r="H1122" s="82" t="n">
        <v>265.65</v>
      </c>
      <c r="I1122" s="210">
        <f>H1122/H1121-1</f>
        <v/>
      </c>
    </row>
    <row r="1123" ht="16.05" customHeight="1" s="258">
      <c r="A1123" s="231" t="n">
        <v>43610</v>
      </c>
      <c r="B1123" t="n">
        <v>81.506027</v>
      </c>
      <c r="C1123" s="47">
        <f>B1123/B1122-1</f>
        <v/>
      </c>
      <c r="E1123" s="81" t="n"/>
      <c r="F1123" s="82" t="n"/>
      <c r="G1123" s="81" t="n">
        <v>43554</v>
      </c>
      <c r="H1123" s="82" t="n">
        <v>266.8</v>
      </c>
      <c r="I1123" s="210">
        <f>H1123/H1122-1</f>
        <v/>
      </c>
    </row>
    <row r="1124" ht="16.05" customHeight="1" s="258">
      <c r="A1124" s="231" t="n">
        <v>43614</v>
      </c>
      <c r="B1124" t="n">
        <v>82.12518300000001</v>
      </c>
      <c r="C1124" s="47">
        <f>B1124/B1123-1</f>
        <v/>
      </c>
      <c r="E1124" s="81" t="n"/>
      <c r="F1124" s="82" t="n"/>
      <c r="G1124" s="81" t="n">
        <v>43557</v>
      </c>
      <c r="H1124" s="82" t="n">
        <v>267.08</v>
      </c>
      <c r="I1124" s="210">
        <f>H1124/H1123-1</f>
        <v/>
      </c>
    </row>
    <row r="1125" ht="16.05" customHeight="1" s="258">
      <c r="A1125" s="231" t="n">
        <v>43615</v>
      </c>
      <c r="B1125" t="n">
        <v>82.018745</v>
      </c>
      <c r="C1125" s="47">
        <f>B1125/B1124-1</f>
        <v/>
      </c>
      <c r="E1125" s="81" t="n"/>
      <c r="F1125" s="82" t="n"/>
      <c r="G1125" s="81" t="n">
        <v>43558</v>
      </c>
      <c r="H1125" s="82" t="n">
        <v>266.65</v>
      </c>
      <c r="I1125" s="210">
        <f>H1125/H1124-1</f>
        <v/>
      </c>
    </row>
    <row r="1126" ht="16.05" customHeight="1" s="258">
      <c r="A1126" s="231" t="n">
        <v>43616</v>
      </c>
      <c r="B1126" t="n">
        <v>82.565704</v>
      </c>
      <c r="C1126" s="47">
        <f>B1126/B1125-1</f>
        <v/>
      </c>
      <c r="E1126" s="81" t="n"/>
      <c r="F1126" s="82" t="n"/>
      <c r="G1126" s="81" t="n">
        <v>43559</v>
      </c>
      <c r="H1126" s="82" t="n">
        <v>266.48</v>
      </c>
      <c r="I1126" s="210">
        <f>H1126/H1125-1</f>
        <v/>
      </c>
    </row>
    <row r="1127" ht="16.05" customHeight="1" s="258">
      <c r="A1127" s="231" t="n">
        <v>43617</v>
      </c>
      <c r="B1127" t="n">
        <v>82.43942300000001</v>
      </c>
      <c r="C1127" s="47">
        <f>B1127/B1126-1</f>
        <v/>
      </c>
      <c r="E1127" s="81" t="n"/>
      <c r="F1127" s="82" t="n"/>
      <c r="G1127" s="81" t="n">
        <v>43560</v>
      </c>
      <c r="H1127" s="82" t="n">
        <v>266.43</v>
      </c>
      <c r="I1127" s="210">
        <f>H1127/H1126-1</f>
        <v/>
      </c>
    </row>
    <row r="1128" ht="16.05" customHeight="1" s="258">
      <c r="A1128" s="231" t="n">
        <v>43620</v>
      </c>
      <c r="B1128" t="n">
        <v>82.711433</v>
      </c>
      <c r="C1128" s="47">
        <f>B1128/B1127-1</f>
        <v/>
      </c>
      <c r="E1128" s="81" t="n"/>
      <c r="F1128" s="82" t="n"/>
      <c r="G1128" s="81" t="n">
        <v>43561</v>
      </c>
      <c r="H1128" s="82" t="n">
        <v>266.53</v>
      </c>
      <c r="I1128" s="210">
        <f>H1128/H1127-1</f>
        <v/>
      </c>
    </row>
    <row r="1129" ht="16.05" customHeight="1" s="258">
      <c r="A1129" s="231" t="n">
        <v>43621</v>
      </c>
      <c r="B1129" t="n">
        <v>82.857147</v>
      </c>
      <c r="C1129" s="47">
        <f>B1129/B1128-1</f>
        <v/>
      </c>
      <c r="E1129" s="81" t="n"/>
      <c r="F1129" s="82" t="n"/>
      <c r="G1129" s="81" t="n">
        <v>43564</v>
      </c>
      <c r="H1129" s="82" t="n">
        <v>266.7</v>
      </c>
      <c r="I1129" s="210">
        <f>H1129/H1128-1</f>
        <v/>
      </c>
    </row>
    <row r="1130" ht="16.05" customHeight="1" s="258">
      <c r="A1130" s="231" t="n">
        <v>43622</v>
      </c>
      <c r="B1130" t="n">
        <v>82.371422</v>
      </c>
      <c r="C1130" s="47">
        <f>B1130/B1129-1</f>
        <v/>
      </c>
      <c r="E1130" s="81" t="n"/>
      <c r="F1130" s="82" t="n"/>
      <c r="G1130" s="81" t="n">
        <v>43565</v>
      </c>
      <c r="H1130" s="82" t="n">
        <v>268.79</v>
      </c>
      <c r="I1130" s="210">
        <f>H1130/H1129-1</f>
        <v/>
      </c>
    </row>
    <row r="1131" ht="16.05" customHeight="1" s="258">
      <c r="A1131" s="231" t="n">
        <v>43623</v>
      </c>
      <c r="B1131" t="n">
        <v>82.83772999999999</v>
      </c>
      <c r="C1131" s="47">
        <f>B1131/B1130-1</f>
        <v/>
      </c>
      <c r="E1131" s="81" t="n"/>
      <c r="F1131" s="82" t="n"/>
      <c r="G1131" s="81" t="n">
        <v>43566</v>
      </c>
      <c r="H1131" s="82" t="n">
        <v>268.49</v>
      </c>
      <c r="I1131" s="210">
        <f>H1131/H1130-1</f>
        <v/>
      </c>
    </row>
    <row r="1132" ht="16.05" customHeight="1" s="258">
      <c r="A1132" s="231" t="n">
        <v>43624</v>
      </c>
      <c r="B1132" t="n">
        <v>82.740585</v>
      </c>
      <c r="C1132" s="47">
        <f>B1132/B1131-1</f>
        <v/>
      </c>
      <c r="E1132" s="81" t="n"/>
      <c r="F1132" s="82" t="n"/>
      <c r="G1132" s="81" t="n">
        <v>43567</v>
      </c>
      <c r="H1132" s="82" t="n">
        <v>269.14</v>
      </c>
      <c r="I1132" s="210">
        <f>H1132/H1131-1</f>
        <v/>
      </c>
    </row>
    <row r="1133" ht="16.05" customHeight="1" s="258">
      <c r="A1133" s="231" t="n">
        <v>43627</v>
      </c>
      <c r="B1133" t="n">
        <v>83.197166</v>
      </c>
      <c r="C1133" s="47">
        <f>B1133/B1132-1</f>
        <v/>
      </c>
      <c r="E1133" s="81" t="n"/>
      <c r="F1133" s="82" t="n"/>
      <c r="G1133" s="81" t="n">
        <v>43568</v>
      </c>
      <c r="H1133" s="82" t="n">
        <v>269.76</v>
      </c>
      <c r="I1133" s="210">
        <f>H1133/H1132-1</f>
        <v/>
      </c>
    </row>
    <row r="1134" ht="16.05" customHeight="1" s="258">
      <c r="A1134" s="231" t="n">
        <v>43628</v>
      </c>
      <c r="B1134" t="n">
        <v>83.070877</v>
      </c>
      <c r="C1134" s="47">
        <f>B1134/B1133-1</f>
        <v/>
      </c>
      <c r="E1134" s="81" t="n"/>
      <c r="F1134" s="82" t="n"/>
      <c r="G1134" s="81" t="n">
        <v>43571</v>
      </c>
      <c r="H1134" s="82" t="n">
        <v>270.72</v>
      </c>
      <c r="I1134" s="210">
        <f>H1134/H1133-1</f>
        <v/>
      </c>
    </row>
    <row r="1135" ht="16.05" customHeight="1" s="258">
      <c r="A1135" s="231" t="n">
        <v>43629</v>
      </c>
      <c r="B1135" t="n">
        <v>83.245735</v>
      </c>
      <c r="C1135" s="47">
        <f>B1135/B1134-1</f>
        <v/>
      </c>
      <c r="E1135" s="81" t="n"/>
      <c r="F1135" s="82" t="n"/>
      <c r="G1135" s="81" t="n">
        <v>43572</v>
      </c>
      <c r="H1135" s="82" t="n">
        <v>270.08</v>
      </c>
      <c r="I1135" s="210">
        <f>H1135/H1134-1</f>
        <v/>
      </c>
    </row>
    <row r="1136" ht="16.05" customHeight="1" s="258">
      <c r="A1136" s="231" t="n">
        <v>43630</v>
      </c>
      <c r="B1136" t="n">
        <v>83.673187</v>
      </c>
      <c r="C1136" s="47">
        <f>B1136/B1135-1</f>
        <v/>
      </c>
      <c r="E1136" s="81" t="n"/>
      <c r="F1136" s="82" t="n"/>
      <c r="G1136" s="81" t="n">
        <v>43573</v>
      </c>
      <c r="H1136" s="82" t="n">
        <v>267.46</v>
      </c>
      <c r="I1136" s="210">
        <f>H1136/H1135-1</f>
        <v/>
      </c>
    </row>
    <row r="1137" ht="16.05" customHeight="1" s="258">
      <c r="A1137" s="231" t="n">
        <v>43631</v>
      </c>
      <c r="B1137" t="n">
        <v>83.342896</v>
      </c>
      <c r="C1137" s="47">
        <f>B1137/B1136-1</f>
        <v/>
      </c>
      <c r="E1137" s="81" t="n"/>
      <c r="F1137" s="82" t="n"/>
      <c r="G1137" s="81" t="n">
        <v>43574</v>
      </c>
      <c r="H1137" s="82" t="n">
        <v>267.21</v>
      </c>
      <c r="I1137" s="210">
        <f>H1137/H1136-1</f>
        <v/>
      </c>
    </row>
    <row r="1138" ht="16.05" customHeight="1" s="258">
      <c r="A1138" s="231" t="n">
        <v>43635</v>
      </c>
      <c r="B1138" t="n">
        <v>83.38175200000001</v>
      </c>
      <c r="C1138" s="47">
        <f>B1138/B1137-1</f>
        <v/>
      </c>
      <c r="E1138" s="81" t="n"/>
      <c r="F1138" s="82" t="n"/>
      <c r="G1138" s="81" t="n">
        <v>43575</v>
      </c>
      <c r="H1138" s="82" t="n">
        <v>264.67</v>
      </c>
      <c r="I1138" s="210">
        <f>H1138/H1137-1</f>
        <v/>
      </c>
    </row>
    <row r="1139" ht="16.05" customHeight="1" s="258">
      <c r="A1139" s="231" t="n">
        <v>43636</v>
      </c>
      <c r="B1139" t="n">
        <v>83.818916</v>
      </c>
      <c r="C1139" s="47">
        <f>B1139/B1138-1</f>
        <v/>
      </c>
      <c r="E1139" s="81" t="n"/>
      <c r="F1139" s="82" t="n"/>
      <c r="G1139" s="81" t="n">
        <v>43578</v>
      </c>
      <c r="H1139" s="82" t="n">
        <v>264.33</v>
      </c>
      <c r="I1139" s="210">
        <f>H1139/H1138-1</f>
        <v/>
      </c>
    </row>
    <row r="1140" ht="16.05" customHeight="1" s="258">
      <c r="A1140" s="231" t="n">
        <v>43637</v>
      </c>
      <c r="B1140" t="n">
        <v>83.498329</v>
      </c>
      <c r="C1140" s="47">
        <f>B1140/B1139-1</f>
        <v/>
      </c>
      <c r="E1140" s="81" t="n"/>
      <c r="F1140" s="82" t="n"/>
      <c r="G1140" s="81" t="n">
        <v>43579</v>
      </c>
      <c r="H1140" s="82" t="n">
        <v>261.2</v>
      </c>
      <c r="I1140" s="210">
        <f>H1140/H1139-1</f>
        <v/>
      </c>
    </row>
    <row r="1141" ht="16.05" customHeight="1" s="258">
      <c r="A1141" s="231" t="n">
        <v>43638</v>
      </c>
      <c r="B1141" t="n">
        <v>83.595467</v>
      </c>
      <c r="C1141" s="47">
        <f>B1141/B1140-1</f>
        <v/>
      </c>
      <c r="E1141" s="81" t="n"/>
      <c r="F1141" s="82" t="n"/>
      <c r="G1141" s="81" t="n">
        <v>43580</v>
      </c>
      <c r="H1141" s="82" t="n">
        <v>262.14</v>
      </c>
      <c r="I1141" s="210">
        <f>H1141/H1140-1</f>
        <v/>
      </c>
    </row>
    <row r="1142" ht="16.05" customHeight="1" s="258">
      <c r="A1142" s="231" t="n">
        <v>43641</v>
      </c>
      <c r="B1142" t="n">
        <v>83.85777299999999</v>
      </c>
      <c r="C1142" s="47">
        <f>B1142/B1141-1</f>
        <v/>
      </c>
      <c r="E1142" s="81" t="n"/>
      <c r="F1142" s="82" t="n"/>
      <c r="G1142" s="81" t="n">
        <v>43581</v>
      </c>
      <c r="H1142" s="82" t="n">
        <v>263.25</v>
      </c>
      <c r="I1142" s="210">
        <f>H1142/H1141-1</f>
        <v/>
      </c>
    </row>
    <row r="1143" ht="16.05" customHeight="1" s="258">
      <c r="A1143" s="231" t="n">
        <v>43642</v>
      </c>
      <c r="B1143" t="n">
        <v>83.85777299999999</v>
      </c>
      <c r="C1143" s="47">
        <f>B1143/B1142-1</f>
        <v/>
      </c>
      <c r="E1143" s="81" t="n"/>
      <c r="F1143" s="82" t="n"/>
      <c r="G1143" s="81" t="n">
        <v>43582</v>
      </c>
      <c r="H1143" s="82" t="n">
        <v>264.77</v>
      </c>
      <c r="I1143" s="210">
        <f>H1143/H1142-1</f>
        <v/>
      </c>
    </row>
    <row r="1144" ht="16.05" customHeight="1" s="258">
      <c r="A1144" s="231" t="n">
        <v>43643</v>
      </c>
      <c r="B1144" t="n">
        <v>83.916061</v>
      </c>
      <c r="C1144" s="47">
        <f>B1144/B1143-1</f>
        <v/>
      </c>
      <c r="E1144" s="81" t="n"/>
      <c r="F1144" s="82" t="n"/>
      <c r="G1144" s="81" t="n">
        <v>43585</v>
      </c>
      <c r="H1144" s="82" t="n">
        <v>264.69</v>
      </c>
      <c r="I1144" s="210">
        <f>H1144/H1143-1</f>
        <v/>
      </c>
    </row>
    <row r="1145" ht="16.05" customHeight="1" s="258">
      <c r="A1145" s="231" t="n">
        <v>43644</v>
      </c>
      <c r="B1145" t="n">
        <v>83.469185</v>
      </c>
      <c r="C1145" s="47">
        <f>B1145/B1144-1</f>
        <v/>
      </c>
      <c r="E1145" s="81" t="n"/>
      <c r="F1145" s="82" t="n"/>
      <c r="G1145" s="81" t="n">
        <v>43586</v>
      </c>
      <c r="H1145" s="82" t="n">
        <v>263.9</v>
      </c>
      <c r="I1145" s="210">
        <f>H1145/H1144-1</f>
        <v/>
      </c>
    </row>
    <row r="1146" ht="16.05" customHeight="1" s="258">
      <c r="A1146" s="231" t="n">
        <v>43645</v>
      </c>
      <c r="B1146" t="n">
        <v>84.071495</v>
      </c>
      <c r="C1146" s="47">
        <f>B1146/B1145-1</f>
        <v/>
      </c>
      <c r="E1146" s="81" t="n"/>
      <c r="F1146" s="82" t="n"/>
      <c r="G1146" s="81" t="n">
        <v>43587</v>
      </c>
      <c r="H1146" s="82" t="n">
        <v>263.07</v>
      </c>
      <c r="I1146" s="210">
        <f>H1146/H1145-1</f>
        <v/>
      </c>
    </row>
    <row r="1147" ht="16.05" customHeight="1" s="258">
      <c r="A1147" s="231" t="n">
        <v>43648</v>
      </c>
      <c r="B1147" t="n">
        <v>84.233414</v>
      </c>
      <c r="C1147" s="47">
        <f>B1147/B1146-1</f>
        <v/>
      </c>
      <c r="E1147" s="81" t="n"/>
      <c r="F1147" s="82" t="n"/>
      <c r="G1147" s="81" t="n">
        <v>43588</v>
      </c>
      <c r="H1147" s="82" t="n">
        <v>264.75</v>
      </c>
      <c r="I1147" s="210">
        <f>H1147/H1146-1</f>
        <v/>
      </c>
    </row>
    <row r="1148" ht="16.05" customHeight="1" s="258">
      <c r="A1148" s="231" t="n">
        <v>43650</v>
      </c>
      <c r="B1148" t="n">
        <v>83.80424499999999</v>
      </c>
      <c r="C1148" s="47">
        <f>B1148/B1147-1</f>
        <v/>
      </c>
      <c r="E1148" s="81" t="n"/>
      <c r="F1148" s="82" t="n"/>
      <c r="G1148" s="81" t="n">
        <v>43589</v>
      </c>
      <c r="H1148" s="82" t="n">
        <v>265.84</v>
      </c>
      <c r="I1148" s="210">
        <f>H1148/H1147-1</f>
        <v/>
      </c>
    </row>
    <row r="1149" ht="16.05" customHeight="1" s="258">
      <c r="A1149" s="231" t="n">
        <v>43651</v>
      </c>
      <c r="B1149" t="n">
        <v>82.60453800000001</v>
      </c>
      <c r="C1149" s="47">
        <f>B1149/B1148-1</f>
        <v/>
      </c>
      <c r="E1149" s="81" t="n"/>
      <c r="F1149" s="82" t="n"/>
      <c r="G1149" s="81" t="n">
        <v>43592</v>
      </c>
      <c r="H1149" s="82" t="n">
        <v>267.91</v>
      </c>
      <c r="I1149" s="210">
        <f>H1149/H1148-1</f>
        <v/>
      </c>
    </row>
    <row r="1150" ht="16.05" customHeight="1" s="258">
      <c r="A1150" s="231" t="n">
        <v>43652</v>
      </c>
      <c r="B1150" t="n">
        <v>82.506989</v>
      </c>
      <c r="C1150" s="47">
        <f>B1150/B1149-1</f>
        <v/>
      </c>
      <c r="E1150" s="81" t="n"/>
      <c r="F1150" s="82" t="n"/>
      <c r="G1150" s="81" t="n">
        <v>43593</v>
      </c>
      <c r="H1150" s="82" t="n">
        <v>265.78</v>
      </c>
      <c r="I1150" s="210">
        <f>H1150/H1149-1</f>
        <v/>
      </c>
    </row>
    <row r="1151" ht="16.05" customHeight="1" s="258">
      <c r="A1151" s="231" t="n">
        <v>43655</v>
      </c>
      <c r="B1151" t="n">
        <v>82.858124</v>
      </c>
      <c r="C1151" s="47">
        <f>B1151/B1150-1</f>
        <v/>
      </c>
      <c r="E1151" s="81" t="n"/>
      <c r="F1151" s="82" t="n"/>
      <c r="G1151" s="81" t="n">
        <v>43594</v>
      </c>
      <c r="H1151" s="82" t="n">
        <v>265.53</v>
      </c>
      <c r="I1151" s="210">
        <f>H1151/H1150-1</f>
        <v/>
      </c>
    </row>
    <row r="1152" ht="16.05" customHeight="1" s="258">
      <c r="A1152" s="231" t="n">
        <v>43656</v>
      </c>
      <c r="B1152" t="n">
        <v>83.384827</v>
      </c>
      <c r="C1152" s="47">
        <f>B1152/B1151-1</f>
        <v/>
      </c>
      <c r="E1152" s="81" t="n"/>
      <c r="F1152" s="82" t="n"/>
      <c r="G1152" s="81" t="n">
        <v>43595</v>
      </c>
      <c r="H1152" s="82" t="n">
        <v>265.05</v>
      </c>
      <c r="I1152" s="210">
        <f>H1152/H1151-1</f>
        <v/>
      </c>
    </row>
    <row r="1153" ht="16.05" customHeight="1" s="258">
      <c r="A1153" s="231" t="n">
        <v>43657</v>
      </c>
      <c r="B1153" t="n">
        <v>84.379723</v>
      </c>
      <c r="C1153" s="47">
        <f>B1153/B1152-1</f>
        <v/>
      </c>
      <c r="E1153" s="81" t="n"/>
      <c r="F1153" s="82" t="n"/>
      <c r="G1153" s="81" t="n">
        <v>43596</v>
      </c>
      <c r="H1153" s="82" t="n">
        <v>264.03</v>
      </c>
      <c r="I1153" s="210">
        <f>H1153/H1152-1</f>
        <v/>
      </c>
    </row>
    <row r="1154" ht="16.05" customHeight="1" s="258">
      <c r="A1154" s="231" t="n">
        <v>43658</v>
      </c>
      <c r="B1154" t="n">
        <v>85.29657</v>
      </c>
      <c r="C1154" s="47">
        <f>B1154/B1153-1</f>
        <v/>
      </c>
      <c r="E1154" s="81" t="n"/>
      <c r="F1154" s="82" t="n"/>
      <c r="G1154" s="81" t="n">
        <v>43599</v>
      </c>
      <c r="H1154" s="82" t="n">
        <v>265.19</v>
      </c>
      <c r="I1154" s="210">
        <f>H1154/H1153-1</f>
        <v/>
      </c>
    </row>
    <row r="1155" ht="16.05" customHeight="1" s="258">
      <c r="A1155" s="231" t="n">
        <v>43659</v>
      </c>
      <c r="B1155" t="n">
        <v>84.79911800000001</v>
      </c>
      <c r="C1155" s="47">
        <f>B1155/B1154-1</f>
        <v/>
      </c>
      <c r="E1155" s="81" t="n"/>
      <c r="F1155" s="82" t="n"/>
      <c r="G1155" s="81" t="n">
        <v>43600</v>
      </c>
      <c r="H1155" s="82" t="n">
        <v>265.34</v>
      </c>
      <c r="I1155" s="210">
        <f>H1155/H1154-1</f>
        <v/>
      </c>
    </row>
    <row r="1156" ht="16.05" customHeight="1" s="258">
      <c r="A1156" s="231" t="n">
        <v>43662</v>
      </c>
      <c r="B1156" t="n">
        <v>84.925934</v>
      </c>
      <c r="C1156" s="47">
        <f>B1156/B1155-1</f>
        <v/>
      </c>
      <c r="E1156" s="81" t="n"/>
      <c r="F1156" s="82" t="n"/>
      <c r="G1156" s="81" t="n">
        <v>43601</v>
      </c>
      <c r="H1156" s="82" t="n">
        <v>264.23</v>
      </c>
      <c r="I1156" s="210">
        <f>H1156/H1155-1</f>
        <v/>
      </c>
    </row>
    <row r="1157" ht="16.05" customHeight="1" s="258">
      <c r="A1157" s="231" t="n">
        <v>43663</v>
      </c>
      <c r="B1157" t="n">
        <v>85.34534499999999</v>
      </c>
      <c r="C1157" s="47">
        <f>B1157/B1156-1</f>
        <v/>
      </c>
      <c r="E1157" s="81" t="n"/>
      <c r="F1157" s="82" t="n"/>
      <c r="G1157" s="81" t="n">
        <v>43602</v>
      </c>
      <c r="H1157" s="82" t="n">
        <v>264.45</v>
      </c>
      <c r="I1157" s="210">
        <f>H1157/H1156-1</f>
        <v/>
      </c>
    </row>
    <row r="1158" ht="16.05" customHeight="1" s="258">
      <c r="A1158" s="231" t="n">
        <v>43664</v>
      </c>
      <c r="B1158" t="n">
        <v>85.111259</v>
      </c>
      <c r="C1158" s="47">
        <f>B1158/B1157-1</f>
        <v/>
      </c>
      <c r="E1158" s="81" t="n"/>
      <c r="F1158" s="82" t="n"/>
      <c r="G1158" s="81" t="n">
        <v>43603</v>
      </c>
      <c r="H1158" s="82" t="n">
        <v>263.67</v>
      </c>
      <c r="I1158" s="210">
        <f>H1158/H1157-1</f>
        <v/>
      </c>
    </row>
    <row r="1159" ht="16.05" customHeight="1" s="258">
      <c r="A1159" s="231" t="n">
        <v>43665</v>
      </c>
      <c r="B1159" t="n">
        <v>84.59429900000001</v>
      </c>
      <c r="C1159" s="47">
        <f>B1159/B1158-1</f>
        <v/>
      </c>
      <c r="E1159" s="81" t="n"/>
      <c r="F1159" s="82" t="n"/>
      <c r="G1159" s="81" t="n">
        <v>43606</v>
      </c>
      <c r="H1159" s="82" t="n">
        <v>264.95</v>
      </c>
      <c r="I1159" s="210">
        <f>H1159/H1158-1</f>
        <v/>
      </c>
    </row>
    <row r="1160" ht="16.05" customHeight="1" s="258">
      <c r="A1160" s="231" t="n">
        <v>43666</v>
      </c>
      <c r="B1160" t="n">
        <v>84.857643</v>
      </c>
      <c r="C1160" s="47">
        <f>B1160/B1159-1</f>
        <v/>
      </c>
      <c r="E1160" s="81" t="n"/>
      <c r="F1160" s="82" t="n"/>
      <c r="G1160" s="81" t="n">
        <v>43607</v>
      </c>
      <c r="H1160" s="82" t="n">
        <v>263.52</v>
      </c>
      <c r="I1160" s="210">
        <f>H1160/H1159-1</f>
        <v/>
      </c>
    </row>
    <row r="1161" ht="16.05" customHeight="1" s="258">
      <c r="A1161" s="231" t="n">
        <v>43669</v>
      </c>
      <c r="B1161" t="n">
        <v>85.02346799999999</v>
      </c>
      <c r="C1161" s="47">
        <f>B1161/B1160-1</f>
        <v/>
      </c>
      <c r="E1161" s="81" t="n"/>
      <c r="F1161" s="82" t="n"/>
      <c r="G1161" s="81" t="n">
        <v>43608</v>
      </c>
      <c r="H1161" s="82" t="n">
        <v>261.59</v>
      </c>
      <c r="I1161" s="210">
        <f>H1161/H1160-1</f>
        <v/>
      </c>
    </row>
    <row r="1162" ht="16.05" customHeight="1" s="258">
      <c r="A1162" s="231" t="n">
        <v>43670</v>
      </c>
      <c r="B1162" t="n">
        <v>84.916168</v>
      </c>
      <c r="C1162" s="47">
        <f>B1162/B1161-1</f>
        <v/>
      </c>
      <c r="E1162" s="81" t="n"/>
      <c r="F1162" s="82" t="n"/>
      <c r="G1162" s="81" t="n">
        <v>43609</v>
      </c>
      <c r="H1162" s="82" t="n">
        <v>259.92</v>
      </c>
      <c r="I1162" s="210">
        <f>H1162/H1161-1</f>
        <v/>
      </c>
    </row>
    <row r="1163" ht="16.05" customHeight="1" s="258">
      <c r="A1163" s="231" t="n">
        <v>43671</v>
      </c>
      <c r="B1163" t="n">
        <v>85.189278</v>
      </c>
      <c r="C1163" s="47">
        <f>B1163/B1162-1</f>
        <v/>
      </c>
      <c r="E1163" s="81" t="n"/>
      <c r="F1163" s="82" t="n"/>
      <c r="G1163" s="81" t="n">
        <v>43610</v>
      </c>
      <c r="H1163" s="82" t="n">
        <v>261.86</v>
      </c>
      <c r="I1163" s="210">
        <f>H1163/H1162-1</f>
        <v/>
      </c>
    </row>
    <row r="1164" ht="16.05" customHeight="1" s="258">
      <c r="A1164" s="231" t="n">
        <v>43672</v>
      </c>
      <c r="B1164" t="n">
        <v>84.379723</v>
      </c>
      <c r="C1164" s="47">
        <f>B1164/B1163-1</f>
        <v/>
      </c>
      <c r="E1164" s="81" t="n"/>
      <c r="F1164" s="82" t="n"/>
      <c r="G1164" s="81" t="n">
        <v>43613</v>
      </c>
      <c r="H1164" s="82" t="n">
        <v>261.94</v>
      </c>
      <c r="I1164" s="210">
        <f>H1164/H1163-1</f>
        <v/>
      </c>
    </row>
    <row r="1165" ht="16.05" customHeight="1" s="258">
      <c r="A1165" s="231" t="n">
        <v>43673</v>
      </c>
      <c r="B1165" t="n">
        <v>85.403854</v>
      </c>
      <c r="C1165" s="47">
        <f>B1165/B1164-1</f>
        <v/>
      </c>
      <c r="E1165" s="81" t="n"/>
      <c r="F1165" s="82" t="n"/>
      <c r="G1165" s="81" t="n">
        <v>43614</v>
      </c>
      <c r="H1165" s="82" t="n">
        <v>261.22</v>
      </c>
      <c r="I1165" s="210">
        <f>H1165/H1164-1</f>
        <v/>
      </c>
    </row>
    <row r="1166" ht="16.05" customHeight="1" s="258">
      <c r="A1166" s="231" t="n">
        <v>43676</v>
      </c>
      <c r="B1166" t="n">
        <v>85.520905</v>
      </c>
      <c r="C1166" s="47">
        <f>B1166/B1165-1</f>
        <v/>
      </c>
      <c r="E1166" s="81" t="n"/>
      <c r="F1166" s="82" t="n"/>
      <c r="G1166" s="81" t="n">
        <v>43615</v>
      </c>
      <c r="H1166" s="82" t="n">
        <v>258.61</v>
      </c>
      <c r="I1166" s="210">
        <f>H1166/H1165-1</f>
        <v/>
      </c>
    </row>
    <row r="1167" ht="16.05" customHeight="1" s="258">
      <c r="A1167" s="231" t="n">
        <v>43677</v>
      </c>
      <c r="B1167" t="n">
        <v>84.666985</v>
      </c>
      <c r="C1167" s="47">
        <f>B1167/B1166-1</f>
        <v/>
      </c>
      <c r="E1167" s="81" t="n"/>
      <c r="F1167" s="82" t="n"/>
      <c r="G1167" s="81" t="n">
        <v>43616</v>
      </c>
      <c r="H1167" s="82" t="n">
        <v>259.74</v>
      </c>
      <c r="I1167" s="210">
        <f>H1167/H1166-1</f>
        <v/>
      </c>
    </row>
    <row r="1168" ht="16.05" customHeight="1" s="258">
      <c r="A1168" s="231" t="n">
        <v>43678</v>
      </c>
      <c r="B1168" t="n">
        <v>84.059837</v>
      </c>
      <c r="C1168" s="47">
        <f>B1168/B1167-1</f>
        <v/>
      </c>
      <c r="E1168" s="81" t="n"/>
      <c r="F1168" s="82" t="n"/>
      <c r="G1168" s="81" t="n">
        <v>43617</v>
      </c>
      <c r="H1168" s="82" t="n">
        <v>264.87</v>
      </c>
      <c r="I1168" s="210">
        <f>H1168/H1167-1</f>
        <v/>
      </c>
    </row>
    <row r="1169" ht="16.05" customHeight="1" s="258">
      <c r="A1169" s="231" t="n">
        <v>43679</v>
      </c>
      <c r="B1169" t="n">
        <v>83.344978</v>
      </c>
      <c r="C1169" s="47">
        <f>B1169/B1168-1</f>
        <v/>
      </c>
      <c r="E1169" s="81" t="n"/>
      <c r="F1169" s="82" t="n"/>
      <c r="G1169" s="81" t="n">
        <v>43620</v>
      </c>
      <c r="H1169" s="82" t="n">
        <v>265.62</v>
      </c>
      <c r="I1169" s="210">
        <f>H1169/H1168-1</f>
        <v/>
      </c>
    </row>
    <row r="1170" ht="16.05" customHeight="1" s="258">
      <c r="A1170" s="231" t="n">
        <v>43680</v>
      </c>
      <c r="B1170" t="n">
        <v>84.45154599999999</v>
      </c>
      <c r="C1170" s="47">
        <f>B1170/B1169-1</f>
        <v/>
      </c>
      <c r="E1170" s="81" t="n"/>
      <c r="F1170" s="82" t="n"/>
      <c r="G1170" s="81" t="n">
        <v>43621</v>
      </c>
      <c r="H1170" s="82" t="n">
        <v>265.96</v>
      </c>
      <c r="I1170" s="210">
        <f>H1170/H1169-1</f>
        <v/>
      </c>
    </row>
    <row r="1171" ht="16.05" customHeight="1" s="258">
      <c r="A1171" s="231" t="n">
        <v>43683</v>
      </c>
      <c r="B1171" t="n">
        <v>84.177361</v>
      </c>
      <c r="C1171" s="47">
        <f>B1171/B1170-1</f>
        <v/>
      </c>
      <c r="E1171" s="81" t="n"/>
      <c r="F1171" s="82" t="n"/>
      <c r="G1171" s="81" t="n">
        <v>43622</v>
      </c>
      <c r="H1171" s="82" t="n">
        <v>267.9</v>
      </c>
      <c r="I1171" s="210">
        <f>H1171/H1170-1</f>
        <v/>
      </c>
    </row>
    <row r="1172" ht="16.05" customHeight="1" s="258">
      <c r="A1172" s="231" t="n">
        <v>43684</v>
      </c>
      <c r="B1172" t="n">
        <v>84.392799</v>
      </c>
      <c r="C1172" s="47">
        <f>B1172/B1171-1</f>
        <v/>
      </c>
      <c r="E1172" s="81" t="n"/>
      <c r="F1172" s="82" t="n"/>
      <c r="G1172" s="81" t="n">
        <v>43623</v>
      </c>
      <c r="H1172" s="82" t="n">
        <v>267.49</v>
      </c>
      <c r="I1172" s="210">
        <f>H1172/H1171-1</f>
        <v/>
      </c>
    </row>
    <row r="1173" ht="16.05" customHeight="1" s="258">
      <c r="A1173" s="231" t="n">
        <v>43685</v>
      </c>
      <c r="B1173" t="n">
        <v>84.569069</v>
      </c>
      <c r="C1173" s="47">
        <f>B1173/B1172-1</f>
        <v/>
      </c>
      <c r="E1173" s="81" t="n"/>
      <c r="F1173" s="82" t="n"/>
      <c r="G1173" s="81" t="n">
        <v>43624</v>
      </c>
      <c r="H1173" s="82" t="n">
        <v>269.1</v>
      </c>
      <c r="I1173" s="210">
        <f>H1173/H1172-1</f>
        <v/>
      </c>
    </row>
    <row r="1174" ht="16.05" customHeight="1" s="258">
      <c r="A1174" s="231" t="n">
        <v>43686</v>
      </c>
      <c r="B1174" t="n">
        <v>84.245903</v>
      </c>
      <c r="C1174" s="47">
        <f>B1174/B1173-1</f>
        <v/>
      </c>
      <c r="E1174" s="81" t="n"/>
      <c r="F1174" s="82" t="n"/>
      <c r="G1174" s="81" t="n">
        <v>43627</v>
      </c>
      <c r="H1174" s="82" t="n">
        <v>269.38</v>
      </c>
      <c r="I1174" s="210">
        <f>H1174/H1173-1</f>
        <v/>
      </c>
    </row>
    <row r="1175" ht="16.05" customHeight="1" s="258">
      <c r="A1175" s="231" t="n">
        <v>43687</v>
      </c>
      <c r="B1175" t="n">
        <v>84.050049</v>
      </c>
      <c r="C1175" s="47">
        <f>B1175/B1174-1</f>
        <v/>
      </c>
      <c r="E1175" s="81" t="n"/>
      <c r="F1175" s="82" t="n"/>
      <c r="G1175" s="81" t="n">
        <v>43628</v>
      </c>
      <c r="H1175" s="82" t="n">
        <v>271.41</v>
      </c>
      <c r="I1175" s="210">
        <f>H1175/H1174-1</f>
        <v/>
      </c>
    </row>
    <row r="1176" ht="16.05" customHeight="1" s="258">
      <c r="A1176" s="231" t="n">
        <v>43690</v>
      </c>
      <c r="B1176" t="n">
        <v>83.374359</v>
      </c>
      <c r="C1176" s="47">
        <f>B1176/B1175-1</f>
        <v/>
      </c>
      <c r="E1176" s="81" t="n"/>
      <c r="F1176" s="82" t="n"/>
      <c r="G1176" s="81" t="n">
        <v>43629</v>
      </c>
      <c r="H1176" s="82" t="n">
        <v>272.49</v>
      </c>
      <c r="I1176" s="210">
        <f>H1176/H1175-1</f>
        <v/>
      </c>
    </row>
    <row r="1177" ht="16.05" customHeight="1" s="258">
      <c r="A1177" s="231" t="n">
        <v>43691</v>
      </c>
      <c r="B1177" t="n">
        <v>82.669296</v>
      </c>
      <c r="C1177" s="47">
        <f>B1177/B1176-1</f>
        <v/>
      </c>
      <c r="E1177" s="81" t="n"/>
      <c r="F1177" s="82" t="n"/>
      <c r="G1177" s="81" t="n">
        <v>43630</v>
      </c>
      <c r="H1177" s="82" t="n">
        <v>274.97</v>
      </c>
      <c r="I1177" s="210">
        <f>H1177/H1176-1</f>
        <v/>
      </c>
    </row>
    <row r="1178" ht="16.05" customHeight="1" s="258">
      <c r="A1178" s="231" t="n">
        <v>43692</v>
      </c>
      <c r="B1178" t="n">
        <v>82.512604</v>
      </c>
      <c r="C1178" s="47">
        <f>B1178/B1177-1</f>
        <v/>
      </c>
      <c r="E1178" s="81" t="n"/>
      <c r="F1178" s="82" t="n"/>
      <c r="G1178" s="81" t="n">
        <v>43631</v>
      </c>
      <c r="H1178" s="82" t="n">
        <v>276.52</v>
      </c>
      <c r="I1178" s="210">
        <f>H1178/H1177-1</f>
        <v/>
      </c>
    </row>
    <row r="1179" ht="16.05" customHeight="1" s="258">
      <c r="A1179" s="231" t="n">
        <v>43693</v>
      </c>
      <c r="B1179" t="n">
        <v>82.444069</v>
      </c>
      <c r="C1179" s="47">
        <f>B1179/B1178-1</f>
        <v/>
      </c>
      <c r="E1179" s="81" t="n"/>
      <c r="F1179" s="82" t="n"/>
      <c r="G1179" s="81" t="n">
        <v>43634</v>
      </c>
      <c r="H1179" s="82" t="n">
        <v>275.3</v>
      </c>
      <c r="I1179" s="210">
        <f>H1179/H1178-1</f>
        <v/>
      </c>
    </row>
    <row r="1180" ht="16.05" customHeight="1" s="258">
      <c r="A1180" s="231" t="n">
        <v>43694</v>
      </c>
      <c r="B1180" t="n">
        <v>82.424477</v>
      </c>
      <c r="C1180" s="47">
        <f>B1180/B1179-1</f>
        <v/>
      </c>
      <c r="E1180" s="81" t="n"/>
      <c r="F1180" s="82" t="n"/>
      <c r="G1180" s="81" t="n">
        <v>43635</v>
      </c>
      <c r="H1180" s="82" t="n">
        <v>272.67</v>
      </c>
      <c r="I1180" s="210">
        <f>H1180/H1179-1</f>
        <v/>
      </c>
    </row>
    <row r="1181" ht="16.05" customHeight="1" s="258">
      <c r="A1181" s="231" t="n">
        <v>43697</v>
      </c>
      <c r="B1181" t="n">
        <v>82.01319100000001</v>
      </c>
      <c r="C1181" s="47">
        <f>B1181/B1180-1</f>
        <v/>
      </c>
      <c r="E1181" s="81" t="n"/>
      <c r="F1181" s="82" t="n"/>
      <c r="G1181" s="81" t="n">
        <v>43636</v>
      </c>
      <c r="H1181" s="82" t="n">
        <v>271.08</v>
      </c>
      <c r="I1181" s="210">
        <f>H1181/H1180-1</f>
        <v/>
      </c>
    </row>
    <row r="1182" ht="16.05" customHeight="1" s="258">
      <c r="A1182" s="231" t="n">
        <v>43698</v>
      </c>
      <c r="B1182" t="n">
        <v>82.23841899999999</v>
      </c>
      <c r="C1182" s="47">
        <f>B1182/B1181-1</f>
        <v/>
      </c>
      <c r="E1182" s="81" t="n"/>
      <c r="F1182" s="82" t="n"/>
      <c r="G1182" s="81" t="n">
        <v>43637</v>
      </c>
      <c r="H1182" s="82" t="n">
        <v>270</v>
      </c>
      <c r="I1182" s="210">
        <f>H1182/H1181-1</f>
        <v/>
      </c>
    </row>
    <row r="1183" ht="16.05" customHeight="1" s="258">
      <c r="A1183" s="231" t="n">
        <v>43699</v>
      </c>
      <c r="B1183" t="n">
        <v>83.560425</v>
      </c>
      <c r="C1183" s="47">
        <f>B1183/B1182-1</f>
        <v/>
      </c>
      <c r="E1183" s="81" t="n"/>
      <c r="F1183" s="82" t="n"/>
      <c r="G1183" s="81" t="n">
        <v>43638</v>
      </c>
      <c r="H1183" s="82" t="n">
        <v>267.77</v>
      </c>
      <c r="I1183" s="210">
        <f>H1183/H1182-1</f>
        <v/>
      </c>
    </row>
    <row r="1184" ht="16.05" customHeight="1" s="258">
      <c r="A1184" s="231" t="n">
        <v>43700</v>
      </c>
      <c r="B1184" t="n">
        <v>82.99245500000001</v>
      </c>
      <c r="C1184" s="47">
        <f>B1184/B1183-1</f>
        <v/>
      </c>
      <c r="E1184" s="81" t="n"/>
      <c r="F1184" s="82" t="n"/>
      <c r="G1184" s="81" t="n">
        <v>43641</v>
      </c>
      <c r="H1184" s="82" t="n">
        <v>266.78</v>
      </c>
      <c r="I1184" s="210">
        <f>H1184/H1183-1</f>
        <v/>
      </c>
    </row>
    <row r="1185" ht="16.05" customHeight="1" s="258">
      <c r="A1185" s="231" t="n">
        <v>43701</v>
      </c>
      <c r="B1185" t="n">
        <v>83.119759</v>
      </c>
      <c r="C1185" s="47">
        <f>B1185/B1184-1</f>
        <v/>
      </c>
      <c r="E1185" s="81" t="n"/>
      <c r="F1185" s="82" t="n"/>
      <c r="G1185" s="81" t="n">
        <v>43642</v>
      </c>
      <c r="H1185" s="82" t="n">
        <v>268.27</v>
      </c>
      <c r="I1185" s="210">
        <f>H1185/H1184-1</f>
        <v/>
      </c>
    </row>
    <row r="1186" ht="16.05" customHeight="1" s="258">
      <c r="A1186" s="231" t="n">
        <v>43704</v>
      </c>
      <c r="B1186" t="n">
        <v>83.384163</v>
      </c>
      <c r="C1186" s="47">
        <f>B1186/B1185-1</f>
        <v/>
      </c>
      <c r="E1186" s="81" t="n"/>
      <c r="F1186" s="82" t="n"/>
      <c r="G1186" s="81" t="n">
        <v>43643</v>
      </c>
      <c r="H1186" s="82" t="n">
        <v>267.87</v>
      </c>
      <c r="I1186" s="210">
        <f>H1186/H1185-1</f>
        <v/>
      </c>
    </row>
    <row r="1187" ht="16.05" customHeight="1" s="258">
      <c r="A1187" s="231" t="n">
        <v>43705</v>
      </c>
      <c r="B1187" t="n">
        <v>84.245903</v>
      </c>
      <c r="C1187" s="47">
        <f>B1187/B1186-1</f>
        <v/>
      </c>
      <c r="E1187" s="81" t="n"/>
      <c r="F1187" s="82" t="n"/>
      <c r="G1187" s="81" t="n">
        <v>43644</v>
      </c>
      <c r="H1187" s="82" t="n">
        <v>267.24</v>
      </c>
      <c r="I1187" s="210">
        <f>H1187/H1186-1</f>
        <v/>
      </c>
    </row>
    <row r="1188" ht="16.05" customHeight="1" s="258">
      <c r="A1188" s="231" t="n">
        <v>43706</v>
      </c>
      <c r="B1188" t="n">
        <v>84.02067599999999</v>
      </c>
      <c r="C1188" s="47">
        <f>B1188/B1187-1</f>
        <v/>
      </c>
      <c r="E1188" s="81" t="n"/>
      <c r="F1188" s="82" t="n"/>
      <c r="G1188" s="81" t="n">
        <v>43645</v>
      </c>
      <c r="H1188" s="82" t="n">
        <v>268.13</v>
      </c>
      <c r="I1188" s="210">
        <f>H1188/H1187-1</f>
        <v/>
      </c>
    </row>
    <row r="1189" ht="16.05" customHeight="1" s="258">
      <c r="A1189" s="231" t="n">
        <v>43707</v>
      </c>
      <c r="B1189" t="n">
        <v>83.94233699999999</v>
      </c>
      <c r="C1189" s="47">
        <f>B1189/B1188-1</f>
        <v/>
      </c>
      <c r="E1189" s="81" t="n"/>
      <c r="F1189" s="82" t="n"/>
      <c r="G1189" s="81" t="n">
        <v>43648</v>
      </c>
      <c r="H1189" s="82" t="n">
        <v>271.83</v>
      </c>
      <c r="I1189" s="210">
        <f>H1189/H1188-1</f>
        <v/>
      </c>
    </row>
    <row r="1190" ht="16.05" customHeight="1" s="258">
      <c r="A1190" s="231" t="n">
        <v>43708</v>
      </c>
      <c r="B1190" t="n">
        <v>83.734848</v>
      </c>
      <c r="C1190" s="47">
        <f>B1190/B1189-1</f>
        <v/>
      </c>
      <c r="E1190" s="81" t="n"/>
      <c r="F1190" s="82" t="n"/>
      <c r="G1190" s="81" t="n">
        <v>43649</v>
      </c>
      <c r="H1190" s="82" t="n">
        <v>272.62</v>
      </c>
      <c r="I1190" s="210">
        <f>H1190/H1189-1</f>
        <v/>
      </c>
    </row>
    <row r="1191" ht="16.05" customHeight="1" s="258">
      <c r="A1191" s="231" t="n">
        <v>43712</v>
      </c>
      <c r="B1191" t="n">
        <v>82.918633</v>
      </c>
      <c r="C1191" s="47">
        <f>B1191/B1190-1</f>
        <v/>
      </c>
      <c r="E1191" s="81" t="n"/>
      <c r="F1191" s="82" t="n"/>
      <c r="G1191" s="81" t="n">
        <v>43650</v>
      </c>
      <c r="H1191" s="82" t="n">
        <v>270.79</v>
      </c>
      <c r="I1191" s="210">
        <f>H1191/H1190-1</f>
        <v/>
      </c>
    </row>
    <row r="1192" ht="16.05" customHeight="1" s="258">
      <c r="A1192" s="231" t="n">
        <v>43713</v>
      </c>
      <c r="B1192" t="n">
        <v>82.790802</v>
      </c>
      <c r="C1192" s="47">
        <f>B1192/B1191-1</f>
        <v/>
      </c>
      <c r="E1192" s="81" t="n"/>
      <c r="F1192" s="82" t="n"/>
      <c r="G1192" s="81" t="n">
        <v>43651</v>
      </c>
      <c r="H1192" s="82" t="n">
        <v>266.88</v>
      </c>
      <c r="I1192" s="210">
        <f>H1192/H1191-1</f>
        <v/>
      </c>
    </row>
    <row r="1193" ht="16.05" customHeight="1" s="258">
      <c r="A1193" s="231" t="n">
        <v>43714</v>
      </c>
      <c r="B1193" t="n">
        <v>83.233322</v>
      </c>
      <c r="C1193" s="47">
        <f>B1193/B1192-1</f>
        <v/>
      </c>
      <c r="E1193" s="81" t="n"/>
      <c r="F1193" s="82" t="n"/>
      <c r="G1193" s="81" t="n">
        <v>43652</v>
      </c>
      <c r="H1193" s="82" t="n">
        <v>266.27</v>
      </c>
      <c r="I1193" s="210">
        <f>H1193/H1192-1</f>
        <v/>
      </c>
    </row>
    <row r="1194" ht="16.05" customHeight="1" s="258">
      <c r="A1194" s="231" t="n">
        <v>43715</v>
      </c>
      <c r="B1194" t="n">
        <v>83.30214700000001</v>
      </c>
      <c r="C1194" s="47">
        <f>B1194/B1193-1</f>
        <v/>
      </c>
      <c r="E1194" s="81" t="n"/>
      <c r="F1194" s="82" t="n"/>
      <c r="G1194" s="81" t="n">
        <v>43655</v>
      </c>
      <c r="H1194" s="82" t="n">
        <v>266.65</v>
      </c>
      <c r="I1194" s="210">
        <f>H1194/H1193-1</f>
        <v/>
      </c>
    </row>
    <row r="1195" ht="16.05" customHeight="1" s="258">
      <c r="A1195" s="231" t="n">
        <v>43718</v>
      </c>
      <c r="B1195" t="n">
        <v>83.174316</v>
      </c>
      <c r="C1195" s="47">
        <f>B1195/B1194-1</f>
        <v/>
      </c>
      <c r="E1195" s="81" t="n"/>
      <c r="F1195" s="82" t="n"/>
      <c r="G1195" s="81" t="n">
        <v>43656</v>
      </c>
      <c r="H1195" s="82" t="n">
        <v>269.35</v>
      </c>
      <c r="I1195" s="210">
        <f>H1195/H1194-1</f>
        <v/>
      </c>
    </row>
    <row r="1196" ht="16.05" customHeight="1" s="258">
      <c r="A1196" s="231" t="n">
        <v>43719</v>
      </c>
      <c r="B1196" t="n">
        <v>83.233322</v>
      </c>
      <c r="C1196" s="47">
        <f>B1196/B1195-1</f>
        <v/>
      </c>
      <c r="E1196" s="81" t="n"/>
      <c r="F1196" s="82" t="n"/>
      <c r="G1196" s="81" t="n">
        <v>43657</v>
      </c>
      <c r="H1196" s="82" t="n">
        <v>271.79</v>
      </c>
      <c r="I1196" s="210">
        <f>H1196/H1195-1</f>
        <v/>
      </c>
    </row>
    <row r="1197" ht="16.05" customHeight="1" s="258">
      <c r="A1197" s="231" t="n">
        <v>43720</v>
      </c>
      <c r="B1197" t="n">
        <v>83.28248600000001</v>
      </c>
      <c r="C1197" s="47">
        <f>B1197/B1196-1</f>
        <v/>
      </c>
      <c r="E1197" s="81" t="n"/>
      <c r="F1197" s="82" t="n"/>
      <c r="G1197" s="81" t="n">
        <v>43658</v>
      </c>
      <c r="H1197" s="82" t="n">
        <v>275.27</v>
      </c>
      <c r="I1197" s="210">
        <f>H1197/H1196-1</f>
        <v/>
      </c>
    </row>
    <row r="1198" ht="16.05" customHeight="1" s="258">
      <c r="A1198" s="231" t="n">
        <v>43721</v>
      </c>
      <c r="B1198" t="n">
        <v>83.311989</v>
      </c>
      <c r="C1198" s="47">
        <f>B1198/B1197-1</f>
        <v/>
      </c>
      <c r="E1198" s="81" t="n"/>
      <c r="F1198" s="82" t="n"/>
      <c r="G1198" s="81" t="n">
        <v>43659</v>
      </c>
      <c r="H1198" s="82" t="n">
        <v>276.8</v>
      </c>
      <c r="I1198" s="210">
        <f>H1198/H1197-1</f>
        <v/>
      </c>
    </row>
    <row r="1199" ht="16.05" customHeight="1" s="258">
      <c r="A1199" s="231" t="n">
        <v>43722</v>
      </c>
      <c r="B1199" t="n">
        <v>83.036652</v>
      </c>
      <c r="C1199" s="47">
        <f>B1199/B1198-1</f>
        <v/>
      </c>
      <c r="E1199" s="81" t="n"/>
      <c r="F1199" s="82" t="n"/>
      <c r="G1199" s="81" t="n">
        <v>43662</v>
      </c>
      <c r="H1199" s="82" t="n">
        <v>277.06</v>
      </c>
      <c r="I1199" s="210">
        <f>H1199/H1198-1</f>
        <v/>
      </c>
    </row>
    <row r="1200" ht="16.05" customHeight="1" s="258">
      <c r="A1200" s="231" t="n">
        <v>43725</v>
      </c>
      <c r="B1200" t="n">
        <v>83.085808</v>
      </c>
      <c r="C1200" s="47">
        <f>B1200/B1199-1</f>
        <v/>
      </c>
      <c r="E1200" s="81" t="n"/>
      <c r="F1200" s="82" t="n"/>
      <c r="G1200" s="81" t="n">
        <v>43663</v>
      </c>
      <c r="H1200" s="82" t="n">
        <v>275.45</v>
      </c>
      <c r="I1200" s="210">
        <f>H1200/H1199-1</f>
        <v/>
      </c>
    </row>
    <row r="1201" ht="16.05" customHeight="1" s="258">
      <c r="A1201" s="231" t="n">
        <v>43726</v>
      </c>
      <c r="B1201" t="n">
        <v>82.98747299999999</v>
      </c>
      <c r="C1201" s="47">
        <f>B1201/B1200-1</f>
        <v/>
      </c>
      <c r="E1201" s="81" t="n"/>
      <c r="F1201" s="82" t="n"/>
      <c r="G1201" s="81" t="n">
        <v>43664</v>
      </c>
      <c r="H1201" s="82" t="n">
        <v>274.85</v>
      </c>
      <c r="I1201" s="210">
        <f>H1201/H1200-1</f>
        <v/>
      </c>
    </row>
    <row r="1202" ht="16.05" customHeight="1" s="258">
      <c r="A1202" s="231" t="n">
        <v>43727</v>
      </c>
      <c r="B1202" t="n">
        <v>82.918633</v>
      </c>
      <c r="C1202" s="47">
        <f>B1202/B1201-1</f>
        <v/>
      </c>
      <c r="E1202" s="81" t="n"/>
      <c r="F1202" s="82" t="n"/>
      <c r="G1202" s="81" t="n">
        <v>43665</v>
      </c>
      <c r="H1202" s="82" t="n">
        <v>274.93</v>
      </c>
      <c r="I1202" s="210">
        <f>H1202/H1201-1</f>
        <v/>
      </c>
    </row>
    <row r="1203" ht="16.05" customHeight="1" s="258">
      <c r="A1203" s="231" t="n">
        <v>43728</v>
      </c>
      <c r="B1203" t="n">
        <v>82.082764</v>
      </c>
      <c r="C1203" s="47">
        <f>B1203/B1202-1</f>
        <v/>
      </c>
      <c r="E1203" s="81" t="n"/>
      <c r="F1203" s="82" t="n"/>
      <c r="G1203" s="81" t="n">
        <v>43666</v>
      </c>
      <c r="H1203" s="82" t="n">
        <v>274.46</v>
      </c>
      <c r="I1203" s="210">
        <f>H1203/H1202-1</f>
        <v/>
      </c>
    </row>
    <row r="1204" ht="16.05" customHeight="1" s="258">
      <c r="A1204" s="231" t="n">
        <v>43729</v>
      </c>
      <c r="B1204" t="n">
        <v>82.417107</v>
      </c>
      <c r="C1204" s="47">
        <f>B1204/B1203-1</f>
        <v/>
      </c>
      <c r="E1204" s="81" t="n"/>
      <c r="F1204" s="82" t="n"/>
      <c r="G1204" s="81" t="n">
        <v>43669</v>
      </c>
      <c r="H1204" s="82" t="n">
        <v>273.87</v>
      </c>
      <c r="I1204" s="210">
        <f>H1204/H1203-1</f>
        <v/>
      </c>
    </row>
    <row r="1205" ht="16.05" customHeight="1" s="258">
      <c r="A1205" s="231" t="n">
        <v>43732</v>
      </c>
      <c r="B1205" t="n">
        <v>81.94508399999999</v>
      </c>
      <c r="C1205" s="47">
        <f>B1205/B1204-1</f>
        <v/>
      </c>
      <c r="E1205" s="81" t="n"/>
      <c r="F1205" s="82" t="n"/>
      <c r="G1205" s="81" t="n">
        <v>43670</v>
      </c>
      <c r="H1205" s="82" t="n">
        <v>278.67</v>
      </c>
      <c r="I1205" s="210">
        <f>H1205/H1204-1</f>
        <v/>
      </c>
    </row>
    <row r="1206" ht="16.05" customHeight="1" s="258">
      <c r="A1206" s="231" t="n">
        <v>43733</v>
      </c>
      <c r="B1206" t="n">
        <v>81.404228</v>
      </c>
      <c r="C1206" s="47">
        <f>B1206/B1205-1</f>
        <v/>
      </c>
      <c r="E1206" s="81" t="n"/>
      <c r="F1206" s="82" t="n"/>
      <c r="G1206" s="81" t="n">
        <v>43671</v>
      </c>
      <c r="H1206" s="82" t="n">
        <v>278.96</v>
      </c>
      <c r="I1206" s="210">
        <f>H1206/H1205-1</f>
        <v/>
      </c>
    </row>
    <row r="1207" ht="16.05" customHeight="1" s="258">
      <c r="A1207" s="231" t="n">
        <v>43734</v>
      </c>
      <c r="B1207" t="n">
        <v>81.050209</v>
      </c>
      <c r="C1207" s="47">
        <f>B1207/B1206-1</f>
        <v/>
      </c>
      <c r="E1207" s="81" t="n"/>
      <c r="F1207" s="82" t="n"/>
      <c r="G1207" s="81" t="n">
        <v>43672</v>
      </c>
      <c r="H1207" s="82" t="n">
        <v>279.7</v>
      </c>
      <c r="I1207" s="210">
        <f>H1207/H1206-1</f>
        <v/>
      </c>
    </row>
    <row r="1208" ht="16.05" customHeight="1" s="258">
      <c r="A1208" s="231" t="n">
        <v>43735</v>
      </c>
      <c r="B1208" t="n">
        <v>81.237053</v>
      </c>
      <c r="C1208" s="47">
        <f>B1208/B1207-1</f>
        <v/>
      </c>
      <c r="E1208" s="81" t="n"/>
      <c r="F1208" s="82" t="n"/>
      <c r="G1208" s="81" t="n">
        <v>43673</v>
      </c>
      <c r="H1208" s="82" t="n">
        <v>281.96</v>
      </c>
      <c r="I1208" s="210">
        <f>H1208/H1207-1</f>
        <v/>
      </c>
    </row>
    <row r="1209" ht="16.05" customHeight="1" s="258">
      <c r="A1209" s="231" t="n">
        <v>43736</v>
      </c>
      <c r="B1209" t="n">
        <v>81.148544</v>
      </c>
      <c r="C1209" s="47">
        <f>B1209/B1208-1</f>
        <v/>
      </c>
      <c r="E1209" s="81" t="n"/>
      <c r="F1209" s="82" t="n"/>
      <c r="G1209" s="81" t="n">
        <v>43676</v>
      </c>
      <c r="H1209" s="82" t="n">
        <v>283.04</v>
      </c>
      <c r="I1209" s="210">
        <f>H1209/H1208-1</f>
        <v/>
      </c>
    </row>
    <row r="1210" ht="16.05" customHeight="1" s="258">
      <c r="A1210" s="231" t="n">
        <v>43739</v>
      </c>
      <c r="B1210" t="n">
        <v>80.262665</v>
      </c>
      <c r="C1210" s="47">
        <f>B1210/B1209-1</f>
        <v/>
      </c>
      <c r="E1210" s="81" t="n"/>
      <c r="F1210" s="82" t="n"/>
      <c r="G1210" s="81" t="n">
        <v>43677</v>
      </c>
      <c r="H1210" s="82" t="n">
        <v>281.66</v>
      </c>
      <c r="I1210" s="210">
        <f>H1210/H1209-1</f>
        <v/>
      </c>
    </row>
    <row r="1211" ht="16.05" customHeight="1" s="258">
      <c r="A1211" s="231" t="n">
        <v>43740</v>
      </c>
      <c r="B1211" t="n">
        <v>79.363953</v>
      </c>
      <c r="C1211" s="47">
        <f>B1211/B1210-1</f>
        <v/>
      </c>
      <c r="E1211" s="81" t="n"/>
      <c r="F1211" s="82" t="n"/>
      <c r="G1211" s="81" t="n">
        <v>43678</v>
      </c>
      <c r="H1211" s="82" t="n">
        <v>276.19</v>
      </c>
      <c r="I1211" s="210">
        <f>H1211/H1210-1</f>
        <v/>
      </c>
    </row>
    <row r="1212" ht="16.05" customHeight="1" s="258">
      <c r="A1212" s="231" t="n">
        <v>43741</v>
      </c>
      <c r="B1212" t="n">
        <v>79.73923499999999</v>
      </c>
      <c r="C1212" s="47">
        <f>B1212/B1211-1</f>
        <v/>
      </c>
      <c r="E1212" s="81" t="n"/>
      <c r="F1212" s="82" t="n"/>
      <c r="G1212" s="81" t="n">
        <v>43679</v>
      </c>
      <c r="H1212" s="82" t="n">
        <v>275.31</v>
      </c>
      <c r="I1212" s="210">
        <f>H1212/H1211-1</f>
        <v/>
      </c>
    </row>
    <row r="1213" ht="16.05" customHeight="1" s="258">
      <c r="A1213" s="231" t="n">
        <v>43742</v>
      </c>
      <c r="B1213" t="n">
        <v>79.70961</v>
      </c>
      <c r="C1213" s="47">
        <f>B1213/B1212-1</f>
        <v/>
      </c>
      <c r="E1213" s="81" t="n"/>
      <c r="F1213" s="82" t="n"/>
      <c r="G1213" s="81" t="n">
        <v>43680</v>
      </c>
      <c r="H1213" s="82" t="n">
        <v>276.54</v>
      </c>
      <c r="I1213" s="210">
        <f>H1213/H1212-1</f>
        <v/>
      </c>
    </row>
    <row r="1214" ht="16.05" customHeight="1" s="258">
      <c r="A1214" s="231" t="n">
        <v>43743</v>
      </c>
      <c r="B1214" t="n">
        <v>79.73923499999999</v>
      </c>
      <c r="C1214" s="47">
        <f>B1214/B1213-1</f>
        <v/>
      </c>
      <c r="E1214" s="81" t="n"/>
      <c r="F1214" s="82" t="n"/>
      <c r="G1214" s="81" t="n">
        <v>43683</v>
      </c>
      <c r="H1214" s="82" t="n">
        <v>276.24</v>
      </c>
      <c r="I1214" s="210">
        <f>H1214/H1213-1</f>
        <v/>
      </c>
    </row>
    <row r="1215" ht="16.05" customHeight="1" s="258">
      <c r="A1215" s="231" t="n">
        <v>43746</v>
      </c>
      <c r="B1215" t="n">
        <v>80.134277</v>
      </c>
      <c r="C1215" s="47">
        <f>B1215/B1214-1</f>
        <v/>
      </c>
      <c r="E1215" s="81" t="n"/>
      <c r="F1215" s="82" t="n"/>
      <c r="G1215" s="81" t="n">
        <v>43684</v>
      </c>
      <c r="H1215" s="82" t="n">
        <v>273.3</v>
      </c>
      <c r="I1215" s="210">
        <f>H1215/H1214-1</f>
        <v/>
      </c>
    </row>
    <row r="1216" ht="16.05" customHeight="1" s="258">
      <c r="A1216" s="231" t="n">
        <v>43747</v>
      </c>
      <c r="B1216" t="n">
        <v>80.262665</v>
      </c>
      <c r="C1216" s="47">
        <f>B1216/B1215-1</f>
        <v/>
      </c>
      <c r="E1216" s="81" t="n"/>
      <c r="F1216" s="82" t="n"/>
      <c r="G1216" s="81" t="n">
        <v>43685</v>
      </c>
      <c r="H1216" s="82" t="n">
        <v>274.14</v>
      </c>
      <c r="I1216" s="210">
        <f>H1216/H1215-1</f>
        <v/>
      </c>
    </row>
    <row r="1217" ht="16.05" customHeight="1" s="258">
      <c r="A1217" s="231" t="n">
        <v>43748</v>
      </c>
      <c r="B1217" t="n">
        <v>80.91449</v>
      </c>
      <c r="C1217" s="47">
        <f>B1217/B1216-1</f>
        <v/>
      </c>
      <c r="E1217" s="81" t="n"/>
      <c r="F1217" s="82" t="n"/>
      <c r="G1217" s="81" t="n">
        <v>43686</v>
      </c>
      <c r="H1217" s="82" t="n">
        <v>274.06</v>
      </c>
      <c r="I1217" s="210">
        <f>H1217/H1216-1</f>
        <v/>
      </c>
    </row>
    <row r="1218" ht="16.05" customHeight="1" s="258">
      <c r="A1218" s="231" t="n">
        <v>43749</v>
      </c>
      <c r="B1218" t="n">
        <v>80.065147</v>
      </c>
      <c r="C1218" s="47">
        <f>B1218/B1217-1</f>
        <v/>
      </c>
      <c r="E1218" s="81" t="n"/>
      <c r="F1218" s="82" t="n"/>
      <c r="G1218" s="81" t="n">
        <v>43687</v>
      </c>
      <c r="H1218" s="82" t="n">
        <v>271.55</v>
      </c>
      <c r="I1218" s="210">
        <f>H1218/H1217-1</f>
        <v/>
      </c>
    </row>
    <row r="1219" ht="16.05" customHeight="1" s="258">
      <c r="A1219" s="231" t="n">
        <v>43750</v>
      </c>
      <c r="B1219" t="n">
        <v>80.292305</v>
      </c>
      <c r="C1219" s="47">
        <f>B1219/B1218-1</f>
        <v/>
      </c>
      <c r="E1219" s="81" t="n"/>
      <c r="F1219" s="82" t="n"/>
      <c r="G1219" s="81" t="n">
        <v>43690</v>
      </c>
      <c r="H1219" s="82" t="n">
        <v>268.61</v>
      </c>
      <c r="I1219" s="210">
        <f>H1219/H1218-1</f>
        <v/>
      </c>
    </row>
    <row r="1220" ht="16.05" customHeight="1" s="258">
      <c r="A1220" s="231" t="n">
        <v>43753</v>
      </c>
      <c r="B1220" t="n">
        <v>80.203407</v>
      </c>
      <c r="C1220" s="47">
        <f>B1220/B1219-1</f>
        <v/>
      </c>
      <c r="E1220" s="81" t="n"/>
      <c r="F1220" s="82" t="n"/>
      <c r="G1220" s="81" t="n">
        <v>43691</v>
      </c>
      <c r="H1220" s="82" t="n">
        <v>267.47</v>
      </c>
      <c r="I1220" s="210">
        <f>H1220/H1219-1</f>
        <v/>
      </c>
    </row>
    <row r="1221" ht="16.05" customHeight="1" s="258">
      <c r="A1221" s="231" t="n">
        <v>43754</v>
      </c>
      <c r="B1221" t="n">
        <v>79.818245</v>
      </c>
      <c r="C1221" s="47">
        <f>B1221/B1220-1</f>
        <v/>
      </c>
      <c r="E1221" s="81" t="n"/>
      <c r="F1221" s="82" t="n"/>
      <c r="G1221" s="81" t="n">
        <v>43692</v>
      </c>
      <c r="H1221" s="82" t="n">
        <v>266.51</v>
      </c>
      <c r="I1221" s="210">
        <f>H1221/H1220-1</f>
        <v/>
      </c>
    </row>
    <row r="1222" ht="16.05" customHeight="1" s="258">
      <c r="A1222" s="231" t="n">
        <v>43755</v>
      </c>
      <c r="B1222" t="n">
        <v>79.304695</v>
      </c>
      <c r="C1222" s="47">
        <f>B1222/B1221-1</f>
        <v/>
      </c>
      <c r="E1222" s="81" t="n"/>
      <c r="F1222" s="82" t="n"/>
      <c r="G1222" s="81" t="n">
        <v>43693</v>
      </c>
      <c r="H1222" s="82" t="n">
        <v>266.16</v>
      </c>
      <c r="I1222" s="210">
        <f>H1222/H1221-1</f>
        <v/>
      </c>
    </row>
    <row r="1223" ht="16.05" customHeight="1" s="258">
      <c r="A1223" s="231" t="n">
        <v>43756</v>
      </c>
      <c r="B1223" t="n">
        <v>78.722008</v>
      </c>
      <c r="C1223" s="47">
        <f>B1223/B1222-1</f>
        <v/>
      </c>
      <c r="E1223" s="81" t="n"/>
      <c r="F1223" s="82" t="n"/>
      <c r="G1223" s="81" t="n">
        <v>43694</v>
      </c>
      <c r="H1223" s="82" t="n">
        <v>263.7</v>
      </c>
      <c r="I1223" s="210">
        <f>H1223/H1222-1</f>
        <v/>
      </c>
    </row>
    <row r="1224" ht="16.05" customHeight="1" s="258">
      <c r="A1224" s="231" t="n">
        <v>43757</v>
      </c>
      <c r="B1224" t="n">
        <v>79.156555</v>
      </c>
      <c r="C1224" s="47">
        <f>B1224/B1223-1</f>
        <v/>
      </c>
      <c r="E1224" s="81" t="n"/>
      <c r="F1224" s="82" t="n"/>
      <c r="G1224" s="81" t="n">
        <v>43697</v>
      </c>
      <c r="H1224" s="82" t="n">
        <v>262.63</v>
      </c>
      <c r="I1224" s="210">
        <f>H1224/H1223-1</f>
        <v/>
      </c>
    </row>
    <row r="1225" ht="16.05" customHeight="1" s="258">
      <c r="A1225" s="231" t="n">
        <v>43760</v>
      </c>
      <c r="B1225" t="n">
        <v>79.610855</v>
      </c>
      <c r="C1225" s="47">
        <f>B1225/B1224-1</f>
        <v/>
      </c>
      <c r="E1225" s="81" t="n"/>
      <c r="F1225" s="82" t="n"/>
      <c r="G1225" s="81" t="n">
        <v>43698</v>
      </c>
      <c r="H1225" s="82" t="n">
        <v>264.44</v>
      </c>
      <c r="I1225" s="210">
        <f>H1225/H1224-1</f>
        <v/>
      </c>
    </row>
    <row r="1226" ht="16.05" customHeight="1" s="258">
      <c r="A1226" s="231" t="n">
        <v>43761</v>
      </c>
      <c r="B1226" t="n">
        <v>80.24292</v>
      </c>
      <c r="C1226" s="47">
        <f>B1226/B1225-1</f>
        <v/>
      </c>
      <c r="E1226" s="81" t="n"/>
      <c r="F1226" s="82" t="n"/>
      <c r="G1226" s="81" t="n">
        <v>43699</v>
      </c>
      <c r="H1226" s="82" t="n">
        <v>265.56</v>
      </c>
      <c r="I1226" s="210">
        <f>H1226/H1225-1</f>
        <v/>
      </c>
    </row>
    <row r="1227" ht="16.05" customHeight="1" s="258">
      <c r="A1227" s="231" t="n">
        <v>43762</v>
      </c>
      <c r="B1227" t="n">
        <v>79.64048</v>
      </c>
      <c r="C1227" s="47">
        <f>B1227/B1226-1</f>
        <v/>
      </c>
      <c r="E1227" s="81" t="n"/>
      <c r="F1227" s="82" t="n"/>
      <c r="G1227" s="81" t="n">
        <v>43700</v>
      </c>
      <c r="H1227" s="82" t="n">
        <v>267.78</v>
      </c>
      <c r="I1227" s="210">
        <f>H1227/H1226-1</f>
        <v/>
      </c>
    </row>
    <row r="1228" ht="16.05" customHeight="1" s="258">
      <c r="A1228" s="231" t="n">
        <v>43763</v>
      </c>
      <c r="B1228" t="n">
        <v>79.95650500000001</v>
      </c>
      <c r="C1228" s="47">
        <f>B1228/B1227-1</f>
        <v/>
      </c>
      <c r="E1228" s="81" t="n"/>
      <c r="F1228" s="82" t="n"/>
      <c r="G1228" s="81" t="n">
        <v>43701</v>
      </c>
      <c r="H1228" s="82" t="n">
        <v>265.19</v>
      </c>
      <c r="I1228" s="210">
        <f>H1228/H1227-1</f>
        <v/>
      </c>
    </row>
    <row r="1229" ht="16.05" customHeight="1" s="258">
      <c r="A1229" s="231" t="n">
        <v>43764</v>
      </c>
      <c r="B1229" t="n">
        <v>79.99601699999999</v>
      </c>
      <c r="C1229" s="47">
        <f>B1229/B1228-1</f>
        <v/>
      </c>
      <c r="E1229" s="81" t="n"/>
      <c r="F1229" s="82" t="n"/>
      <c r="G1229" s="81" t="n">
        <v>43704</v>
      </c>
      <c r="H1229" s="82" t="n">
        <v>266.92</v>
      </c>
      <c r="I1229" s="210">
        <f>H1229/H1228-1</f>
        <v/>
      </c>
    </row>
    <row r="1230" ht="16.05" customHeight="1" s="258">
      <c r="A1230" s="231" t="n">
        <v>43767</v>
      </c>
      <c r="B1230" t="n">
        <v>80.203407</v>
      </c>
      <c r="C1230" s="47">
        <f>B1230/B1229-1</f>
        <v/>
      </c>
      <c r="E1230" s="81" t="n"/>
      <c r="F1230" s="82" t="n"/>
      <c r="G1230" s="81" t="n">
        <v>43705</v>
      </c>
      <c r="H1230" s="82" t="n">
        <v>269.68</v>
      </c>
      <c r="I1230" s="210">
        <f>H1230/H1229-1</f>
        <v/>
      </c>
    </row>
    <row r="1231" ht="16.05" customHeight="1" s="258">
      <c r="A1231" s="231" t="n">
        <v>43768</v>
      </c>
      <c r="B1231" t="n">
        <v>80.183662</v>
      </c>
      <c r="C1231" s="47">
        <f>B1231/B1230-1</f>
        <v/>
      </c>
      <c r="E1231" s="81" t="n"/>
      <c r="F1231" s="82" t="n"/>
      <c r="G1231" s="81" t="n">
        <v>43706</v>
      </c>
      <c r="H1231" s="82" t="n">
        <v>269.99</v>
      </c>
      <c r="I1231" s="210">
        <f>H1231/H1230-1</f>
        <v/>
      </c>
    </row>
    <row r="1232" ht="16.05" customHeight="1" s="258">
      <c r="A1232" s="231" t="n">
        <v>43769</v>
      </c>
      <c r="B1232" t="n">
        <v>81.23719</v>
      </c>
      <c r="C1232" s="47">
        <f>B1232/B1231-1</f>
        <v/>
      </c>
      <c r="E1232" s="81" t="n"/>
      <c r="F1232" s="82" t="n"/>
      <c r="G1232" s="81" t="n">
        <v>43707</v>
      </c>
      <c r="H1232" s="82" t="n">
        <v>267.94</v>
      </c>
      <c r="I1232" s="210">
        <f>H1232/H1231-1</f>
        <v/>
      </c>
    </row>
    <row r="1233" ht="16.05" customHeight="1" s="258">
      <c r="A1233" s="231" t="n">
        <v>43770</v>
      </c>
      <c r="B1233" t="n">
        <v>82.050652</v>
      </c>
      <c r="C1233" s="47">
        <f>B1233/B1232-1</f>
        <v/>
      </c>
      <c r="E1233" s="81" t="n"/>
      <c r="F1233" s="82" t="n"/>
      <c r="G1233" s="81" t="n">
        <v>43708</v>
      </c>
      <c r="H1233" s="82" t="n">
        <v>269.08</v>
      </c>
      <c r="I1233" s="210">
        <f>H1233/H1232-1</f>
        <v/>
      </c>
    </row>
    <row r="1234" ht="16.05" customHeight="1" s="258">
      <c r="A1234" s="231" t="n">
        <v>43771</v>
      </c>
      <c r="B1234" t="n">
        <v>82.854195</v>
      </c>
      <c r="C1234" s="47">
        <f>B1234/B1233-1</f>
        <v/>
      </c>
      <c r="E1234" s="81" t="n"/>
      <c r="F1234" s="82" t="n"/>
      <c r="G1234" s="81" t="n">
        <v>43711</v>
      </c>
      <c r="H1234" s="82" t="n">
        <v>271.71</v>
      </c>
      <c r="I1234" s="210">
        <f>H1234/H1233-1</f>
        <v/>
      </c>
    </row>
    <row r="1235" ht="16.05" customHeight="1" s="258">
      <c r="A1235" s="231" t="n">
        <v>43774</v>
      </c>
      <c r="B1235" t="n">
        <v>82.169708</v>
      </c>
      <c r="C1235" s="47">
        <f>B1235/B1234-1</f>
        <v/>
      </c>
      <c r="E1235" s="81" t="n"/>
      <c r="F1235" s="82" t="n"/>
      <c r="G1235" s="81" t="n">
        <v>43712</v>
      </c>
      <c r="H1235" s="82" t="n">
        <v>269.5</v>
      </c>
      <c r="I1235" s="210">
        <f>H1235/H1234-1</f>
        <v/>
      </c>
    </row>
    <row r="1236" ht="16.05" customHeight="1" s="258">
      <c r="A1236" s="231" t="n">
        <v>43775</v>
      </c>
      <c r="B1236" t="n">
        <v>82.447472</v>
      </c>
      <c r="C1236" s="47">
        <f>B1236/B1235-1</f>
        <v/>
      </c>
      <c r="E1236" s="81" t="n"/>
      <c r="F1236" s="82" t="n"/>
      <c r="G1236" s="81" t="n">
        <v>43713</v>
      </c>
      <c r="H1236" s="82" t="n">
        <v>268.59</v>
      </c>
      <c r="I1236" s="210">
        <f>H1236/H1235-1</f>
        <v/>
      </c>
    </row>
    <row r="1237" ht="16.05" customHeight="1" s="258">
      <c r="A1237" s="231" t="n">
        <v>43776</v>
      </c>
      <c r="B1237" t="n">
        <v>82.606194</v>
      </c>
      <c r="C1237" s="47">
        <f>B1237/B1236-1</f>
        <v/>
      </c>
      <c r="E1237" s="81" t="n"/>
      <c r="F1237" s="82" t="n"/>
      <c r="G1237" s="81" t="n">
        <v>43714</v>
      </c>
      <c r="H1237" s="82" t="n">
        <v>266.77</v>
      </c>
      <c r="I1237" s="210">
        <f>H1237/H1236-1</f>
        <v/>
      </c>
    </row>
    <row r="1238" ht="16.05" customHeight="1" s="258">
      <c r="A1238" s="231" t="n">
        <v>43777</v>
      </c>
      <c r="B1238" t="n">
        <v>81.762962</v>
      </c>
      <c r="C1238" s="47">
        <f>B1238/B1237-1</f>
        <v/>
      </c>
      <c r="E1238" s="81" t="n"/>
      <c r="F1238" s="82" t="n"/>
      <c r="G1238" s="81" t="n">
        <v>43715</v>
      </c>
      <c r="H1238" s="82" t="n">
        <v>267.02</v>
      </c>
      <c r="I1238" s="210">
        <f>H1238/H1237-1</f>
        <v/>
      </c>
    </row>
    <row r="1239" ht="16.05" customHeight="1" s="258">
      <c r="A1239" s="231" t="n">
        <v>43778</v>
      </c>
      <c r="B1239" t="n">
        <v>82.120102</v>
      </c>
      <c r="C1239" s="47">
        <f>B1239/B1238-1</f>
        <v/>
      </c>
      <c r="E1239" s="81" t="n"/>
      <c r="F1239" s="82" t="n"/>
      <c r="G1239" s="81" t="n">
        <v>43718</v>
      </c>
      <c r="H1239" s="82" t="n">
        <v>268.09</v>
      </c>
      <c r="I1239" s="210">
        <f>H1239/H1238-1</f>
        <v/>
      </c>
    </row>
    <row r="1240" ht="16.05" customHeight="1" s="258">
      <c r="A1240" s="231" t="n">
        <v>43781</v>
      </c>
      <c r="B1240" t="n">
        <v>81.683601</v>
      </c>
      <c r="C1240" s="47">
        <f>B1240/B1239-1</f>
        <v/>
      </c>
      <c r="E1240" s="81" t="n"/>
      <c r="F1240" s="82" t="n"/>
      <c r="G1240" s="81" t="n">
        <v>43719</v>
      </c>
      <c r="H1240" s="82" t="n">
        <v>267.32</v>
      </c>
      <c r="I1240" s="210">
        <f>H1240/H1239-1</f>
        <v/>
      </c>
    </row>
    <row r="1241" ht="16.05" customHeight="1" s="258">
      <c r="A1241" s="231" t="n">
        <v>43782</v>
      </c>
      <c r="B1241" t="n">
        <v>83.102203</v>
      </c>
      <c r="C1241" s="47">
        <f>B1241/B1240-1</f>
        <v/>
      </c>
      <c r="E1241" s="81" t="n"/>
      <c r="F1241" s="82" t="n"/>
      <c r="G1241" s="81" t="n">
        <v>43720</v>
      </c>
      <c r="H1241" s="82" t="n">
        <v>267.22</v>
      </c>
      <c r="I1241" s="210">
        <f>H1241/H1240-1</f>
        <v/>
      </c>
    </row>
    <row r="1242" ht="16.05" customHeight="1" s="258">
      <c r="A1242" s="231" t="n">
        <v>43783</v>
      </c>
      <c r="B1242" t="n">
        <v>82.58635700000001</v>
      </c>
      <c r="C1242" s="47">
        <f>B1242/B1241-1</f>
        <v/>
      </c>
      <c r="E1242" s="81" t="n"/>
      <c r="F1242" s="82" t="n"/>
      <c r="G1242" s="81" t="n">
        <v>43721</v>
      </c>
      <c r="H1242" s="82" t="n">
        <v>268.83</v>
      </c>
      <c r="I1242" s="210">
        <f>H1242/H1241-1</f>
        <v/>
      </c>
    </row>
    <row r="1243" ht="16.05" customHeight="1" s="258">
      <c r="A1243" s="231" t="n">
        <v>43784</v>
      </c>
      <c r="B1243" t="n">
        <v>83.27085099999999</v>
      </c>
      <c r="C1243" s="47">
        <f>B1243/B1242-1</f>
        <v/>
      </c>
      <c r="E1243" s="81" t="n"/>
      <c r="F1243" s="82" t="n"/>
      <c r="G1243" s="81" t="n">
        <v>43722</v>
      </c>
      <c r="H1243" s="82" t="n">
        <v>269.11</v>
      </c>
      <c r="I1243" s="210">
        <f>H1243/H1242-1</f>
        <v/>
      </c>
    </row>
    <row r="1244" ht="16.05" customHeight="1" s="258">
      <c r="A1244" s="231" t="n">
        <v>43785</v>
      </c>
      <c r="B1244" t="n">
        <v>83.538696</v>
      </c>
      <c r="C1244" s="47">
        <f>B1244/B1243-1</f>
        <v/>
      </c>
      <c r="E1244" s="81" t="n"/>
      <c r="F1244" s="82" t="n"/>
      <c r="G1244" s="81" t="n">
        <v>43725</v>
      </c>
      <c r="H1244" s="82" t="n">
        <v>267.07</v>
      </c>
      <c r="I1244" s="210">
        <f>H1244/H1243-1</f>
        <v/>
      </c>
    </row>
    <row r="1245" ht="16.05" customHeight="1" s="258">
      <c r="A1245" s="231" t="n">
        <v>43788</v>
      </c>
      <c r="B1245" t="n">
        <v>84.064476</v>
      </c>
      <c r="C1245" s="47">
        <f>B1245/B1244-1</f>
        <v/>
      </c>
      <c r="E1245" s="81" t="n"/>
      <c r="F1245" s="82" t="n"/>
      <c r="G1245" s="81" t="n">
        <v>43726</v>
      </c>
      <c r="H1245" s="82" t="n">
        <v>266.76</v>
      </c>
      <c r="I1245" s="210">
        <f>H1245/H1244-1</f>
        <v/>
      </c>
    </row>
    <row r="1246" ht="16.05" customHeight="1" s="258">
      <c r="A1246" s="231" t="n">
        <v>43789</v>
      </c>
      <c r="B1246" t="n">
        <v>84.064476</v>
      </c>
      <c r="C1246" s="47">
        <f>B1246/B1245-1</f>
        <v/>
      </c>
      <c r="E1246" s="81" t="n"/>
      <c r="F1246" s="82" t="n"/>
      <c r="G1246" s="81" t="n">
        <v>43727</v>
      </c>
      <c r="H1246" s="82" t="n">
        <v>265.62</v>
      </c>
      <c r="I1246" s="210">
        <f>H1246/H1245-1</f>
        <v/>
      </c>
    </row>
    <row r="1247" ht="16.05" customHeight="1" s="258">
      <c r="A1247" s="231" t="n">
        <v>43790</v>
      </c>
      <c r="B1247" t="n">
        <v>84.481133</v>
      </c>
      <c r="C1247" s="47">
        <f>B1247/B1246-1</f>
        <v/>
      </c>
      <c r="E1247" s="81" t="n"/>
      <c r="F1247" s="82" t="n"/>
      <c r="G1247" s="81" t="n">
        <v>43728</v>
      </c>
      <c r="H1247" s="82" t="n">
        <v>262.12</v>
      </c>
      <c r="I1247" s="210">
        <f>H1247/H1246-1</f>
        <v/>
      </c>
    </row>
    <row r="1248" ht="16.05" customHeight="1" s="258">
      <c r="A1248" s="231" t="n">
        <v>43792</v>
      </c>
      <c r="B1248" t="n">
        <v>84.312477</v>
      </c>
      <c r="C1248" s="47">
        <f>B1248/B1247-1</f>
        <v/>
      </c>
      <c r="E1248" s="81" t="n"/>
      <c r="F1248" s="82" t="n"/>
      <c r="G1248" s="81" t="n">
        <v>43729</v>
      </c>
      <c r="H1248" s="82" t="n">
        <v>264.29</v>
      </c>
      <c r="I1248" s="210">
        <f>H1248/H1247-1</f>
        <v/>
      </c>
    </row>
    <row r="1249" ht="16.05" customHeight="1" s="258">
      <c r="A1249" s="231" t="n">
        <v>43795</v>
      </c>
      <c r="B1249" t="n">
        <v>84.67952699999999</v>
      </c>
      <c r="C1249" s="47">
        <f>B1249/B1248-1</f>
        <v/>
      </c>
      <c r="E1249" s="81" t="n"/>
      <c r="F1249" s="82" t="n"/>
      <c r="G1249" s="81" t="n">
        <v>43732</v>
      </c>
      <c r="H1249" s="82" t="n">
        <v>262.67</v>
      </c>
      <c r="I1249" s="210">
        <f>H1249/H1248-1</f>
        <v/>
      </c>
    </row>
    <row r="1250" ht="16.05" customHeight="1" s="258">
      <c r="A1250" s="231" t="n">
        <v>43796</v>
      </c>
      <c r="B1250" t="n">
        <v>85.116028</v>
      </c>
      <c r="C1250" s="47">
        <f>B1250/B1249-1</f>
        <v/>
      </c>
      <c r="E1250" s="81" t="n"/>
      <c r="F1250" s="82" t="n"/>
      <c r="G1250" s="81" t="n">
        <v>43733</v>
      </c>
      <c r="H1250" s="82" t="n">
        <v>260.52</v>
      </c>
      <c r="I1250" s="210">
        <f>H1250/H1249-1</f>
        <v/>
      </c>
    </row>
    <row r="1251" ht="16.05" customHeight="1" s="258">
      <c r="A1251" s="231" t="n">
        <v>43797</v>
      </c>
      <c r="B1251" t="n">
        <v>85.790611</v>
      </c>
      <c r="C1251" s="47">
        <f>B1251/B1250-1</f>
        <v/>
      </c>
      <c r="E1251" s="81" t="n"/>
      <c r="F1251" s="82" t="n"/>
      <c r="G1251" s="81" t="n">
        <v>43734</v>
      </c>
      <c r="H1251" s="82" t="n">
        <v>260.96</v>
      </c>
      <c r="I1251" s="210">
        <f>H1251/H1250-1</f>
        <v/>
      </c>
    </row>
    <row r="1252" ht="16.05" customHeight="1" s="258">
      <c r="A1252" s="231" t="n">
        <v>43798</v>
      </c>
      <c r="B1252" t="n">
        <v>85.18547100000001</v>
      </c>
      <c r="C1252" s="47">
        <f>B1252/B1251-1</f>
        <v/>
      </c>
      <c r="E1252" s="81" t="n"/>
      <c r="F1252" s="82" t="n"/>
      <c r="G1252" s="81" t="n">
        <v>43735</v>
      </c>
      <c r="H1252" s="82" t="n">
        <v>260.06</v>
      </c>
      <c r="I1252" s="210">
        <f>H1252/H1251-1</f>
        <v/>
      </c>
    </row>
    <row r="1253" ht="16.05" customHeight="1" s="258">
      <c r="A1253" s="231" t="n">
        <v>43799</v>
      </c>
      <c r="B1253" t="n">
        <v>86.492058</v>
      </c>
      <c r="C1253" s="47">
        <f>B1253/B1252-1</f>
        <v/>
      </c>
      <c r="E1253" s="81" t="n"/>
      <c r="F1253" s="82" t="n"/>
      <c r="G1253" s="81" t="n">
        <v>43736</v>
      </c>
      <c r="H1253" s="82" t="n">
        <v>262.4</v>
      </c>
      <c r="I1253" s="210">
        <f>H1253/H1252-1</f>
        <v/>
      </c>
    </row>
    <row r="1254" ht="16.05" customHeight="1" s="258">
      <c r="A1254" s="231" t="n">
        <v>43802</v>
      </c>
      <c r="B1254" t="n">
        <v>85.894531</v>
      </c>
      <c r="C1254" s="47">
        <f>B1254/B1253-1</f>
        <v/>
      </c>
      <c r="E1254" s="81" t="n"/>
      <c r="F1254" s="82" t="n"/>
      <c r="G1254" s="81" t="n">
        <v>43739</v>
      </c>
      <c r="H1254" s="82" t="n">
        <v>262</v>
      </c>
      <c r="I1254" s="210">
        <f>H1254/H1253-1</f>
        <v/>
      </c>
    </row>
    <row r="1255" ht="16.05" customHeight="1" s="258">
      <c r="A1255" s="231" t="n">
        <v>43803</v>
      </c>
      <c r="B1255" t="n">
        <v>86.392471</v>
      </c>
      <c r="C1255" s="47">
        <f>B1255/B1254-1</f>
        <v/>
      </c>
      <c r="E1255" s="81" t="n"/>
      <c r="F1255" s="82" t="n"/>
      <c r="G1255" s="81" t="n">
        <v>43740</v>
      </c>
      <c r="H1255" s="82" t="n">
        <v>258.64</v>
      </c>
      <c r="I1255" s="210">
        <f>H1255/H1254-1</f>
        <v/>
      </c>
    </row>
    <row r="1256" ht="16.05" customHeight="1" s="258">
      <c r="A1256" s="231" t="n">
        <v>43804</v>
      </c>
      <c r="B1256" t="n">
        <v>86.870499</v>
      </c>
      <c r="C1256" s="47">
        <f>B1256/B1255-1</f>
        <v/>
      </c>
      <c r="E1256" s="81" t="n"/>
      <c r="F1256" s="82" t="n"/>
      <c r="G1256" s="81" t="n">
        <v>43741</v>
      </c>
      <c r="H1256" s="82" t="n">
        <v>256.56</v>
      </c>
      <c r="I1256" s="210">
        <f>H1256/H1255-1</f>
        <v/>
      </c>
    </row>
    <row r="1257" ht="16.05" customHeight="1" s="258">
      <c r="A1257" s="231" t="n">
        <v>43805</v>
      </c>
      <c r="B1257" t="n">
        <v>86.780861</v>
      </c>
      <c r="C1257" s="47">
        <f>B1257/B1256-1</f>
        <v/>
      </c>
      <c r="E1257" s="81" t="n"/>
      <c r="F1257" s="82" t="n"/>
      <c r="G1257" s="81" t="n">
        <v>43742</v>
      </c>
      <c r="H1257" s="82" t="n">
        <v>257.05</v>
      </c>
      <c r="I1257" s="210">
        <f>H1257/H1256-1</f>
        <v/>
      </c>
    </row>
    <row r="1258" ht="16.05" customHeight="1" s="258">
      <c r="A1258" s="231" t="n">
        <v>43806</v>
      </c>
      <c r="B1258" t="n">
        <v>86.482094</v>
      </c>
      <c r="C1258" s="47">
        <f>B1258/B1257-1</f>
        <v/>
      </c>
      <c r="E1258" s="81" t="n"/>
      <c r="F1258" s="82" t="n"/>
      <c r="G1258" s="81" t="n">
        <v>43743</v>
      </c>
      <c r="H1258" s="82" t="n">
        <v>258.93</v>
      </c>
      <c r="I1258" s="210">
        <f>H1258/H1257-1</f>
        <v/>
      </c>
    </row>
    <row r="1259" ht="16.05" customHeight="1" s="258">
      <c r="A1259" s="231" t="n">
        <v>43809</v>
      </c>
      <c r="B1259" t="n">
        <v>86.342674</v>
      </c>
      <c r="C1259" s="47">
        <f>B1259/B1258-1</f>
        <v/>
      </c>
      <c r="E1259" s="81" t="n"/>
      <c r="F1259" s="82" t="n"/>
      <c r="G1259" s="81" t="n">
        <v>43746</v>
      </c>
      <c r="H1259" s="82" t="n">
        <v>258.01</v>
      </c>
      <c r="I1259" s="210">
        <f>H1259/H1258-1</f>
        <v/>
      </c>
    </row>
    <row r="1260" ht="16.05" customHeight="1" s="258">
      <c r="A1260" s="231" t="n">
        <v>43810</v>
      </c>
      <c r="B1260" t="n">
        <v>86.521935</v>
      </c>
      <c r="C1260" s="47">
        <f>B1260/B1259-1</f>
        <v/>
      </c>
      <c r="E1260" s="81" t="n"/>
      <c r="F1260" s="82" t="n"/>
      <c r="G1260" s="81" t="n">
        <v>43747</v>
      </c>
      <c r="H1260" s="82" t="n">
        <v>260.68</v>
      </c>
      <c r="I1260" s="210">
        <f>H1260/H1259-1</f>
        <v/>
      </c>
    </row>
    <row r="1261" ht="16.05" customHeight="1" s="258">
      <c r="A1261" s="231" t="n">
        <v>43811</v>
      </c>
      <c r="B1261" t="n">
        <v>87.956001</v>
      </c>
      <c r="C1261" s="47">
        <f>B1261/B1260-1</f>
        <v/>
      </c>
      <c r="E1261" s="81" t="n"/>
      <c r="F1261" s="82" t="n"/>
      <c r="G1261" s="81" t="n">
        <v>43748</v>
      </c>
      <c r="H1261" s="82" t="n">
        <v>263.04</v>
      </c>
      <c r="I1261" s="210">
        <f>H1261/H1260-1</f>
        <v/>
      </c>
    </row>
    <row r="1262" ht="16.05" customHeight="1" s="258">
      <c r="A1262" s="231" t="n">
        <v>43812</v>
      </c>
      <c r="B1262" t="n">
        <v>88.870003</v>
      </c>
      <c r="C1262" s="47">
        <f>B1262/B1261-1</f>
        <v/>
      </c>
      <c r="E1262" s="81" t="n"/>
      <c r="F1262" s="82" t="n"/>
      <c r="G1262" s="81" t="n">
        <v>43749</v>
      </c>
      <c r="H1262" s="82" t="n">
        <v>264.26</v>
      </c>
      <c r="I1262" s="210">
        <f>H1262/H1261-1</f>
        <v/>
      </c>
    </row>
    <row r="1263" ht="16.05" customHeight="1" s="258">
      <c r="A1263" s="231" t="n">
        <v>43813</v>
      </c>
      <c r="B1263" t="n">
        <v>88.75</v>
      </c>
      <c r="C1263" s="47">
        <f>B1263/B1262-1</f>
        <v/>
      </c>
      <c r="E1263" s="81" t="n"/>
      <c r="F1263" s="82" t="n"/>
      <c r="G1263" s="81" t="n">
        <v>43750</v>
      </c>
      <c r="H1263" s="82" t="n">
        <v>261.7</v>
      </c>
      <c r="I1263" s="210">
        <f>H1263/H1262-1</f>
        <v/>
      </c>
    </row>
    <row r="1264" ht="16.05" customHeight="1" s="258">
      <c r="A1264" s="231" t="n">
        <v>43816</v>
      </c>
      <c r="B1264" t="n">
        <v>88.769997</v>
      </c>
      <c r="C1264" s="47">
        <f>B1264/B1263-1</f>
        <v/>
      </c>
      <c r="E1264" s="81" t="n"/>
      <c r="F1264" s="82" t="n"/>
      <c r="G1264" s="81" t="n">
        <v>43753</v>
      </c>
      <c r="H1264" s="82" t="n">
        <v>260.54</v>
      </c>
      <c r="I1264" s="210">
        <f>H1264/H1263-1</f>
        <v/>
      </c>
    </row>
    <row r="1265" ht="16.05" customHeight="1" s="258">
      <c r="A1265" s="231" t="n">
        <v>43817</v>
      </c>
      <c r="B1265" t="n">
        <v>88.989998</v>
      </c>
      <c r="C1265" s="47">
        <f>B1265/B1264-1</f>
        <v/>
      </c>
      <c r="E1265" s="81" t="n"/>
      <c r="F1265" s="82" t="n"/>
      <c r="G1265" s="81" t="n">
        <v>43754</v>
      </c>
      <c r="H1265" s="82" t="n">
        <v>261.52</v>
      </c>
      <c r="I1265" s="210">
        <f>H1265/H1264-1</f>
        <v/>
      </c>
    </row>
    <row r="1266" ht="16.05" customHeight="1" s="258">
      <c r="A1266" s="231" t="n">
        <v>43818</v>
      </c>
      <c r="B1266" t="n">
        <v>89</v>
      </c>
      <c r="C1266" s="47">
        <f>B1266/B1265-1</f>
        <v/>
      </c>
      <c r="E1266" s="81" t="n"/>
      <c r="F1266" s="82" t="n"/>
      <c r="G1266" s="81" t="n">
        <v>43755</v>
      </c>
      <c r="H1266" s="82" t="n">
        <v>258.59</v>
      </c>
      <c r="I1266" s="210">
        <f>H1266/H1265-1</f>
        <v/>
      </c>
    </row>
    <row r="1267" ht="16.05" customHeight="1" s="258">
      <c r="A1267" s="231" t="n">
        <v>43819</v>
      </c>
      <c r="B1267" t="n">
        <v>89.160004</v>
      </c>
      <c r="C1267" s="47">
        <f>B1267/B1266-1</f>
        <v/>
      </c>
      <c r="E1267" s="81" t="n"/>
      <c r="F1267" s="82" t="n"/>
      <c r="G1267" s="81" t="n">
        <v>43756</v>
      </c>
      <c r="H1267" s="82" t="n">
        <v>256.02</v>
      </c>
      <c r="I1267" s="210">
        <f>H1267/H1266-1</f>
        <v/>
      </c>
    </row>
    <row r="1268" ht="16.05" customHeight="1" s="258">
      <c r="A1268" s="231" t="n">
        <v>43820</v>
      </c>
      <c r="B1268" t="n">
        <v>89.040001</v>
      </c>
      <c r="C1268" s="47">
        <f>B1268/B1267-1</f>
        <v/>
      </c>
      <c r="E1268" s="81" t="n"/>
      <c r="F1268" s="82" t="n"/>
      <c r="G1268" s="81" t="n">
        <v>43757</v>
      </c>
      <c r="H1268" s="82" t="n">
        <v>254.71</v>
      </c>
      <c r="I1268" s="210">
        <f>H1268/H1267-1</f>
        <v/>
      </c>
    </row>
    <row r="1269" ht="16.05" customHeight="1" s="258">
      <c r="A1269" s="231" t="n">
        <v>43824</v>
      </c>
      <c r="B1269" t="n">
        <v>89.360001</v>
      </c>
      <c r="C1269" s="47">
        <f>B1269/B1268-1</f>
        <v/>
      </c>
      <c r="E1269" s="81" t="n"/>
      <c r="F1269" s="82" t="n"/>
      <c r="G1269" s="81" t="n">
        <v>43760</v>
      </c>
      <c r="H1269" s="82" t="n">
        <v>252.58</v>
      </c>
      <c r="I1269" s="210">
        <f>H1269/H1268-1</f>
        <v/>
      </c>
    </row>
    <row r="1270" ht="16.05" customHeight="1" s="258">
      <c r="A1270" s="231" t="n">
        <v>43825</v>
      </c>
      <c r="B1270" t="n">
        <v>89.68000000000001</v>
      </c>
      <c r="C1270" s="47">
        <f>B1270/B1269-1</f>
        <v/>
      </c>
      <c r="E1270" s="81" t="n"/>
      <c r="F1270" s="82" t="n"/>
      <c r="G1270" s="81" t="n">
        <v>43761</v>
      </c>
      <c r="H1270" s="82" t="n">
        <v>252.8</v>
      </c>
      <c r="I1270" s="210">
        <f>H1270/H1269-1</f>
        <v/>
      </c>
    </row>
    <row r="1271" ht="16.05" customHeight="1" s="258">
      <c r="A1271" s="231" t="n">
        <v>43826</v>
      </c>
      <c r="B1271" t="n">
        <v>89.43000000000001</v>
      </c>
      <c r="C1271" s="47">
        <f>B1271/B1270-1</f>
        <v/>
      </c>
      <c r="E1271" s="81" t="n"/>
      <c r="F1271" s="82" t="n"/>
      <c r="G1271" s="81" t="n">
        <v>43762</v>
      </c>
      <c r="H1271" s="82" t="n">
        <v>253.1</v>
      </c>
      <c r="I1271" s="210">
        <f>H1271/H1270-1</f>
        <v/>
      </c>
    </row>
    <row r="1272" ht="16.05" customHeight="1" s="258">
      <c r="A1272" s="231" t="n">
        <v>43827</v>
      </c>
      <c r="B1272" t="n">
        <v>89.05999799999999</v>
      </c>
      <c r="C1272" s="47">
        <f>B1272/B1271-1</f>
        <v/>
      </c>
      <c r="E1272" s="81" t="n"/>
      <c r="F1272" s="82" t="n"/>
      <c r="G1272" s="81" t="n">
        <v>43763</v>
      </c>
      <c r="H1272" s="82" t="n">
        <v>251.36</v>
      </c>
      <c r="I1272" s="210">
        <f>H1272/H1271-1</f>
        <v/>
      </c>
    </row>
    <row r="1273" ht="16.05" customHeight="1" s="258">
      <c r="E1273" s="81" t="n"/>
      <c r="F1273" s="82" t="n"/>
      <c r="G1273" s="81" t="n">
        <v>43764</v>
      </c>
      <c r="H1273" s="82" t="n">
        <v>253.85</v>
      </c>
      <c r="I1273" s="210">
        <f>H1273/H1272-1</f>
        <v/>
      </c>
    </row>
    <row r="1274" ht="16.05" customHeight="1" s="258">
      <c r="E1274" s="81" t="n"/>
      <c r="F1274" s="82" t="n"/>
      <c r="G1274" s="81" t="n">
        <v>43767</v>
      </c>
      <c r="H1274" s="82" t="n">
        <v>254.42</v>
      </c>
      <c r="I1274" s="210">
        <f>H1274/H1273-1</f>
        <v/>
      </c>
    </row>
    <row r="1275" ht="16.05" customHeight="1" s="258">
      <c r="E1275" s="81" t="n"/>
      <c r="F1275" s="82" t="n"/>
      <c r="G1275" s="81" t="n">
        <v>43768</v>
      </c>
      <c r="H1275" s="82" t="n">
        <v>252.89</v>
      </c>
      <c r="I1275" s="210">
        <f>H1275/H1274-1</f>
        <v/>
      </c>
    </row>
    <row r="1276" ht="16.05" customHeight="1" s="258">
      <c r="E1276" s="81" t="n"/>
      <c r="F1276" s="82" t="n"/>
      <c r="G1276" s="81" t="n">
        <v>43769</v>
      </c>
      <c r="H1276" s="82" t="n">
        <v>252.89</v>
      </c>
      <c r="I1276" s="210">
        <f>H1276/H1275-1</f>
        <v/>
      </c>
    </row>
    <row r="1277" ht="16.05" customHeight="1" s="258">
      <c r="E1277" s="81" t="n"/>
      <c r="F1277" s="82" t="n"/>
      <c r="G1277" s="81" t="n">
        <v>43770</v>
      </c>
      <c r="H1277" s="82" t="n">
        <v>256.15</v>
      </c>
      <c r="I1277" s="210">
        <f>H1277/H1276-1</f>
        <v/>
      </c>
    </row>
    <row r="1278" ht="16.05" customHeight="1" s="258">
      <c r="E1278" s="81" t="n"/>
      <c r="F1278" s="82" t="n"/>
      <c r="G1278" s="81" t="n">
        <v>43771</v>
      </c>
      <c r="H1278" s="82" t="n">
        <v>260.38</v>
      </c>
      <c r="I1278" s="210">
        <f>H1278/H1277-1</f>
        <v/>
      </c>
    </row>
    <row r="1279" ht="16.05" customHeight="1" s="258">
      <c r="E1279" s="81" t="n"/>
      <c r="F1279" s="82" t="n"/>
      <c r="G1279" s="81" t="n">
        <v>43774</v>
      </c>
      <c r="H1279" s="82" t="n">
        <v>264.01</v>
      </c>
      <c r="I1279" s="210">
        <f>H1279/H1278-1</f>
        <v/>
      </c>
    </row>
    <row r="1280" ht="16.05" customHeight="1" s="258">
      <c r="E1280" s="81" t="n"/>
      <c r="F1280" s="82" t="n"/>
      <c r="G1280" s="81" t="n">
        <v>43775</v>
      </c>
      <c r="H1280" s="82" t="n">
        <v>262.93</v>
      </c>
      <c r="I1280" s="210">
        <f>H1280/H1279-1</f>
        <v/>
      </c>
    </row>
    <row r="1281" ht="16.05" customHeight="1" s="258">
      <c r="E1281" s="81" t="n"/>
      <c r="F1281" s="82" t="n"/>
      <c r="G1281" s="81" t="n">
        <v>43776</v>
      </c>
      <c r="H1281" s="82" t="n">
        <v>262.82</v>
      </c>
      <c r="I1281" s="210">
        <f>H1281/H1280-1</f>
        <v/>
      </c>
    </row>
    <row r="1282" ht="16.05" customHeight="1" s="258">
      <c r="E1282" s="81" t="n"/>
      <c r="F1282" s="82" t="n"/>
      <c r="G1282" s="81" t="n">
        <v>43777</v>
      </c>
      <c r="H1282" s="82" t="n">
        <v>262.14</v>
      </c>
      <c r="I1282" s="210">
        <f>H1282/H1281-1</f>
        <v/>
      </c>
    </row>
    <row r="1283" ht="16.05" customHeight="1" s="258">
      <c r="E1283" s="81" t="n"/>
      <c r="F1283" s="82" t="n"/>
      <c r="G1283" s="81" t="n">
        <v>43778</v>
      </c>
      <c r="H1283" s="82" t="n">
        <v>260.39</v>
      </c>
      <c r="I1283" s="210">
        <f>H1283/H1282-1</f>
        <v/>
      </c>
    </row>
    <row r="1284" ht="16.05" customHeight="1" s="258">
      <c r="E1284" s="81" t="n"/>
      <c r="F1284" s="82" t="n"/>
      <c r="G1284" s="81" t="n">
        <v>43781</v>
      </c>
      <c r="H1284" s="82" t="n">
        <v>261.82</v>
      </c>
      <c r="I1284" s="210">
        <f>H1284/H1283-1</f>
        <v/>
      </c>
    </row>
    <row r="1285" ht="16.05" customHeight="1" s="258">
      <c r="E1285" s="81" t="n"/>
      <c r="F1285" s="82" t="n"/>
      <c r="G1285" s="81" t="n">
        <v>43782</v>
      </c>
      <c r="H1285" s="82" t="n">
        <v>263.62</v>
      </c>
      <c r="I1285" s="210">
        <f>H1285/H1284-1</f>
        <v/>
      </c>
    </row>
    <row r="1286" ht="16.05" customHeight="1" s="258">
      <c r="E1286" s="81" t="n"/>
      <c r="F1286" s="82" t="n"/>
      <c r="G1286" s="81" t="n">
        <v>43783</v>
      </c>
      <c r="H1286" s="82" t="n">
        <v>268.76</v>
      </c>
      <c r="I1286" s="210">
        <f>H1286/H1285-1</f>
        <v/>
      </c>
    </row>
    <row r="1287" ht="16.05" customHeight="1" s="258">
      <c r="E1287" s="81" t="n"/>
      <c r="F1287" s="82" t="n"/>
      <c r="G1287" s="81" t="n">
        <v>43784</v>
      </c>
      <c r="H1287" s="82" t="n">
        <v>268.39</v>
      </c>
      <c r="I1287" s="210">
        <f>H1287/H1286-1</f>
        <v/>
      </c>
    </row>
    <row r="1288" ht="16.05" customHeight="1" s="258">
      <c r="E1288" s="81" t="n"/>
      <c r="F1288" s="82" t="n"/>
      <c r="G1288" s="81" t="n">
        <v>43785</v>
      </c>
      <c r="H1288" s="82" t="n">
        <v>267.7</v>
      </c>
      <c r="I1288" s="210">
        <f>H1288/H1287-1</f>
        <v/>
      </c>
    </row>
    <row r="1289" ht="16.05" customHeight="1" s="258">
      <c r="E1289" s="81" t="n"/>
      <c r="F1289" s="82" t="n"/>
      <c r="G1289" s="81" t="n">
        <v>43788</v>
      </c>
      <c r="H1289" s="82" t="n">
        <v>269.95</v>
      </c>
      <c r="I1289" s="210">
        <f>H1289/H1288-1</f>
        <v/>
      </c>
    </row>
    <row r="1290" ht="16.05" customHeight="1" s="258">
      <c r="E1290" s="81" t="n"/>
      <c r="F1290" s="82" t="n"/>
      <c r="G1290" s="81" t="n">
        <v>43789</v>
      </c>
      <c r="H1290" s="82" t="n">
        <v>270.63</v>
      </c>
      <c r="I1290" s="210">
        <f>H1290/H1289-1</f>
        <v/>
      </c>
    </row>
    <row r="1291" ht="16.05" customHeight="1" s="258">
      <c r="E1291" s="81" t="n"/>
      <c r="F1291" s="82" t="n"/>
      <c r="G1291" s="81" t="n">
        <v>43790</v>
      </c>
      <c r="H1291" s="82" t="n">
        <v>269.36</v>
      </c>
      <c r="I1291" s="210">
        <f>H1291/H1290-1</f>
        <v/>
      </c>
    </row>
    <row r="1292" ht="16.05" customHeight="1" s="258">
      <c r="E1292" s="81" t="n"/>
      <c r="F1292" s="82" t="n"/>
      <c r="G1292" s="81" t="n">
        <v>43791</v>
      </c>
      <c r="H1292" s="82" t="n">
        <v>270.63</v>
      </c>
      <c r="I1292" s="210">
        <f>H1292/H1291-1</f>
        <v/>
      </c>
    </row>
    <row r="1293" ht="16.05" customHeight="1" s="258">
      <c r="E1293" s="81" t="n"/>
      <c r="F1293" s="82" t="n"/>
      <c r="G1293" s="81" t="n">
        <v>43792</v>
      </c>
      <c r="H1293" s="82" t="n">
        <v>269.23</v>
      </c>
      <c r="I1293" s="210">
        <f>H1293/H1292-1</f>
        <v/>
      </c>
    </row>
    <row r="1294" ht="16.05" customHeight="1" s="258">
      <c r="E1294" s="81" t="n"/>
      <c r="F1294" s="82" t="n"/>
      <c r="G1294" s="81" t="n">
        <v>43795</v>
      </c>
      <c r="H1294" s="82" t="n">
        <v>268.42</v>
      </c>
      <c r="I1294" s="210">
        <f>H1294/H1293-1</f>
        <v/>
      </c>
    </row>
    <row r="1295" ht="16.05" customHeight="1" s="258">
      <c r="E1295" s="81" t="n"/>
      <c r="F1295" s="82" t="n"/>
      <c r="G1295" s="81" t="n">
        <v>43796</v>
      </c>
      <c r="H1295" s="82" t="n">
        <v>270.3</v>
      </c>
      <c r="I1295" s="210">
        <f>H1295/H1294-1</f>
        <v/>
      </c>
    </row>
    <row r="1296" ht="16.05" customHeight="1" s="258">
      <c r="E1296" s="81" t="n"/>
      <c r="F1296" s="82" t="n"/>
      <c r="G1296" s="81" t="n">
        <v>43797</v>
      </c>
      <c r="H1296" s="82" t="n">
        <v>269.84</v>
      </c>
      <c r="I1296" s="210">
        <f>H1296/H1295-1</f>
        <v/>
      </c>
    </row>
    <row r="1297" ht="16.05" customHeight="1" s="258">
      <c r="E1297" s="81" t="n"/>
      <c r="F1297" s="82" t="n"/>
      <c r="G1297" s="81" t="n">
        <v>43798</v>
      </c>
      <c r="H1297" s="82" t="n">
        <v>270.67</v>
      </c>
      <c r="I1297" s="210">
        <f>H1297/H1296-1</f>
        <v/>
      </c>
    </row>
    <row r="1298" ht="16.05" customHeight="1" s="258">
      <c r="E1298" s="81" t="n"/>
      <c r="F1298" s="82" t="n"/>
      <c r="G1298" s="81" t="n">
        <v>43799</v>
      </c>
      <c r="H1298" s="82" t="n">
        <v>270.45</v>
      </c>
      <c r="I1298" s="210">
        <f>H1298/H1297-1</f>
        <v/>
      </c>
    </row>
    <row r="1299" ht="16.05" customHeight="1" s="258">
      <c r="E1299" s="81" t="n"/>
      <c r="F1299" s="82" t="n"/>
      <c r="G1299" s="81" t="n">
        <v>43802</v>
      </c>
      <c r="H1299" s="82" t="n">
        <v>270</v>
      </c>
      <c r="I1299" s="210">
        <f>H1299/H1298-1</f>
        <v/>
      </c>
    </row>
    <row r="1300" ht="16.05" customHeight="1" s="258">
      <c r="E1300" s="81" t="n"/>
      <c r="F1300" s="82" t="n"/>
      <c r="G1300" s="81" t="n">
        <v>43803</v>
      </c>
      <c r="H1300" s="82" t="n">
        <v>268.32</v>
      </c>
      <c r="I1300" s="210">
        <f>H1300/H1299-1</f>
        <v/>
      </c>
    </row>
    <row r="1301" ht="16.05" customHeight="1" s="258">
      <c r="E1301" s="81" t="n"/>
      <c r="F1301" s="82" t="n"/>
      <c r="G1301" s="81" t="n">
        <v>43804</v>
      </c>
      <c r="H1301" s="82" t="n">
        <v>269.23</v>
      </c>
      <c r="I1301" s="210">
        <f>H1301/H1300-1</f>
        <v/>
      </c>
    </row>
    <row r="1302" ht="16.05" customHeight="1" s="258">
      <c r="E1302" s="81" t="n"/>
      <c r="F1302" s="82" t="n"/>
      <c r="G1302" s="81" t="n">
        <v>43805</v>
      </c>
      <c r="H1302" s="82" t="n">
        <v>268.43</v>
      </c>
      <c r="I1302" s="210">
        <f>H1302/H1301-1</f>
        <v/>
      </c>
    </row>
    <row r="1303" ht="16.05" customHeight="1" s="258">
      <c r="E1303" s="81" t="n"/>
      <c r="F1303" s="82" t="n"/>
      <c r="G1303" s="81" t="n">
        <v>43806</v>
      </c>
      <c r="H1303" s="82" t="n">
        <v>268.78</v>
      </c>
      <c r="I1303" s="210">
        <f>H1303/H1302-1</f>
        <v/>
      </c>
    </row>
    <row r="1304" ht="16.05" customHeight="1" s="258">
      <c r="E1304" s="81" t="n"/>
      <c r="F1304" s="82" t="n"/>
      <c r="G1304" s="81" t="n">
        <v>43809</v>
      </c>
      <c r="H1304" s="82" t="n">
        <v>268.4</v>
      </c>
      <c r="I1304" s="210">
        <f>H1304/H1303-1</f>
        <v/>
      </c>
    </row>
    <row r="1305" ht="16.05" customHeight="1" s="258">
      <c r="E1305" s="81" t="n"/>
      <c r="F1305" s="82" t="n"/>
      <c r="G1305" s="81" t="n">
        <v>43810</v>
      </c>
      <c r="H1305" s="82" t="n">
        <v>268.92</v>
      </c>
      <c r="I1305" s="210">
        <f>H1305/H1304-1</f>
        <v/>
      </c>
    </row>
    <row r="1306" ht="16.05" customHeight="1" s="258">
      <c r="E1306" s="81" t="n"/>
      <c r="F1306" s="82" t="n"/>
      <c r="G1306" s="81" t="n">
        <v>43811</v>
      </c>
      <c r="H1306" s="82" t="n">
        <v>268.64</v>
      </c>
      <c r="I1306" s="210">
        <f>H1306/H1305-1</f>
        <v/>
      </c>
    </row>
    <row r="1307" ht="16.05" customHeight="1" s="258">
      <c r="E1307" s="81" t="n"/>
      <c r="F1307" s="82" t="n"/>
      <c r="G1307" s="81" t="n">
        <v>43812</v>
      </c>
      <c r="H1307" s="82" t="n">
        <v>273.18</v>
      </c>
      <c r="I1307" s="210">
        <f>H1307/H1306-1</f>
        <v/>
      </c>
    </row>
    <row r="1308" ht="16.05" customHeight="1" s="258">
      <c r="E1308" s="81" t="n"/>
      <c r="F1308" s="82" t="n"/>
      <c r="G1308" s="81" t="n">
        <v>43813</v>
      </c>
      <c r="H1308" s="82" t="n">
        <v>275.06</v>
      </c>
      <c r="I1308" s="210">
        <f>H1308/H1307-1</f>
        <v/>
      </c>
    </row>
    <row r="1309" ht="16.05" customHeight="1" s="258">
      <c r="E1309" s="81" t="n"/>
      <c r="F1309" s="82" t="n"/>
      <c r="G1309" s="81" t="n">
        <v>43816</v>
      </c>
      <c r="H1309" s="82" t="n">
        <v>274.09</v>
      </c>
      <c r="I1309" s="210">
        <f>H1309/H1308-1</f>
        <v/>
      </c>
    </row>
    <row r="1310" ht="16.05" customHeight="1" s="258">
      <c r="E1310" s="81" t="n"/>
      <c r="F1310" s="82" t="n"/>
      <c r="G1310" s="81" t="n">
        <v>43817</v>
      </c>
      <c r="H1310" s="82" t="n">
        <v>274.46</v>
      </c>
      <c r="I1310" s="210">
        <f>H1310/H1309-1</f>
        <v/>
      </c>
    </row>
    <row r="1311" ht="16.05" customHeight="1" s="258">
      <c r="E1311" s="81" t="n"/>
      <c r="F1311" s="82" t="n"/>
      <c r="G1311" s="81" t="n">
        <v>43818</v>
      </c>
      <c r="H1311" s="82" t="n">
        <v>272.72</v>
      </c>
      <c r="I1311" s="210">
        <f>H1311/H1310-1</f>
        <v/>
      </c>
    </row>
    <row r="1312" ht="16.05" customHeight="1" s="258">
      <c r="E1312" s="81" t="n"/>
      <c r="F1312" s="82" t="n"/>
      <c r="G1312" s="81" t="n">
        <v>43819</v>
      </c>
      <c r="H1312" s="82" t="n">
        <v>273.62</v>
      </c>
      <c r="I1312" s="210">
        <f>H1312/H1311-1</f>
        <v/>
      </c>
    </row>
    <row r="1313" ht="16.05" customHeight="1" s="258">
      <c r="E1313" s="81" t="n"/>
      <c r="F1313" s="82" t="n"/>
      <c r="G1313" s="81" t="n">
        <v>43820</v>
      </c>
      <c r="H1313" s="82" t="n">
        <v>272.38</v>
      </c>
      <c r="I1313" s="210">
        <f>H1313/H1312-1</f>
        <v/>
      </c>
    </row>
    <row r="1314" ht="16.05" customHeight="1" s="258">
      <c r="E1314" s="81" t="n"/>
      <c r="F1314" s="82" t="n"/>
      <c r="G1314" s="81" t="n">
        <v>43823</v>
      </c>
      <c r="H1314" s="82" t="n">
        <v>272.5</v>
      </c>
      <c r="I1314" s="210">
        <f>H1314/H1313-1</f>
        <v/>
      </c>
    </row>
    <row r="1315" ht="16.05" customHeight="1" s="258">
      <c r="E1315" s="81" t="n"/>
      <c r="F1315" s="82" t="n"/>
      <c r="G1315" s="81" t="n">
        <v>43824</v>
      </c>
      <c r="H1315" s="82" t="n">
        <v>273.88</v>
      </c>
      <c r="I1315" s="210">
        <f>H1315/H1314-1</f>
        <v/>
      </c>
    </row>
    <row r="1316" ht="16.05" customHeight="1" s="258">
      <c r="G1316" s="81" t="n">
        <v>43825</v>
      </c>
      <c r="H1316" s="82" t="n">
        <v>276.49</v>
      </c>
      <c r="I1316" s="210">
        <f>H1316/H1315-1</f>
        <v/>
      </c>
    </row>
    <row r="1317" ht="16.05" customHeight="1" s="258">
      <c r="G1317" s="81" t="n">
        <v>43826</v>
      </c>
      <c r="H1317" s="82" t="n">
        <v>279.58</v>
      </c>
      <c r="I1317" s="210">
        <f>H1317/H1316-1</f>
        <v/>
      </c>
    </row>
    <row r="1318" ht="16.05" customHeight="1" s="258">
      <c r="G1318" s="81" t="n">
        <v>43827</v>
      </c>
      <c r="H1318" s="82" t="n">
        <v>280.09</v>
      </c>
      <c r="I1318" s="210">
        <f>H1318/H1317-1</f>
        <v/>
      </c>
    </row>
    <row r="1319" ht="16.05" customHeight="1" s="258">
      <c r="G1319" s="81" t="n"/>
      <c r="H1319" s="82" t="n"/>
      <c r="I1319" s="210" t="n"/>
    </row>
    <row r="1320" ht="16.05" customHeight="1" s="258">
      <c r="G1320" s="81" t="n"/>
      <c r="H1320" s="82" t="n"/>
      <c r="I1320" s="210" t="n"/>
    </row>
    <row r="1321" ht="16.05" customHeight="1" s="258">
      <c r="G1321" s="81" t="n"/>
      <c r="H1321" s="82" t="n"/>
      <c r="I1321" s="210" t="n"/>
    </row>
    <row r="1322" ht="16.05" customHeight="1" s="258">
      <c r="G1322" s="81" t="n"/>
      <c r="H1322" s="82" t="n"/>
      <c r="I1322" s="210" t="n"/>
    </row>
    <row r="1323" ht="16.05" customHeight="1" s="258">
      <c r="G1323" s="81" t="n"/>
      <c r="H1323" s="82" t="n"/>
      <c r="I1323" s="210" t="n"/>
    </row>
    <row r="1324" ht="16.05" customHeight="1" s="258">
      <c r="G1324" s="81" t="n"/>
      <c r="H1324" s="82" t="n"/>
      <c r="I1324" s="210" t="n"/>
    </row>
    <row r="1325" ht="16.05" customHeight="1" s="258">
      <c r="G1325" s="81" t="n"/>
      <c r="H1325" s="82" t="n"/>
      <c r="I1325" s="210" t="n"/>
    </row>
  </sheetData>
  <mergeCells count="1">
    <mergeCell ref="J1:S7"/>
  </mergeCells>
  <hyperlinks>
    <hyperlink xmlns:r="http://schemas.openxmlformats.org/officeDocument/2006/relationships" ref="B11" r:id="rId1"/>
    <hyperlink xmlns:r="http://schemas.openxmlformats.org/officeDocument/2006/relationships" ref="H11" location="overview" r:id="rId2"/>
  </hyperlinks>
  <pageMargins left="0.75" right="0.75" top="1" bottom="1" header="0.3" footer="0.3"/>
  <pageSetup orientation="portrait" horizontalDpi="0" verticalDpi="0"/>
</worksheet>
</file>

<file path=xl/worksheets/sheet6.xml><?xml version="1.0" encoding="utf-8"?>
<worksheet xmlns="http://schemas.openxmlformats.org/spreadsheetml/2006/main">
  <sheetPr>
    <outlinePr summaryBelow="1" summaryRight="1"/>
    <pageSetUpPr/>
  </sheetPr>
  <dimension ref="A3:E14"/>
  <sheetViews>
    <sheetView workbookViewId="0">
      <selection activeCell="D10" sqref="D10"/>
    </sheetView>
  </sheetViews>
  <sheetFormatPr baseColWidth="8" defaultColWidth="11" defaultRowHeight="11.4"/>
  <cols>
    <col width="22" bestFit="1" customWidth="1" style="258" min="1" max="1"/>
    <col width="23.5" bestFit="1" customWidth="1" style="258" min="2" max="2"/>
    <col width="25.125" bestFit="1" customWidth="1" style="258" min="3" max="3"/>
    <col width="24" bestFit="1" customWidth="1" style="258" min="4" max="4"/>
    <col width="23.5" bestFit="1" customWidth="1" style="258" min="5" max="5"/>
  </cols>
  <sheetData>
    <row r="3">
      <c r="B3" s="22" t="inlineStr">
        <is>
          <t>Values</t>
        </is>
      </c>
    </row>
    <row r="4">
      <c r="A4" s="22" t="inlineStr">
        <is>
          <t>Row Labels</t>
        </is>
      </c>
      <c r="B4" t="inlineStr">
        <is>
          <t>Average of Adj. Default Spread</t>
        </is>
      </c>
      <c r="C4" t="inlineStr">
        <is>
          <t>Average of Country Risk Premium</t>
        </is>
      </c>
      <c r="D4" t="inlineStr">
        <is>
          <t>Average of Equity Risk Premium</t>
        </is>
      </c>
      <c r="E4" t="inlineStr">
        <is>
          <t>Average of Corporate Tax Rate</t>
        </is>
      </c>
    </row>
    <row r="5">
      <c r="A5" s="257" t="inlineStr">
        <is>
          <t>Africa</t>
        </is>
      </c>
      <c r="B5" s="23" t="n">
        <v>0.06976727422376504</v>
      </c>
      <c r="C5" s="23" t="n">
        <v>0.09365835078822143</v>
      </c>
      <c r="D5" s="23" t="n">
        <v>0.1396583507882215</v>
      </c>
      <c r="E5" s="23" t="n">
        <v>0.2681933333333334</v>
      </c>
    </row>
    <row r="6">
      <c r="A6" s="257" t="inlineStr">
        <is>
          <t>Asia</t>
        </is>
      </c>
      <c r="B6" s="23" t="n">
        <v>0.04216566757223917</v>
      </c>
      <c r="C6" s="23" t="n">
        <v>0.05660486135711883</v>
      </c>
      <c r="D6" s="23" t="n">
        <v>0.1026048613571189</v>
      </c>
      <c r="E6" s="23" t="n">
        <v>0.2450869565217392</v>
      </c>
    </row>
    <row r="7">
      <c r="A7" s="257" t="inlineStr">
        <is>
          <t>Australia &amp; New Zealand</t>
        </is>
      </c>
      <c r="B7" s="23" t="n">
        <v>0.016347036600821</v>
      </c>
      <c r="C7" s="23" t="n">
        <v>0.0219449090614761</v>
      </c>
      <c r="D7" s="23" t="n">
        <v>0.0679449090614761</v>
      </c>
      <c r="E7" s="23" t="n">
        <v>0.2924666666666667</v>
      </c>
    </row>
    <row r="8">
      <c r="A8" s="257" t="inlineStr">
        <is>
          <t>Caribbean</t>
        </is>
      </c>
      <c r="B8" s="23" t="n">
        <v>0.04098344144439329</v>
      </c>
      <c r="C8" s="23" t="n">
        <v>0.05501779420242878</v>
      </c>
      <c r="D8" s="23" t="n">
        <v>0.1010177942024288</v>
      </c>
      <c r="E8" s="23" t="n">
        <v>0.1775857142857143</v>
      </c>
    </row>
    <row r="9">
      <c r="A9" s="257" t="inlineStr">
        <is>
          <t>Central and South America</t>
        </is>
      </c>
      <c r="B9" s="23" t="n">
        <v>0.06201210599179575</v>
      </c>
      <c r="C9" s="23" t="n">
        <v>0.08324750595054203</v>
      </c>
      <c r="D9" s="23" t="n">
        <v>0.129247505950542</v>
      </c>
      <c r="E9" s="23" t="n">
        <v>0.2837</v>
      </c>
    </row>
    <row r="10">
      <c r="A10" s="257" t="inlineStr">
        <is>
          <t>Eastern Europe &amp; Russia</t>
        </is>
      </c>
      <c r="B10" s="23" t="n">
        <v>0.04140770028438224</v>
      </c>
      <c r="C10" s="23" t="n">
        <v>0.05558809385105667</v>
      </c>
      <c r="D10" s="23" t="n">
        <v>0.1015880938510567</v>
      </c>
      <c r="E10" s="23" t="n">
        <v>0.1611111111111111</v>
      </c>
    </row>
    <row r="11">
      <c r="A11" s="257" t="inlineStr">
        <is>
          <t>Middle East</t>
        </is>
      </c>
      <c r="B11" s="23" t="n">
        <v>0.03643078290004896</v>
      </c>
      <c r="C11" s="23" t="n">
        <v>0.04890612514685387</v>
      </c>
      <c r="D11" s="23" t="n">
        <v>0.0949061251468539</v>
      </c>
      <c r="E11" s="23" t="n">
        <v>0.1346153846153846</v>
      </c>
    </row>
    <row r="12">
      <c r="A12" s="257" t="inlineStr">
        <is>
          <t>North America</t>
        </is>
      </c>
      <c r="B12" s="23" t="n">
        <v>0</v>
      </c>
      <c r="C12" s="23" t="n">
        <v>0</v>
      </c>
      <c r="D12" s="23" t="n">
        <v>0.046</v>
      </c>
      <c r="E12" s="23" t="n">
        <v>0.2575</v>
      </c>
    </row>
    <row r="13">
      <c r="A13" s="257" t="inlineStr">
        <is>
          <t>Western Europe</t>
        </is>
      </c>
      <c r="B13" s="23" t="n">
        <v>0.01026327302955743</v>
      </c>
      <c r="C13" s="23" t="n">
        <v>0.01377782400606031</v>
      </c>
      <c r="D13" s="23" t="n">
        <v>0.05977782400606032</v>
      </c>
      <c r="E13" s="23" t="n">
        <v>0.1951615384615385</v>
      </c>
    </row>
    <row r="14">
      <c r="A14" s="257" t="inlineStr">
        <is>
          <t>Grand Total</t>
        </is>
      </c>
      <c r="B14" s="23" t="n">
        <v>0.04281733164898087</v>
      </c>
      <c r="C14" s="23" t="n">
        <v>0.05747981133111026</v>
      </c>
      <c r="D14" s="23" t="n">
        <v>0.1034798113311102</v>
      </c>
      <c r="E14" s="23" t="n">
        <v>0.2173624203821656</v>
      </c>
    </row>
  </sheetData>
  <pageMargins left="0.75" right="0.75" top="1" bottom="1" header="0.5" footer="0.5"/>
  <pageSetup orientation="portrait" horizontalDpi="0" verticalDpi="0"/>
</worksheet>
</file>

<file path=xl/worksheets/sheet7.xml><?xml version="1.0" encoding="utf-8"?>
<worksheet xmlns="http://schemas.openxmlformats.org/spreadsheetml/2006/main">
  <sheetPr>
    <outlinePr summaryBelow="1" summaryRight="1"/>
    <pageSetUpPr/>
  </sheetPr>
  <dimension ref="A1:M198"/>
  <sheetViews>
    <sheetView topLeftCell="A150" zoomScaleNormal="100" workbookViewId="0">
      <selection activeCell="D192" sqref="D192"/>
    </sheetView>
  </sheetViews>
  <sheetFormatPr baseColWidth="8" defaultColWidth="11" defaultRowHeight="11.4"/>
  <cols>
    <col width="24.625" bestFit="1" customWidth="1" style="258" min="1" max="1"/>
    <col width="20.875" bestFit="1" customWidth="1" style="268" min="2" max="2"/>
    <col width="20.875" customWidth="1" style="268" min="3" max="6"/>
    <col width="26.125" customWidth="1" style="268" min="7" max="7"/>
    <col width="37" customWidth="1" style="258" min="8" max="8"/>
    <col width="20.875" customWidth="1" style="258" min="9" max="9"/>
    <col width="25.125" bestFit="1" customWidth="1" style="258" min="10" max="10"/>
    <col width="23.625" bestFit="1" customWidth="1" style="258" min="11" max="11"/>
    <col width="20.375" bestFit="1" customWidth="1" style="258" min="12" max="13"/>
  </cols>
  <sheetData>
    <row r="1" ht="16.05" customFormat="1" customHeight="1" s="59">
      <c r="A1" s="51" t="inlineStr">
        <is>
          <t>Country</t>
        </is>
      </c>
      <c r="B1" s="124" t="inlineStr">
        <is>
          <t>GDP (in billions)</t>
        </is>
      </c>
      <c r="C1" s="9" t="inlineStr">
        <is>
          <t>Moody's rating</t>
        </is>
      </c>
      <c r="D1" s="51" t="inlineStr">
        <is>
          <t>Adj. Default Spread</t>
        </is>
      </c>
      <c r="E1" s="51" t="inlineStr">
        <is>
          <t>Equity Risk Premium</t>
        </is>
      </c>
      <c r="F1" s="52" t="inlineStr">
        <is>
          <t>Country Risk Premium</t>
        </is>
      </c>
      <c r="G1" s="52" t="inlineStr">
        <is>
          <t>Corporate Tax Rate</t>
        </is>
      </c>
      <c r="H1" s="51" t="inlineStr">
        <is>
          <t>Region</t>
        </is>
      </c>
      <c r="I1" s="59" t="inlineStr">
        <is>
          <t>GDP Weight</t>
        </is>
      </c>
      <c r="J1" s="59" t="inlineStr">
        <is>
          <t>Weight*Default Spread</t>
        </is>
      </c>
      <c r="K1" s="59" t="inlineStr">
        <is>
          <t>Weight*ERP</t>
        </is>
      </c>
      <c r="L1" s="59" t="inlineStr">
        <is>
          <t>Weight*CRP</t>
        </is>
      </c>
      <c r="M1" s="59" t="inlineStr">
        <is>
          <t>Weight * Tax Rate</t>
        </is>
      </c>
    </row>
    <row r="2" ht="16.05" customFormat="1" customHeight="1" s="255">
      <c r="A2" s="8">
        <f>'Sovereign Ratings (Moody''s,S&amp;P)'!A5</f>
        <v/>
      </c>
      <c r="B2" s="124">
        <f>'Country GDP'!B5</f>
        <v/>
      </c>
      <c r="C2" s="9">
        <f>'Sovereign Ratings (Moody''s,S&amp;P)'!C5</f>
        <v/>
      </c>
      <c r="D2" s="21">
        <f>'ERPs by country'!D11</f>
        <v/>
      </c>
      <c r="E2" s="10">
        <f>'ERPs by country'!E11</f>
        <v/>
      </c>
      <c r="F2" s="14">
        <f>'ERPs by country'!F11</f>
        <v/>
      </c>
      <c r="G2" s="14">
        <f>'Country Tax Rates'!B5</f>
        <v/>
      </c>
      <c r="H2" s="15">
        <f>VLOOKUP(A2,'Regional lookup table'!$A$2:$B$161,2)</f>
        <v/>
      </c>
      <c r="I2" s="60">
        <f>B2/$B$32</f>
        <v/>
      </c>
      <c r="J2" s="60">
        <f>I2*D2</f>
        <v/>
      </c>
      <c r="K2" s="60">
        <f>I2*E2</f>
        <v/>
      </c>
      <c r="L2" s="60">
        <f>I2*F2</f>
        <v/>
      </c>
      <c r="M2" s="60">
        <f>I2*G2</f>
        <v/>
      </c>
    </row>
    <row r="3" ht="16.05" customFormat="1" customHeight="1" s="255">
      <c r="A3" s="8">
        <f>'Sovereign Ratings (Moody''s,S&amp;P)'!A19</f>
        <v/>
      </c>
      <c r="B3" s="124">
        <f>'Country GDP'!B19</f>
        <v/>
      </c>
      <c r="C3" s="9">
        <f>'Sovereign Ratings (Moody''s,S&amp;P)'!C19</f>
        <v/>
      </c>
      <c r="D3" s="21">
        <f>'ERPs by country'!D25</f>
        <v/>
      </c>
      <c r="E3" s="10">
        <f>'ERPs by country'!E25</f>
        <v/>
      </c>
      <c r="F3" s="14">
        <f>'ERPs by country'!F25</f>
        <v/>
      </c>
      <c r="G3" s="14">
        <f>'Country Tax Rates'!B19</f>
        <v/>
      </c>
      <c r="H3" s="15">
        <f>VLOOKUP(A3,'Regional lookup table'!$A$2:$B$161,2)</f>
        <v/>
      </c>
      <c r="I3" s="60">
        <f>B3/$B$32</f>
        <v/>
      </c>
      <c r="J3" s="60">
        <f>I3*D3</f>
        <v/>
      </c>
      <c r="K3" s="60">
        <f>I3*E3</f>
        <v/>
      </c>
      <c r="L3" s="60">
        <f>I3*F3</f>
        <v/>
      </c>
      <c r="M3" s="60">
        <f>I3*G3</f>
        <v/>
      </c>
    </row>
    <row r="4" ht="16.05" customFormat="1" customHeight="1" s="255">
      <c r="A4" s="8">
        <f>'Sovereign Ratings (Moody''s,S&amp;P)'!A23</f>
        <v/>
      </c>
      <c r="B4" s="124">
        <f>'Country GDP'!B23</f>
        <v/>
      </c>
      <c r="C4" s="9">
        <f>'Sovereign Ratings (Moody''s,S&amp;P)'!C23</f>
        <v/>
      </c>
      <c r="D4" s="21">
        <f>'ERPs by country'!D29</f>
        <v/>
      </c>
      <c r="E4" s="10">
        <f>'ERPs by country'!E29</f>
        <v/>
      </c>
      <c r="F4" s="14">
        <f>'ERPs by country'!F29</f>
        <v/>
      </c>
      <c r="G4" s="14">
        <f>'Country Tax Rates'!B23</f>
        <v/>
      </c>
      <c r="H4" s="15">
        <f>VLOOKUP(A4,'Regional lookup table'!$A$2:$B$161,2)</f>
        <v/>
      </c>
      <c r="I4" s="60">
        <f>B4/$B$32</f>
        <v/>
      </c>
      <c r="J4" s="60">
        <f>I4*D4</f>
        <v/>
      </c>
      <c r="K4" s="60">
        <f>I4*E4</f>
        <v/>
      </c>
      <c r="L4" s="60">
        <f>I4*F4</f>
        <v/>
      </c>
      <c r="M4" s="60">
        <f>I4*G4</f>
        <v/>
      </c>
    </row>
    <row r="5" ht="16.05" customFormat="1" customHeight="1" s="255">
      <c r="A5" s="8">
        <f>'Sovereign Ratings (Moody''s,S&amp;P)'!A26</f>
        <v/>
      </c>
      <c r="B5" s="124">
        <f>'Country GDP'!B26</f>
        <v/>
      </c>
      <c r="C5" s="9">
        <f>'Sovereign Ratings (Moody''s,S&amp;P)'!C26</f>
        <v/>
      </c>
      <c r="D5" s="21">
        <f>'ERPs by country'!D32</f>
        <v/>
      </c>
      <c r="E5" s="10">
        <f>'ERPs by country'!E32</f>
        <v/>
      </c>
      <c r="F5" s="14">
        <f>'ERPs by country'!F32</f>
        <v/>
      </c>
      <c r="G5" s="14">
        <f>'Country Tax Rates'!B26</f>
        <v/>
      </c>
      <c r="H5" s="15">
        <f>VLOOKUP(A5,'Regional lookup table'!$A$2:$B$161,2)</f>
        <v/>
      </c>
      <c r="I5" s="60">
        <f>B5/$B$32</f>
        <v/>
      </c>
      <c r="J5" s="60">
        <f>I5*D5</f>
        <v/>
      </c>
      <c r="K5" s="60">
        <f>I5*E5</f>
        <v/>
      </c>
      <c r="L5" s="60">
        <f>I5*F5</f>
        <v/>
      </c>
      <c r="M5" s="60">
        <f>I5*G5</f>
        <v/>
      </c>
    </row>
    <row r="6" ht="16.05" customFormat="1" customHeight="1" s="255">
      <c r="A6" s="8">
        <f>'Sovereign Ratings (Moody''s,S&amp;P)'!A28</f>
        <v/>
      </c>
      <c r="B6" s="124">
        <f>'Country GDP'!B28</f>
        <v/>
      </c>
      <c r="C6" s="9">
        <f>'Sovereign Ratings (Moody''s,S&amp;P)'!C28</f>
        <v/>
      </c>
      <c r="D6" s="21">
        <f>'ERPs by country'!D34</f>
        <v/>
      </c>
      <c r="E6" s="10">
        <f>'ERPs by country'!E34</f>
        <v/>
      </c>
      <c r="F6" s="14">
        <f>'ERPs by country'!F34</f>
        <v/>
      </c>
      <c r="G6" s="14">
        <f>'Country Tax Rates'!B28</f>
        <v/>
      </c>
      <c r="H6" s="15">
        <f>VLOOKUP(A6,'Regional lookup table'!$A$2:$B$161,2)</f>
        <v/>
      </c>
      <c r="I6" s="60">
        <f>B6/$B$32</f>
        <v/>
      </c>
      <c r="J6" s="60">
        <f>I6*D6</f>
        <v/>
      </c>
      <c r="K6" s="60">
        <f>I6*E6</f>
        <v/>
      </c>
      <c r="L6" s="60">
        <f>I6*F6</f>
        <v/>
      </c>
      <c r="M6" s="60">
        <f>I6*G6</f>
        <v/>
      </c>
    </row>
    <row r="7" ht="16.05" customFormat="1" customHeight="1" s="255">
      <c r="A7" s="8">
        <f>'Sovereign Ratings (Moody''s,S&amp;P)'!A30</f>
        <v/>
      </c>
      <c r="B7" s="124">
        <f>'Country GDP'!B30</f>
        <v/>
      </c>
      <c r="C7" s="9">
        <f>'Sovereign Ratings (Moody''s,S&amp;P)'!C30</f>
        <v/>
      </c>
      <c r="D7" s="21">
        <f>'ERPs by country'!D36</f>
        <v/>
      </c>
      <c r="E7" s="10">
        <f>'ERPs by country'!E36</f>
        <v/>
      </c>
      <c r="F7" s="14">
        <f>'ERPs by country'!F36</f>
        <v/>
      </c>
      <c r="G7" s="14">
        <f>'Country Tax Rates'!B30</f>
        <v/>
      </c>
      <c r="H7" s="15">
        <f>VLOOKUP(A7,'Regional lookup table'!$A$2:$B$161,2)</f>
        <v/>
      </c>
      <c r="I7" s="60">
        <f>B7/$B$32</f>
        <v/>
      </c>
      <c r="J7" s="60">
        <f>I7*D7</f>
        <v/>
      </c>
      <c r="K7" s="60">
        <f>I7*E7</f>
        <v/>
      </c>
      <c r="L7" s="60">
        <f>I7*F7</f>
        <v/>
      </c>
      <c r="M7" s="60">
        <f>I7*G7</f>
        <v/>
      </c>
    </row>
    <row r="8" ht="16.05" customFormat="1" customHeight="1" s="255">
      <c r="A8" s="8">
        <f>'Sovereign Ratings (Moody''s,S&amp;P)'!A35</f>
        <v/>
      </c>
      <c r="B8" s="124">
        <f>'Country GDP'!B35</f>
        <v/>
      </c>
      <c r="C8" s="9">
        <f>'Sovereign Ratings (Moody''s,S&amp;P)'!C35</f>
        <v/>
      </c>
      <c r="D8" s="21">
        <f>'ERPs by country'!D41</f>
        <v/>
      </c>
      <c r="E8" s="10">
        <f>'ERPs by country'!E41</f>
        <v/>
      </c>
      <c r="F8" s="14">
        <f>'ERPs by country'!F41</f>
        <v/>
      </c>
      <c r="G8" s="14">
        <f>'Country Tax Rates'!B35</f>
        <v/>
      </c>
      <c r="H8" s="15">
        <f>VLOOKUP(A8,'Regional lookup table'!$A$2:$B$161,2)</f>
        <v/>
      </c>
      <c r="I8" s="60">
        <f>B8/$B$32</f>
        <v/>
      </c>
      <c r="J8" s="60">
        <f>I8*D8</f>
        <v/>
      </c>
      <c r="K8" s="60">
        <f>I8*E8</f>
        <v/>
      </c>
      <c r="L8" s="60">
        <f>I8*F8</f>
        <v/>
      </c>
      <c r="M8" s="60">
        <f>I8*G8</f>
        <v/>
      </c>
    </row>
    <row r="9" ht="16.05" customFormat="1" customHeight="1" s="255">
      <c r="A9" s="8">
        <f>'Sovereign Ratings (Moody''s,S&amp;P)'!A36</f>
        <v/>
      </c>
      <c r="B9" s="124">
        <f>'Country GDP'!B36</f>
        <v/>
      </c>
      <c r="C9" s="9">
        <f>'Sovereign Ratings (Moody''s,S&amp;P)'!C36</f>
        <v/>
      </c>
      <c r="D9" s="21">
        <f>'ERPs by country'!D42</f>
        <v/>
      </c>
      <c r="E9" s="10">
        <f>'ERPs by country'!E42</f>
        <v/>
      </c>
      <c r="F9" s="14">
        <f>'ERPs by country'!F42</f>
        <v/>
      </c>
      <c r="G9" s="14">
        <f>'Country Tax Rates'!B36</f>
        <v/>
      </c>
      <c r="H9" s="15">
        <f>VLOOKUP(A9,'Regional lookup table'!$A$2:$B$161,2)</f>
        <v/>
      </c>
      <c r="I9" s="60">
        <f>B9/$B$32</f>
        <v/>
      </c>
      <c r="J9" s="60">
        <f>I9*D9</f>
        <v/>
      </c>
      <c r="K9" s="60">
        <f>I9*E9</f>
        <v/>
      </c>
      <c r="L9" s="60">
        <f>I9*F9</f>
        <v/>
      </c>
      <c r="M9" s="60">
        <f>I9*G9</f>
        <v/>
      </c>
    </row>
    <row r="10" ht="16.05" customFormat="1" customHeight="1" s="255">
      <c r="A10" s="8">
        <f>'Sovereign Ratings (Moody''s,S&amp;P)'!A39</f>
        <v/>
      </c>
      <c r="B10" s="124">
        <f>'Country GDP'!B39</f>
        <v/>
      </c>
      <c r="C10" s="9">
        <f>'Sovereign Ratings (Moody''s,S&amp;P)'!C39</f>
        <v/>
      </c>
      <c r="D10" s="21">
        <f>'ERPs by country'!D45</f>
        <v/>
      </c>
      <c r="E10" s="10">
        <f>'ERPs by country'!E45</f>
        <v/>
      </c>
      <c r="F10" s="14">
        <f>'ERPs by country'!F45</f>
        <v/>
      </c>
      <c r="G10" s="14">
        <f>'Country Tax Rates'!B39</f>
        <v/>
      </c>
      <c r="H10" s="15">
        <f>VLOOKUP(A10,'Regional lookup table'!$A$2:$B$161,2)</f>
        <v/>
      </c>
      <c r="I10" s="60">
        <f>B10/$B$32</f>
        <v/>
      </c>
      <c r="J10" s="60">
        <f>I10*D10</f>
        <v/>
      </c>
      <c r="K10" s="60">
        <f>I10*E10</f>
        <v/>
      </c>
      <c r="L10" s="60">
        <f>I10*F10</f>
        <v/>
      </c>
      <c r="M10" s="60">
        <f>I10*G10</f>
        <v/>
      </c>
    </row>
    <row r="11" ht="16.05" customFormat="1" customHeight="1" s="255">
      <c r="A11" s="8">
        <f>'Sovereign Ratings (Moody''s,S&amp;P)'!A48</f>
        <v/>
      </c>
      <c r="B11" s="124">
        <f>'Country GDP'!B48</f>
        <v/>
      </c>
      <c r="C11" s="9">
        <f>'Sovereign Ratings (Moody''s,S&amp;P)'!C48</f>
        <v/>
      </c>
      <c r="D11" s="21">
        <f>'ERPs by country'!D54</f>
        <v/>
      </c>
      <c r="E11" s="10">
        <f>'ERPs by country'!E54</f>
        <v/>
      </c>
      <c r="F11" s="14">
        <f>'ERPs by country'!F54</f>
        <v/>
      </c>
      <c r="G11" s="14">
        <f>'Country Tax Rates'!B48</f>
        <v/>
      </c>
      <c r="H11" s="15">
        <f>VLOOKUP(A11,'Regional lookup table'!$A$2:$B$161,2)</f>
        <v/>
      </c>
      <c r="I11" s="60">
        <f>B11/$B$32</f>
        <v/>
      </c>
      <c r="J11" s="60">
        <f>I11*D11</f>
        <v/>
      </c>
      <c r="K11" s="60">
        <f>I11*E11</f>
        <v/>
      </c>
      <c r="L11" s="60">
        <f>I11*F11</f>
        <v/>
      </c>
      <c r="M11" s="60">
        <f>I11*G11</f>
        <v/>
      </c>
    </row>
    <row r="12" ht="16.05" customFormat="1" customHeight="1" s="255">
      <c r="A12" s="8">
        <f>'Sovereign Ratings (Moody''s,S&amp;P)'!A51</f>
        <v/>
      </c>
      <c r="B12" s="124">
        <f>'Country GDP'!B51</f>
        <v/>
      </c>
      <c r="C12" s="9">
        <f>'Sovereign Ratings (Moody''s,S&amp;P)'!C51</f>
        <v/>
      </c>
      <c r="D12" s="21">
        <f>'ERPs by country'!D57</f>
        <v/>
      </c>
      <c r="E12" s="10">
        <f>'ERPs by country'!E57</f>
        <v/>
      </c>
      <c r="F12" s="14">
        <f>'ERPs by country'!F57</f>
        <v/>
      </c>
      <c r="G12" s="14">
        <f>'Country Tax Rates'!B51</f>
        <v/>
      </c>
      <c r="H12" s="15">
        <f>VLOOKUP(A12,'Regional lookup table'!$A$2:$B$161,2)</f>
        <v/>
      </c>
      <c r="I12" s="60">
        <f>B12/$B$32</f>
        <v/>
      </c>
      <c r="J12" s="60">
        <f>I12*D12</f>
        <v/>
      </c>
      <c r="K12" s="60">
        <f>I12*E12</f>
        <v/>
      </c>
      <c r="L12" s="60">
        <f>I12*F12</f>
        <v/>
      </c>
      <c r="M12" s="60">
        <f>I12*G12</f>
        <v/>
      </c>
    </row>
    <row r="13" ht="16.05" customFormat="1" customHeight="1" s="255">
      <c r="A13" s="8">
        <f>'Sovereign Ratings (Moody''s,S&amp;P)'!A55</f>
        <v/>
      </c>
      <c r="B13" s="124">
        <f>'Country GDP'!B55</f>
        <v/>
      </c>
      <c r="C13" s="9">
        <f>'Sovereign Ratings (Moody''s,S&amp;P)'!C55</f>
        <v/>
      </c>
      <c r="D13" s="21">
        <f>'ERPs by country'!D61</f>
        <v/>
      </c>
      <c r="E13" s="10">
        <f>'ERPs by country'!E61</f>
        <v/>
      </c>
      <c r="F13" s="14">
        <f>'ERPs by country'!F61</f>
        <v/>
      </c>
      <c r="G13" s="14">
        <f>'Country Tax Rates'!B55</f>
        <v/>
      </c>
      <c r="H13" s="15">
        <f>VLOOKUP(A13,'Regional lookup table'!$A$2:$B$161,2)</f>
        <v/>
      </c>
      <c r="I13" s="60">
        <f>B13/$B$32</f>
        <v/>
      </c>
      <c r="J13" s="60">
        <f>I13*D13</f>
        <v/>
      </c>
      <c r="K13" s="60">
        <f>I13*E13</f>
        <v/>
      </c>
      <c r="L13" s="60">
        <f>I13*F13</f>
        <v/>
      </c>
      <c r="M13" s="60">
        <f>I13*G13</f>
        <v/>
      </c>
    </row>
    <row r="14" ht="16.05" customFormat="1" customHeight="1" s="255">
      <c r="A14" s="8">
        <f>'Sovereign Ratings (Moody''s,S&amp;P)'!A58</f>
        <v/>
      </c>
      <c r="B14" s="124">
        <f>'Country GDP'!B58</f>
        <v/>
      </c>
      <c r="C14" s="9">
        <f>'Sovereign Ratings (Moody''s,S&amp;P)'!C58</f>
        <v/>
      </c>
      <c r="D14" s="21">
        <f>'ERPs by country'!D64</f>
        <v/>
      </c>
      <c r="E14" s="10">
        <f>'ERPs by country'!E64</f>
        <v/>
      </c>
      <c r="F14" s="14">
        <f>'ERPs by country'!F64</f>
        <v/>
      </c>
      <c r="G14" s="14">
        <f>'Country Tax Rates'!B58</f>
        <v/>
      </c>
      <c r="H14" s="15">
        <f>VLOOKUP(A14,'Regional lookup table'!$A$2:$B$161,2)</f>
        <v/>
      </c>
      <c r="I14" s="60">
        <f>B14/$B$32</f>
        <v/>
      </c>
      <c r="J14" s="60">
        <f>I14*D14</f>
        <v/>
      </c>
      <c r="K14" s="60">
        <f>I14*E14</f>
        <v/>
      </c>
      <c r="L14" s="60">
        <f>I14*F14</f>
        <v/>
      </c>
      <c r="M14" s="60">
        <f>I14*G14</f>
        <v/>
      </c>
    </row>
    <row r="15" ht="16.05" customFormat="1" customHeight="1" s="255">
      <c r="A15" s="8">
        <f>'Sovereign Ratings (Moody''s,S&amp;P)'!A78</f>
        <v/>
      </c>
      <c r="B15" s="124">
        <f>'Country GDP'!B78</f>
        <v/>
      </c>
      <c r="C15" s="9">
        <f>'Sovereign Ratings (Moody''s,S&amp;P)'!C78</f>
        <v/>
      </c>
      <c r="D15" s="21">
        <f>'ERPs by country'!D84</f>
        <v/>
      </c>
      <c r="E15" s="10">
        <f>'ERPs by country'!E84</f>
        <v/>
      </c>
      <c r="F15" s="14">
        <f>'ERPs by country'!F84</f>
        <v/>
      </c>
      <c r="G15" s="14">
        <f>'Country Tax Rates'!B78</f>
        <v/>
      </c>
      <c r="H15" s="15">
        <f>VLOOKUP(A15,'Regional lookup table'!$A$2:$B$161,2)</f>
        <v/>
      </c>
      <c r="I15" s="60">
        <f>B15/$B$32</f>
        <v/>
      </c>
      <c r="J15" s="60">
        <f>I15*D15</f>
        <v/>
      </c>
      <c r="K15" s="60">
        <f>I15*E15</f>
        <v/>
      </c>
      <c r="L15" s="60">
        <f>I15*F15</f>
        <v/>
      </c>
      <c r="M15" s="60">
        <f>I15*G15</f>
        <v/>
      </c>
    </row>
    <row r="16" ht="16.05" customFormat="1" customHeight="1" s="255">
      <c r="A16" s="8">
        <f>'Sovereign Ratings (Moody''s,S&amp;P)'!A92</f>
        <v/>
      </c>
      <c r="B16" s="124">
        <f>'Country GDP'!B92</f>
        <v/>
      </c>
      <c r="C16" s="9">
        <f>'Sovereign Ratings (Moody''s,S&amp;P)'!C92</f>
        <v/>
      </c>
      <c r="D16" s="21">
        <f>'ERPs by country'!D98</f>
        <v/>
      </c>
      <c r="E16" s="10">
        <f>'ERPs by country'!E98</f>
        <v/>
      </c>
      <c r="F16" s="14">
        <f>'ERPs by country'!F98</f>
        <v/>
      </c>
      <c r="G16" s="14">
        <f>'Country Tax Rates'!B92</f>
        <v/>
      </c>
      <c r="H16" s="15">
        <f>VLOOKUP(A16,'Regional lookup table'!$A$2:$B$161,2)</f>
        <v/>
      </c>
      <c r="I16" s="60">
        <f>B16/$B$32</f>
        <v/>
      </c>
      <c r="J16" s="60">
        <f>I16*D16</f>
        <v/>
      </c>
      <c r="K16" s="60">
        <f>I16*E16</f>
        <v/>
      </c>
      <c r="L16" s="60">
        <f>I16*F16</f>
        <v/>
      </c>
      <c r="M16" s="60">
        <f>I16*G16</f>
        <v/>
      </c>
    </row>
    <row r="17" ht="16.05" customFormat="1" customHeight="1" s="255">
      <c r="A17" s="8">
        <f>'Sovereign Ratings (Moody''s,S&amp;P)'!A94</f>
        <v/>
      </c>
      <c r="B17" s="124">
        <f>'Country GDP'!B94</f>
        <v/>
      </c>
      <c r="C17" s="9">
        <f>'Sovereign Ratings (Moody''s,S&amp;P)'!C94</f>
        <v/>
      </c>
      <c r="D17" s="21">
        <f>'ERPs by country'!D100</f>
        <v/>
      </c>
      <c r="E17" s="10">
        <f>'ERPs by country'!E100</f>
        <v/>
      </c>
      <c r="F17" s="14">
        <f>'ERPs by country'!F100</f>
        <v/>
      </c>
      <c r="G17" s="14">
        <f>'Country Tax Rates'!B94</f>
        <v/>
      </c>
      <c r="H17" s="15">
        <f>VLOOKUP(A17,'Regional lookup table'!$A$2:$B$161,2)</f>
        <v/>
      </c>
      <c r="I17" s="60">
        <f>B17/$B$32</f>
        <v/>
      </c>
      <c r="J17" s="60">
        <f>I17*D17</f>
        <v/>
      </c>
      <c r="K17" s="60">
        <f>I17*E17</f>
        <v/>
      </c>
      <c r="L17" s="60">
        <f>I17*F17</f>
        <v/>
      </c>
      <c r="M17" s="60">
        <f>I17*G17</f>
        <v/>
      </c>
    </row>
    <row r="18" ht="16.05" customFormat="1" customHeight="1" s="255">
      <c r="A18" s="8">
        <f>'Sovereign Ratings (Moody''s,S&amp;P)'!A100</f>
        <v/>
      </c>
      <c r="B18" s="124">
        <f>'Country GDP'!B100</f>
        <v/>
      </c>
      <c r="C18" s="9">
        <f>'Sovereign Ratings (Moody''s,S&amp;P)'!C100</f>
        <v/>
      </c>
      <c r="D18" s="21">
        <f>'ERPs by country'!D106</f>
        <v/>
      </c>
      <c r="E18" s="10">
        <f>'ERPs by country'!E106</f>
        <v/>
      </c>
      <c r="F18" s="14">
        <f>'ERPs by country'!F106</f>
        <v/>
      </c>
      <c r="G18" s="14">
        <f>'Country Tax Rates'!B100</f>
        <v/>
      </c>
      <c r="H18" s="15">
        <f>VLOOKUP(A18,'Regional lookup table'!$A$2:$B$161,2)</f>
        <v/>
      </c>
      <c r="I18" s="60">
        <f>B18/$B$32</f>
        <v/>
      </c>
      <c r="J18" s="60">
        <f>I18*D18</f>
        <v/>
      </c>
      <c r="K18" s="60">
        <f>I18*E18</f>
        <v/>
      </c>
      <c r="L18" s="60">
        <f>I18*F18</f>
        <v/>
      </c>
      <c r="M18" s="60">
        <f>I18*G18</f>
        <v/>
      </c>
    </row>
    <row r="19" ht="16.05" customFormat="1" customHeight="1" s="255">
      <c r="A19" s="8">
        <f>'Sovereign Ratings (Moody''s,S&amp;P)'!A101</f>
        <v/>
      </c>
      <c r="B19" s="124">
        <f>'Country GDP'!B101</f>
        <v/>
      </c>
      <c r="C19" s="9">
        <f>'Sovereign Ratings (Moody''s,S&amp;P)'!C101</f>
        <v/>
      </c>
      <c r="D19" s="21">
        <f>'ERPs by country'!D107</f>
        <v/>
      </c>
      <c r="E19" s="10">
        <f>'ERPs by country'!E107</f>
        <v/>
      </c>
      <c r="F19" s="14">
        <f>'ERPs by country'!F107</f>
        <v/>
      </c>
      <c r="G19" s="14">
        <f>'Country Tax Rates'!B101</f>
        <v/>
      </c>
      <c r="H19" s="15">
        <f>VLOOKUP(A19,'Regional lookup table'!$A$2:$B$161,2)</f>
        <v/>
      </c>
      <c r="I19" s="60">
        <f>B19/$B$32</f>
        <v/>
      </c>
      <c r="J19" s="60">
        <f>I19*D19</f>
        <v/>
      </c>
      <c r="K19" s="60">
        <f>I19*E19</f>
        <v/>
      </c>
      <c r="L19" s="60">
        <f>I19*F19</f>
        <v/>
      </c>
      <c r="M19" s="60">
        <f>I19*G19</f>
        <v/>
      </c>
    </row>
    <row r="20" ht="16.05" customFormat="1" customHeight="1" s="255">
      <c r="A20" s="8">
        <f>'Sovereign Ratings (Moody''s,S&amp;P)'!A102</f>
        <v/>
      </c>
      <c r="B20" s="124">
        <f>'Country GDP'!B102</f>
        <v/>
      </c>
      <c r="C20" s="9">
        <f>'Sovereign Ratings (Moody''s,S&amp;P)'!C102</f>
        <v/>
      </c>
      <c r="D20" s="21">
        <f>'ERPs by country'!D108</f>
        <v/>
      </c>
      <c r="E20" s="10">
        <f>'ERPs by country'!E108</f>
        <v/>
      </c>
      <c r="F20" s="14">
        <f>'ERPs by country'!F108</f>
        <v/>
      </c>
      <c r="G20" s="14">
        <f>'Country Tax Rates'!B102</f>
        <v/>
      </c>
      <c r="H20" s="15">
        <f>VLOOKUP(A20,'Regional lookup table'!$A$2:$B$161,2)</f>
        <v/>
      </c>
      <c r="I20" s="60">
        <f>B20/$B$32</f>
        <v/>
      </c>
      <c r="J20" s="60">
        <f>I20*D20</f>
        <v/>
      </c>
      <c r="K20" s="60">
        <f>I20*E20</f>
        <v/>
      </c>
      <c r="L20" s="60">
        <f>I20*F20</f>
        <v/>
      </c>
      <c r="M20" s="60">
        <f>I20*G20</f>
        <v/>
      </c>
    </row>
    <row r="21" ht="16.05" customFormat="1" customHeight="1" s="255">
      <c r="A21" s="8">
        <f>'Sovereign Ratings (Moody''s,S&amp;P)'!A106</f>
        <v/>
      </c>
      <c r="B21" s="124">
        <f>'Country GDP'!B106</f>
        <v/>
      </c>
      <c r="C21" s="9">
        <f>'Sovereign Ratings (Moody''s,S&amp;P)'!C106</f>
        <v/>
      </c>
      <c r="D21" s="21">
        <f>'ERPs by country'!D112</f>
        <v/>
      </c>
      <c r="E21" s="10">
        <f>'ERPs by country'!E112</f>
        <v/>
      </c>
      <c r="F21" s="14">
        <f>'ERPs by country'!F112</f>
        <v/>
      </c>
      <c r="G21" s="14">
        <f>'Country Tax Rates'!B106</f>
        <v/>
      </c>
      <c r="H21" s="15">
        <f>VLOOKUP(A21,'Regional lookup table'!$A$2:$B$161,2)</f>
        <v/>
      </c>
      <c r="I21" s="60">
        <f>B21/$B$32</f>
        <v/>
      </c>
      <c r="J21" s="60">
        <f>I21*D21</f>
        <v/>
      </c>
      <c r="K21" s="60">
        <f>I21*E21</f>
        <v/>
      </c>
      <c r="L21" s="60">
        <f>I21*F21</f>
        <v/>
      </c>
      <c r="M21" s="60">
        <f>I21*G21</f>
        <v/>
      </c>
    </row>
    <row r="22" ht="16.05" customFormat="1" customHeight="1" s="255">
      <c r="A22" s="8">
        <f>'Sovereign Ratings (Moody''s,S&amp;P)'!A107</f>
        <v/>
      </c>
      <c r="B22" s="124">
        <f>'Country GDP'!B107</f>
        <v/>
      </c>
      <c r="C22" s="9">
        <f>'Sovereign Ratings (Moody''s,S&amp;P)'!C107</f>
        <v/>
      </c>
      <c r="D22" s="21">
        <f>'ERPs by country'!D113</f>
        <v/>
      </c>
      <c r="E22" s="10">
        <f>'ERPs by country'!E113</f>
        <v/>
      </c>
      <c r="F22" s="14">
        <f>'ERPs by country'!F113</f>
        <v/>
      </c>
      <c r="G22" s="14">
        <f>'Country Tax Rates'!B107</f>
        <v/>
      </c>
      <c r="H22" s="15">
        <f>VLOOKUP(A22,'Regional lookup table'!$A$2:$B$161,2)</f>
        <v/>
      </c>
      <c r="I22" s="60">
        <f>B22/$B$32</f>
        <v/>
      </c>
      <c r="J22" s="60">
        <f>I22*D22</f>
        <v/>
      </c>
      <c r="K22" s="60">
        <f>I22*E22</f>
        <v/>
      </c>
      <c r="L22" s="60">
        <f>I22*F22</f>
        <v/>
      </c>
      <c r="M22" s="60">
        <f>I22*G22</f>
        <v/>
      </c>
    </row>
    <row r="23" ht="16.05" customFormat="1" customHeight="1" s="255">
      <c r="A23" s="8">
        <f>'Sovereign Ratings (Moody''s,S&amp;P)'!A122</f>
        <v/>
      </c>
      <c r="B23" s="124">
        <f>'Country GDP'!B122</f>
        <v/>
      </c>
      <c r="C23" s="9">
        <f>'Sovereign Ratings (Moody''s,S&amp;P)'!C122</f>
        <v/>
      </c>
      <c r="D23" s="21">
        <f>'ERPs by country'!D127</f>
        <v/>
      </c>
      <c r="E23" s="10">
        <f>'ERPs by country'!E127</f>
        <v/>
      </c>
      <c r="F23" s="14">
        <f>'ERPs by country'!F127</f>
        <v/>
      </c>
      <c r="G23" s="14">
        <f>'Country Tax Rates'!B122</f>
        <v/>
      </c>
      <c r="H23" s="15">
        <f>VLOOKUP(A23,'Regional lookup table'!$A$2:$B$161,2)</f>
        <v/>
      </c>
      <c r="I23" s="60">
        <f>B23/$B$32</f>
        <v/>
      </c>
      <c r="J23" s="60">
        <f>I23*D23</f>
        <v/>
      </c>
      <c r="K23" s="60">
        <f>I23*E23</f>
        <v/>
      </c>
      <c r="L23" s="60">
        <f>I23*F23</f>
        <v/>
      </c>
      <c r="M23" s="60">
        <f>I23*G23</f>
        <v/>
      </c>
    </row>
    <row r="24" ht="16.05" customFormat="1" customHeight="1" s="255">
      <c r="A24" s="8">
        <f>'Sovereign Ratings (Moody''s,S&amp;P)'!A124</f>
        <v/>
      </c>
      <c r="B24" s="124">
        <f>'Country GDP'!B124</f>
        <v/>
      </c>
      <c r="C24" s="9">
        <f>'Sovereign Ratings (Moody''s,S&amp;P)'!C124</f>
        <v/>
      </c>
      <c r="D24" s="21">
        <f>'ERPs by country'!D129</f>
        <v/>
      </c>
      <c r="E24" s="10">
        <f>'ERPs by country'!E129</f>
        <v/>
      </c>
      <c r="F24" s="14">
        <f>'ERPs by country'!F129</f>
        <v/>
      </c>
      <c r="G24" s="14">
        <f>'Country Tax Rates'!B124</f>
        <v/>
      </c>
      <c r="H24" s="15">
        <f>VLOOKUP(A24,'Regional lookup table'!$A$2:$B$161,2)</f>
        <v/>
      </c>
      <c r="I24" s="60">
        <f>B24/$B$32</f>
        <v/>
      </c>
      <c r="J24" s="60">
        <f>I24*D24</f>
        <v/>
      </c>
      <c r="K24" s="60">
        <f>I24*E24</f>
        <v/>
      </c>
      <c r="L24" s="60">
        <f>I24*F24</f>
        <v/>
      </c>
      <c r="M24" s="60">
        <f>I24*G24</f>
        <v/>
      </c>
    </row>
    <row r="25" ht="16.05" customFormat="1" customHeight="1" s="255">
      <c r="A25" s="8">
        <f>'Sovereign Ratings (Moody''s,S&amp;P)'!A131</f>
        <v/>
      </c>
      <c r="B25" s="124">
        <f>'Country GDP'!B131</f>
        <v/>
      </c>
      <c r="C25" s="9">
        <f>'Sovereign Ratings (Moody''s,S&amp;P)'!C131</f>
        <v/>
      </c>
      <c r="D25" s="21">
        <f>'ERPs by country'!D136</f>
        <v/>
      </c>
      <c r="E25" s="10">
        <f>'ERPs by country'!E136</f>
        <v/>
      </c>
      <c r="F25" s="14">
        <f>'ERPs by country'!F136</f>
        <v/>
      </c>
      <c r="G25" s="14">
        <f>'Country Tax Rates'!B131</f>
        <v/>
      </c>
      <c r="H25" s="15">
        <f>VLOOKUP(A25,'Regional lookup table'!$A$2:$B$161,2)</f>
        <v/>
      </c>
      <c r="I25" s="60">
        <f>B25/$B$32</f>
        <v/>
      </c>
      <c r="J25" s="60">
        <f>I25*D25</f>
        <v/>
      </c>
      <c r="K25" s="60">
        <f>I25*E25</f>
        <v/>
      </c>
      <c r="L25" s="60">
        <f>I25*F25</f>
        <v/>
      </c>
      <c r="M25" s="60">
        <f>I25*G25</f>
        <v/>
      </c>
    </row>
    <row r="26" ht="16.05" customHeight="1" s="258">
      <c r="A26" s="8">
        <f>'Sovereign Ratings (Moody''s,S&amp;P)'!A137</f>
        <v/>
      </c>
      <c r="B26" s="124">
        <f>'Country GDP'!B137</f>
        <v/>
      </c>
      <c r="C26" s="9">
        <f>'Sovereign Ratings (Moody''s,S&amp;P)'!C137</f>
        <v/>
      </c>
      <c r="D26" s="21">
        <f>'ERPs by country'!D142</f>
        <v/>
      </c>
      <c r="E26" s="10">
        <f>'ERPs by country'!E142</f>
        <v/>
      </c>
      <c r="F26" s="14">
        <f>'ERPs by country'!F142</f>
        <v/>
      </c>
      <c r="G26" s="14">
        <f>'Country Tax Rates'!B137</f>
        <v/>
      </c>
      <c r="H26" s="15">
        <f>VLOOKUP(A26,'Regional lookup table'!$A$2:$B$161,2)</f>
        <v/>
      </c>
      <c r="I26" s="60">
        <f>B26/$B$32</f>
        <v/>
      </c>
      <c r="J26" s="60">
        <f>I26*D26</f>
        <v/>
      </c>
      <c r="K26" s="60">
        <f>I26*E26</f>
        <v/>
      </c>
      <c r="L26" s="60">
        <f>I26*F26</f>
        <v/>
      </c>
      <c r="M26" s="60">
        <f>I26*G26</f>
        <v/>
      </c>
    </row>
    <row r="27" ht="16.05" customFormat="1" customHeight="1" s="255">
      <c r="A27" s="8">
        <f>'Sovereign Ratings (Moody''s,S&amp;P)'!A142</f>
        <v/>
      </c>
      <c r="B27" s="124">
        <f>'Country GDP'!B142</f>
        <v/>
      </c>
      <c r="C27" s="9">
        <f>'Sovereign Ratings (Moody''s,S&amp;P)'!C142</f>
        <v/>
      </c>
      <c r="D27" s="21">
        <f>'ERPs by country'!D147</f>
        <v/>
      </c>
      <c r="E27" s="10">
        <f>'ERPs by country'!E147</f>
        <v/>
      </c>
      <c r="F27" s="14">
        <f>'ERPs by country'!F147</f>
        <v/>
      </c>
      <c r="G27" s="14">
        <f>'Country Tax Rates'!B142</f>
        <v/>
      </c>
      <c r="H27" s="15">
        <f>VLOOKUP(A27,'Regional lookup table'!$A$2:$B$161,2)</f>
        <v/>
      </c>
      <c r="I27" s="60">
        <f>B27/$B$32</f>
        <v/>
      </c>
      <c r="J27" s="60">
        <f>I27*D27</f>
        <v/>
      </c>
      <c r="K27" s="60">
        <f>I27*E27</f>
        <v/>
      </c>
      <c r="L27" s="60">
        <f>I27*F27</f>
        <v/>
      </c>
      <c r="M27" s="60">
        <f>I27*G27</f>
        <v/>
      </c>
    </row>
    <row r="28" ht="16.05" customFormat="1" customHeight="1" s="255">
      <c r="A28" s="8">
        <f>'Sovereign Ratings (Moody''s,S&amp;P)'!A144</f>
        <v/>
      </c>
      <c r="B28" s="124">
        <f>'Country GDP'!B144</f>
        <v/>
      </c>
      <c r="C28" s="9">
        <f>'Sovereign Ratings (Moody''s,S&amp;P)'!C144</f>
        <v/>
      </c>
      <c r="D28" s="21">
        <f>'ERPs by country'!D149</f>
        <v/>
      </c>
      <c r="E28" s="10">
        <f>'ERPs by country'!E149</f>
        <v/>
      </c>
      <c r="F28" s="14">
        <f>'ERPs by country'!F149</f>
        <v/>
      </c>
      <c r="G28" s="14">
        <f>'Country Tax Rates'!B144</f>
        <v/>
      </c>
      <c r="H28" s="15">
        <f>VLOOKUP(A28,'Regional lookup table'!$A$2:$B$161,2)</f>
        <v/>
      </c>
      <c r="I28" s="60">
        <f>B28/$B$32</f>
        <v/>
      </c>
      <c r="J28" s="60">
        <f>I28*D28</f>
        <v/>
      </c>
      <c r="K28" s="60">
        <f>I28*E28</f>
        <v/>
      </c>
      <c r="L28" s="60">
        <f>I28*F28</f>
        <v/>
      </c>
      <c r="M28" s="60">
        <f>I28*G28</f>
        <v/>
      </c>
    </row>
    <row r="29" ht="16.05" customFormat="1" customHeight="1" s="255">
      <c r="A29" s="8">
        <f>'Sovereign Ratings (Moody''s,S&amp;P)'!A146</f>
        <v/>
      </c>
      <c r="B29" s="124">
        <f>'Country GDP'!B146</f>
        <v/>
      </c>
      <c r="C29" s="9">
        <f>'Sovereign Ratings (Moody''s,S&amp;P)'!C146</f>
        <v/>
      </c>
      <c r="D29" s="21">
        <f>'ERPs by country'!D151</f>
        <v/>
      </c>
      <c r="E29" s="10">
        <f>'ERPs by country'!E151</f>
        <v/>
      </c>
      <c r="F29" s="14">
        <f>'ERPs by country'!F151</f>
        <v/>
      </c>
      <c r="G29" s="14">
        <f>'Country Tax Rates'!B146</f>
        <v/>
      </c>
      <c r="H29" s="15">
        <f>VLOOKUP(A29,'Regional lookup table'!$A$2:$B$161,2)</f>
        <v/>
      </c>
      <c r="I29" s="60">
        <f>B29/$B$32</f>
        <v/>
      </c>
      <c r="J29" s="60">
        <f>I29*D29</f>
        <v/>
      </c>
      <c r="K29" s="60">
        <f>I29*E29</f>
        <v/>
      </c>
      <c r="L29" s="60">
        <f>I29*F29</f>
        <v/>
      </c>
      <c r="M29" s="60">
        <f>I29*G29</f>
        <v/>
      </c>
    </row>
    <row r="30" ht="16.05" customFormat="1" customHeight="1" s="255">
      <c r="A30" s="8">
        <f>'Sovereign Ratings (Moody''s,S&amp;P)'!A149</f>
        <v/>
      </c>
      <c r="B30" s="124">
        <f>'Country GDP'!B149</f>
        <v/>
      </c>
      <c r="C30" s="9">
        <f>'Sovereign Ratings (Moody''s,S&amp;P)'!C149</f>
        <v/>
      </c>
      <c r="D30" s="21">
        <f>'ERPs by country'!D154</f>
        <v/>
      </c>
      <c r="E30" s="10">
        <f>'ERPs by country'!E154</f>
        <v/>
      </c>
      <c r="F30" s="14">
        <f>'ERPs by country'!F154</f>
        <v/>
      </c>
      <c r="G30" s="14">
        <f>'Country Tax Rates'!B149</f>
        <v/>
      </c>
      <c r="H30" s="15">
        <f>VLOOKUP(A30,'Regional lookup table'!$A$2:$B$161,2)</f>
        <v/>
      </c>
      <c r="I30" s="60">
        <f>B30/$B$32</f>
        <v/>
      </c>
      <c r="J30" s="60">
        <f>I30*D30</f>
        <v/>
      </c>
      <c r="K30" s="60">
        <f>I30*E30</f>
        <v/>
      </c>
      <c r="L30" s="60">
        <f>I30*F30</f>
        <v/>
      </c>
      <c r="M30" s="60">
        <f>I30*G30</f>
        <v/>
      </c>
    </row>
    <row r="31" ht="16.05" customFormat="1" customHeight="1" s="255">
      <c r="A31" s="8">
        <f>'Sovereign Ratings (Moody''s,S&amp;P)'!A158</f>
        <v/>
      </c>
      <c r="B31" s="124">
        <f>'Country GDP'!B158</f>
        <v/>
      </c>
      <c r="C31" s="9">
        <f>'Sovereign Ratings (Moody''s,S&amp;P)'!C158</f>
        <v/>
      </c>
      <c r="D31" s="21">
        <f>'ERPs by country'!D163</f>
        <v/>
      </c>
      <c r="E31" s="10">
        <f>'ERPs by country'!E163</f>
        <v/>
      </c>
      <c r="F31" s="14">
        <f>'ERPs by country'!F163</f>
        <v/>
      </c>
      <c r="G31" s="14">
        <f>'Country Tax Rates'!B158</f>
        <v/>
      </c>
      <c r="H31" s="15">
        <f>VLOOKUP(A31,'Regional lookup table'!$A$2:$B$161,2)</f>
        <v/>
      </c>
      <c r="I31" s="60">
        <f>B31/$B$32</f>
        <v/>
      </c>
      <c r="J31" s="60">
        <f>I31*D31</f>
        <v/>
      </c>
      <c r="K31" s="60">
        <f>I31*E31</f>
        <v/>
      </c>
      <c r="L31" s="60">
        <f>I31*F31</f>
        <v/>
      </c>
      <c r="M31" s="60">
        <f>I31*G31</f>
        <v/>
      </c>
    </row>
    <row r="32" ht="16.05" customFormat="1" customHeight="1" s="32">
      <c r="A32" s="58" t="inlineStr">
        <is>
          <t>Africa</t>
        </is>
      </c>
      <c r="B32" s="152">
        <f>SUM(B2:B31)</f>
        <v/>
      </c>
      <c r="C32" s="53" t="n"/>
      <c r="D32" s="54">
        <f>SUM(J2:J31)</f>
        <v/>
      </c>
      <c r="E32" s="54">
        <f>SUM(K2:K31)</f>
        <v/>
      </c>
      <c r="F32" s="54">
        <f>SUM(L2:L31)</f>
        <v/>
      </c>
      <c r="G32" s="54">
        <f>SUM(M2:M31)</f>
        <v/>
      </c>
      <c r="H32" s="58" t="n"/>
      <c r="I32" s="61">
        <f>SUM(I2:I31)</f>
        <v/>
      </c>
    </row>
    <row r="33" ht="16.05" customFormat="1" customHeight="1" s="255">
      <c r="A33" s="8" t="inlineStr">
        <is>
          <t>Bangladesh</t>
        </is>
      </c>
      <c r="B33" s="124" t="n">
        <v>460201.2655279773</v>
      </c>
      <c r="C33" s="9" t="inlineStr">
        <is>
          <t>B1</t>
        </is>
      </c>
      <c r="D33" s="21" t="n">
        <v>0.04904110980246301</v>
      </c>
      <c r="E33" s="10" t="n">
        <v>0.1118347271844283</v>
      </c>
      <c r="F33" s="14" t="n">
        <v>0.06583472718442829</v>
      </c>
      <c r="G33" s="14" t="n">
        <v>0.3</v>
      </c>
      <c r="H33" s="15" t="inlineStr">
        <is>
          <t>Asia</t>
        </is>
      </c>
      <c r="I33" s="60">
        <f>B33/$B$56</f>
        <v/>
      </c>
      <c r="J33" s="60">
        <f>I33*D33</f>
        <v/>
      </c>
      <c r="K33" s="60">
        <f>I33*E33</f>
        <v/>
      </c>
      <c r="L33" s="60">
        <f>I33*F33</f>
        <v/>
      </c>
      <c r="M33" s="60">
        <f>I33*G33</f>
        <v/>
      </c>
    </row>
    <row r="34" ht="16.05" customFormat="1" customHeight="1" s="255">
      <c r="A34" s="8" t="inlineStr">
        <is>
          <t>Cambodia</t>
        </is>
      </c>
      <c r="B34" s="124" t="n">
        <v>29504.82931931688</v>
      </c>
      <c r="C34" s="9" t="inlineStr">
        <is>
          <t>B2</t>
        </is>
      </c>
      <c r="D34" s="21" t="n">
        <v>0.05992490701710886</v>
      </c>
      <c r="E34" s="10" t="n">
        <v>0.1264455674211813</v>
      </c>
      <c r="F34" s="14" t="n">
        <v>0.08044556742118131</v>
      </c>
      <c r="G34" s="14" t="n">
        <v>0.2</v>
      </c>
      <c r="H34" s="15" t="inlineStr">
        <is>
          <t>Asia</t>
        </is>
      </c>
      <c r="I34" s="60">
        <f>B34/$B$56</f>
        <v/>
      </c>
      <c r="J34" s="60">
        <f>I34*D34</f>
        <v/>
      </c>
      <c r="K34" s="60">
        <f>I34*E34</f>
        <v/>
      </c>
      <c r="L34" s="60">
        <f>I34*F34</f>
        <v/>
      </c>
      <c r="M34" s="60">
        <f>I34*G34</f>
        <v/>
      </c>
    </row>
    <row r="35" ht="16.05" customFormat="1" customHeight="1" s="255">
      <c r="A35" s="8" t="inlineStr">
        <is>
          <t>China</t>
        </is>
      </c>
      <c r="B35" s="124" t="n">
        <v>17963171.47920533</v>
      </c>
      <c r="C35" s="9" t="inlineStr">
        <is>
          <t>A1</t>
        </is>
      </c>
      <c r="D35" s="21" t="n">
        <v>0.007682680386808828</v>
      </c>
      <c r="E35" s="10" t="n">
        <v>0.05631353428476683</v>
      </c>
      <c r="F35" s="14" t="n">
        <v>0.01031353428476683</v>
      </c>
      <c r="G35" s="14" t="n">
        <v>0.25</v>
      </c>
      <c r="H35" s="15" t="inlineStr">
        <is>
          <t>Asia</t>
        </is>
      </c>
      <c r="I35" s="60">
        <f>B35/$B$56</f>
        <v/>
      </c>
      <c r="J35" s="60">
        <f>I35*D35</f>
        <v/>
      </c>
      <c r="K35" s="60">
        <f>I35*E35</f>
        <v/>
      </c>
      <c r="L35" s="60">
        <f>I35*F35</f>
        <v/>
      </c>
      <c r="M35" s="60">
        <f>I35*G35</f>
        <v/>
      </c>
    </row>
    <row r="36" ht="16.05" customFormat="1" customHeight="1" s="255">
      <c r="A36" s="8" t="inlineStr">
        <is>
          <t>Fiji</t>
        </is>
      </c>
      <c r="B36" s="124" t="n">
        <v>4979.9795460123</v>
      </c>
      <c r="C36" s="9" t="inlineStr">
        <is>
          <t>B1</t>
        </is>
      </c>
      <c r="D36" s="21" t="n">
        <v>0.04904110980246301</v>
      </c>
      <c r="E36" s="10" t="n">
        <v>0.1118347271844283</v>
      </c>
      <c r="F36" s="14" t="n">
        <v>0.06583472718442829</v>
      </c>
      <c r="G36" s="14" t="n">
        <v>0.2</v>
      </c>
      <c r="H36" s="15" t="inlineStr">
        <is>
          <t>Asia</t>
        </is>
      </c>
      <c r="I36" s="60">
        <f>B36/$B$56</f>
        <v/>
      </c>
      <c r="J36" s="60">
        <f>I36*D36</f>
        <v/>
      </c>
      <c r="K36" s="60">
        <f>I36*E36</f>
        <v/>
      </c>
      <c r="L36" s="60">
        <f>I36*F36</f>
        <v/>
      </c>
      <c r="M36" s="60">
        <f>I36*G36</f>
        <v/>
      </c>
    </row>
    <row r="37" ht="16.05" customFormat="1" customHeight="1" s="255">
      <c r="A37" s="8" t="inlineStr">
        <is>
          <t>Hong Kong</t>
        </is>
      </c>
      <c r="B37" s="124" t="n">
        <v>359838.5834900631</v>
      </c>
      <c r="C37" s="9" t="inlineStr">
        <is>
          <t>Aa3</t>
        </is>
      </c>
      <c r="D37" s="21" t="n">
        <v>0.006530278328787503</v>
      </c>
      <c r="E37" s="10" t="n">
        <v>0.05476650414205181</v>
      </c>
      <c r="F37" s="14" t="n">
        <v>0.008766504142051809</v>
      </c>
      <c r="G37" s="14" t="n">
        <v>0.165</v>
      </c>
      <c r="H37" s="15" t="inlineStr">
        <is>
          <t>Asia</t>
        </is>
      </c>
      <c r="I37" s="60">
        <f>B37/$B$56</f>
        <v/>
      </c>
      <c r="J37" s="60">
        <f>I37*D37</f>
        <v/>
      </c>
      <c r="K37" s="60">
        <f>I37*E37</f>
        <v/>
      </c>
      <c r="L37" s="60">
        <f>I37*F37</f>
        <v/>
      </c>
      <c r="M37" s="60">
        <f>I37*G37</f>
        <v/>
      </c>
    </row>
    <row r="38" ht="16.05" customFormat="1" customHeight="1" s="255">
      <c r="A38" s="8" t="inlineStr">
        <is>
          <t>India</t>
        </is>
      </c>
      <c r="B38" s="124" t="n">
        <v>3416645.826052874</v>
      </c>
      <c r="C38" s="9" t="inlineStr">
        <is>
          <t>Baa3</t>
        </is>
      </c>
      <c r="D38" s="21" t="n">
        <v>0.02394435387222085</v>
      </c>
      <c r="E38" s="10" t="n">
        <v>0.07814384852085662</v>
      </c>
      <c r="F38" s="14" t="n">
        <v>0.03214384852085663</v>
      </c>
      <c r="G38" s="14" t="n">
        <v>0.3</v>
      </c>
      <c r="H38" s="15" t="inlineStr">
        <is>
          <t>Asia</t>
        </is>
      </c>
      <c r="I38" s="60">
        <f>B38/$B$56</f>
        <v/>
      </c>
      <c r="J38" s="60">
        <f>I38*D38</f>
        <v/>
      </c>
      <c r="K38" s="60">
        <f>I38*E38</f>
        <v/>
      </c>
      <c r="L38" s="60">
        <f>I38*F38</f>
        <v/>
      </c>
      <c r="M38" s="60">
        <f>I38*G38</f>
        <v/>
      </c>
    </row>
    <row r="39" ht="16.05" customFormat="1" customHeight="1" s="255">
      <c r="A39" s="8" t="inlineStr">
        <is>
          <t>Indonesia</t>
        </is>
      </c>
      <c r="B39" s="124" t="n">
        <v>1319100.220407717</v>
      </c>
      <c r="C39" s="9" t="inlineStr">
        <is>
          <t>Baa2</t>
        </is>
      </c>
      <c r="D39" s="21" t="n">
        <v>0.02074323704438383</v>
      </c>
      <c r="E39" s="10" t="n">
        <v>0.07384654256887045</v>
      </c>
      <c r="F39" s="14" t="n">
        <v>0.02784654256887045</v>
      </c>
      <c r="G39" s="14" t="n">
        <v>0.22</v>
      </c>
      <c r="H39" s="15" t="inlineStr">
        <is>
          <t>Asia</t>
        </is>
      </c>
      <c r="I39" s="60">
        <f>B39/$B$56</f>
        <v/>
      </c>
      <c r="J39" s="60">
        <f>I39*D39</f>
        <v/>
      </c>
      <c r="K39" s="60">
        <f>I39*E39</f>
        <v/>
      </c>
      <c r="L39" s="60">
        <f>I39*F39</f>
        <v/>
      </c>
      <c r="M39" s="60">
        <f>I39*G39</f>
        <v/>
      </c>
    </row>
    <row r="40" ht="16.05" customFormat="1" customHeight="1" s="255">
      <c r="A40" s="8" t="inlineStr">
        <is>
          <t>Japan</t>
        </is>
      </c>
      <c r="B40" s="124" t="n">
        <v>4232173.916086674</v>
      </c>
      <c r="C40" s="9" t="inlineStr">
        <is>
          <t>A1</t>
        </is>
      </c>
      <c r="D40" s="21" t="n">
        <v>0.007682680386808828</v>
      </c>
      <c r="E40" s="10" t="n">
        <v>0.05631353428476683</v>
      </c>
      <c r="F40" s="14" t="n">
        <v>0.01031353428476683</v>
      </c>
      <c r="G40" s="14" t="n">
        <v>0.3062</v>
      </c>
      <c r="H40" s="15" t="inlineStr">
        <is>
          <t>Asia</t>
        </is>
      </c>
      <c r="I40" s="60">
        <f>B40/$B$56</f>
        <v/>
      </c>
      <c r="J40" s="60">
        <f>I40*D40</f>
        <v/>
      </c>
      <c r="K40" s="60">
        <f>I40*E40</f>
        <v/>
      </c>
      <c r="L40" s="60">
        <f>I40*F40</f>
        <v/>
      </c>
      <c r="M40" s="60">
        <f>I40*G40</f>
        <v/>
      </c>
    </row>
    <row r="41" ht="16.05" customFormat="1" customHeight="1" s="255">
      <c r="A41" s="8" t="inlineStr">
        <is>
          <t>Korea</t>
        </is>
      </c>
      <c r="B41" s="124" t="n">
        <v>1673916.469026558</v>
      </c>
      <c r="C41" s="9" t="inlineStr">
        <is>
          <t>Aa2</t>
        </is>
      </c>
      <c r="D41" s="21" t="n">
        <v>0.005377876270766179</v>
      </c>
      <c r="E41" s="10" t="n">
        <v>0.05321947399933678</v>
      </c>
      <c r="F41" s="14" t="n">
        <v>0.007219473999336783</v>
      </c>
      <c r="G41" s="14" t="n">
        <v>0.25</v>
      </c>
      <c r="H41" s="15" t="inlineStr">
        <is>
          <t>Asia</t>
        </is>
      </c>
      <c r="I41" s="60">
        <f>B41/$B$56</f>
        <v/>
      </c>
      <c r="J41" s="60">
        <f>I41*D41</f>
        <v/>
      </c>
      <c r="K41" s="60">
        <f>I41*E41</f>
        <v/>
      </c>
      <c r="L41" s="60">
        <f>I41*F41</f>
        <v/>
      </c>
      <c r="M41" s="60">
        <f>I41*G41</f>
        <v/>
      </c>
    </row>
    <row r="42" ht="16.05" customFormat="1" customHeight="1" s="255">
      <c r="A42" s="8" t="inlineStr">
        <is>
          <t>Laos</t>
        </is>
      </c>
      <c r="B42" s="124" t="n">
        <v>15468.78520375317</v>
      </c>
      <c r="C42" s="9" t="inlineStr">
        <is>
          <t>Caa3</t>
        </is>
      </c>
      <c r="D42" s="21" t="n">
        <v>0.1089660168195719</v>
      </c>
      <c r="E42" s="10" t="n">
        <v>0.1922802946056096</v>
      </c>
      <c r="F42" s="14" t="n">
        <v>0.1462802946056096</v>
      </c>
      <c r="G42" s="14" t="n">
        <v>0.2686</v>
      </c>
      <c r="H42" s="15" t="inlineStr">
        <is>
          <t>Asia</t>
        </is>
      </c>
      <c r="I42" s="60">
        <f>B42/$B$56</f>
        <v/>
      </c>
      <c r="J42" s="60">
        <f>I42*D42</f>
        <v/>
      </c>
      <c r="K42" s="60">
        <f>I42*E42</f>
        <v/>
      </c>
      <c r="L42" s="60">
        <f>I42*F42</f>
        <v/>
      </c>
      <c r="M42" s="60">
        <f>I42*G42</f>
        <v/>
      </c>
    </row>
    <row r="43" ht="16.05" customFormat="1" customHeight="1" s="255">
      <c r="A43" s="8" t="inlineStr">
        <is>
          <t>Macao</t>
        </is>
      </c>
      <c r="B43" s="124" t="n">
        <v>24042.28732657294</v>
      </c>
      <c r="C43" s="9" t="inlineStr">
        <is>
          <t>Aa3</t>
        </is>
      </c>
      <c r="D43" s="21" t="n">
        <v>0.006530278328787503</v>
      </c>
      <c r="E43" s="10" t="n">
        <v>0.05476650414205181</v>
      </c>
      <c r="F43" s="14" t="n">
        <v>0.008766504142051809</v>
      </c>
      <c r="G43" s="14" t="n">
        <v>0.2686</v>
      </c>
      <c r="H43" s="15" t="inlineStr">
        <is>
          <t>Asia</t>
        </is>
      </c>
      <c r="I43" s="60">
        <f>B43/$B$56</f>
        <v/>
      </c>
      <c r="J43" s="60">
        <f>I43*D43</f>
        <v/>
      </c>
      <c r="K43" s="60">
        <f>I43*E43</f>
        <v/>
      </c>
      <c r="L43" s="60">
        <f>I43*F43</f>
        <v/>
      </c>
      <c r="M43" s="60">
        <f>I43*G43</f>
        <v/>
      </c>
    </row>
    <row r="44" ht="16.05" customFormat="1" customHeight="1" s="255">
      <c r="A44" s="8" t="inlineStr">
        <is>
          <t>Malaysia</t>
        </is>
      </c>
      <c r="B44" s="124" t="n">
        <v>407027.451714616</v>
      </c>
      <c r="C44" s="9" t="inlineStr">
        <is>
          <t>A3</t>
        </is>
      </c>
      <c r="D44" s="21" t="n">
        <v>0.01306055665757501</v>
      </c>
      <c r="E44" s="10" t="n">
        <v>0.06353300828410362</v>
      </c>
      <c r="F44" s="14" t="n">
        <v>0.01753300828410362</v>
      </c>
      <c r="G44" s="14" t="n">
        <v>0.24</v>
      </c>
      <c r="H44" s="15" t="inlineStr">
        <is>
          <t>Asia</t>
        </is>
      </c>
      <c r="I44" s="60">
        <f>B44/$B$56</f>
        <v/>
      </c>
      <c r="J44" s="60">
        <f>I44*D44</f>
        <v/>
      </c>
      <c r="K44" s="60">
        <f>I44*E44</f>
        <v/>
      </c>
      <c r="L44" s="60">
        <f>I44*F44</f>
        <v/>
      </c>
      <c r="M44" s="60">
        <f>I44*G44</f>
        <v/>
      </c>
    </row>
    <row r="45" ht="16.05" customFormat="1" customHeight="1" s="255">
      <c r="A45" s="8" t="inlineStr">
        <is>
          <t>Maldives</t>
        </is>
      </c>
      <c r="B45" s="124" t="n">
        <v>6170.638746965004</v>
      </c>
      <c r="C45" s="9" t="inlineStr">
        <is>
          <t>Caa1</t>
        </is>
      </c>
      <c r="D45" s="21" t="n">
        <v>0.08169250144640053</v>
      </c>
      <c r="E45" s="10" t="n">
        <v>0.1556672478946873</v>
      </c>
      <c r="F45" s="14" t="n">
        <v>0.1096672478946873</v>
      </c>
      <c r="G45" s="14" t="n">
        <v>0.2686</v>
      </c>
      <c r="H45" s="15" t="inlineStr">
        <is>
          <t>Asia</t>
        </is>
      </c>
      <c r="I45" s="60">
        <f>B45/$B$56</f>
        <v/>
      </c>
      <c r="J45" s="60">
        <f>I45*D45</f>
        <v/>
      </c>
      <c r="K45" s="60">
        <f>I45*E45</f>
        <v/>
      </c>
      <c r="L45" s="60">
        <f>I45*F45</f>
        <v/>
      </c>
      <c r="M45" s="60">
        <f>I45*G45</f>
        <v/>
      </c>
    </row>
    <row r="46" ht="16.05" customFormat="1" customHeight="1" s="255">
      <c r="A46" s="8" t="inlineStr">
        <is>
          <t>Mongolia</t>
        </is>
      </c>
      <c r="B46" s="124" t="n">
        <v>17146.47162639633</v>
      </c>
      <c r="C46" s="9" t="inlineStr">
        <is>
          <t>B3</t>
        </is>
      </c>
      <c r="D46" s="21" t="n">
        <v>0.07080870423175468</v>
      </c>
      <c r="E46" s="10" t="n">
        <v>0.1410564076579343</v>
      </c>
      <c r="F46" s="14" t="n">
        <v>0.09505640765793431</v>
      </c>
      <c r="G46" s="14" t="n">
        <v>0.25</v>
      </c>
      <c r="H46" s="15" t="inlineStr">
        <is>
          <t>Asia</t>
        </is>
      </c>
      <c r="I46" s="60">
        <f>B46/$B$56</f>
        <v/>
      </c>
      <c r="J46" s="60">
        <f>I46*D46</f>
        <v/>
      </c>
      <c r="K46" s="60">
        <f>I46*E46</f>
        <v/>
      </c>
      <c r="L46" s="60">
        <f>I46*F46</f>
        <v/>
      </c>
      <c r="M46" s="60">
        <f>I46*G46</f>
        <v/>
      </c>
    </row>
    <row r="47" ht="16.05" customFormat="1" customHeight="1" s="255">
      <c r="A47" s="8" t="inlineStr">
        <is>
          <t>Pakistan</t>
        </is>
      </c>
      <c r="B47" s="124" t="n">
        <v>374697.366359244</v>
      </c>
      <c r="C47" s="9" t="inlineStr">
        <is>
          <t>Caa3</t>
        </is>
      </c>
      <c r="D47" s="21" t="n">
        <v>0.1089660168195719</v>
      </c>
      <c r="E47" s="10" t="n">
        <v>0.1922802946056096</v>
      </c>
      <c r="F47" s="14" t="n">
        <v>0.1462802946056096</v>
      </c>
      <c r="G47" s="14" t="n">
        <v>0.29</v>
      </c>
      <c r="H47" s="15" t="inlineStr">
        <is>
          <t>Asia</t>
        </is>
      </c>
      <c r="I47" s="60">
        <f>B47/$B$56</f>
        <v/>
      </c>
      <c r="J47" s="60">
        <f>I47*D47</f>
        <v/>
      </c>
      <c r="K47" s="60">
        <f>I47*E47</f>
        <v/>
      </c>
      <c r="L47" s="60">
        <f>I47*F47</f>
        <v/>
      </c>
      <c r="M47" s="60">
        <f>I47*G47</f>
        <v/>
      </c>
    </row>
    <row r="48" ht="16.05" customFormat="1" customHeight="1" s="255">
      <c r="A48" s="8" t="inlineStr">
        <is>
          <t>Papua New Guinea</t>
        </is>
      </c>
      <c r="B48" s="124" t="n">
        <v>31603.61904179027</v>
      </c>
      <c r="C48" s="9" t="inlineStr">
        <is>
          <t>B2</t>
        </is>
      </c>
      <c r="D48" s="21" t="n">
        <v>0.05992490701710886</v>
      </c>
      <c r="E48" s="10" t="n">
        <v>0.1264455674211813</v>
      </c>
      <c r="F48" s="14" t="n">
        <v>0.08044556742118131</v>
      </c>
      <c r="G48" s="14" t="n">
        <v>0.3</v>
      </c>
      <c r="H48" s="15" t="inlineStr">
        <is>
          <t>Asia</t>
        </is>
      </c>
      <c r="I48" s="60">
        <f>B48/$B$56</f>
        <v/>
      </c>
      <c r="J48" s="60">
        <f>I48*D48</f>
        <v/>
      </c>
      <c r="K48" s="60">
        <f>I48*E48</f>
        <v/>
      </c>
      <c r="L48" s="60">
        <f>I48*F48</f>
        <v/>
      </c>
      <c r="M48" s="60">
        <f>I48*G48</f>
        <v/>
      </c>
    </row>
    <row r="49" ht="16.05" customFormat="1" customHeight="1" s="255">
      <c r="A49" s="8" t="inlineStr">
        <is>
          <t>Philippines</t>
        </is>
      </c>
      <c r="B49" s="124" t="n">
        <v>404284.3261104627</v>
      </c>
      <c r="C49" s="9" t="inlineStr">
        <is>
          <t>Baa2</t>
        </is>
      </c>
      <c r="D49" s="21" t="n">
        <v>0.02074323704438383</v>
      </c>
      <c r="E49" s="10" t="n">
        <v>0.07384654256887045</v>
      </c>
      <c r="F49" s="14" t="n">
        <v>0.02784654256887045</v>
      </c>
      <c r="G49" s="14" t="n">
        <v>0.25</v>
      </c>
      <c r="H49" s="15" t="inlineStr">
        <is>
          <t>Asia</t>
        </is>
      </c>
      <c r="I49" s="60">
        <f>B49/$B$56</f>
        <v/>
      </c>
      <c r="J49" s="60">
        <f>I49*D49</f>
        <v/>
      </c>
      <c r="K49" s="60">
        <f>I49*E49</f>
        <v/>
      </c>
      <c r="L49" s="60">
        <f>I49*F49</f>
        <v/>
      </c>
      <c r="M49" s="60">
        <f>I49*G49</f>
        <v/>
      </c>
    </row>
    <row r="50" ht="16.05" customFormat="1" customHeight="1" s="255">
      <c r="A50" s="8" t="inlineStr">
        <is>
          <t>Singapore</t>
        </is>
      </c>
      <c r="B50" s="124" t="n">
        <v>466788.4267919664</v>
      </c>
      <c r="C50" s="9" t="inlineStr">
        <is>
          <t>Aaa</t>
        </is>
      </c>
      <c r="D50" s="21" t="n">
        <v>0</v>
      </c>
      <c r="E50" s="10" t="n">
        <v>0.046</v>
      </c>
      <c r="F50" s="14" t="n">
        <v>0</v>
      </c>
      <c r="G50" s="14" t="n">
        <v>0.17</v>
      </c>
      <c r="H50" s="15" t="inlineStr">
        <is>
          <t>Asia</t>
        </is>
      </c>
      <c r="I50" s="60">
        <f>B50/$B$56</f>
        <v/>
      </c>
      <c r="J50" s="60">
        <f>I50*D50</f>
        <v/>
      </c>
      <c r="K50" s="60">
        <f>I50*E50</f>
        <v/>
      </c>
      <c r="L50" s="60">
        <f>I50*F50</f>
        <v/>
      </c>
      <c r="M50" s="60">
        <f>I50*G50</f>
        <v/>
      </c>
    </row>
    <row r="51" ht="16.05" customFormat="1" customHeight="1" s="255">
      <c r="A51" s="8" t="inlineStr">
        <is>
          <t>Solomon Islands</t>
        </is>
      </c>
      <c r="B51" s="124" t="n">
        <v>1597.204340629023</v>
      </c>
      <c r="C51" s="9" t="inlineStr">
        <is>
          <t>Caa1</t>
        </is>
      </c>
      <c r="D51" s="21" t="n">
        <v>0.08169250144640053</v>
      </c>
      <c r="E51" s="10" t="n">
        <v>0.1556672478946873</v>
      </c>
      <c r="F51" s="14" t="n">
        <v>0.1096672478946873</v>
      </c>
      <c r="G51" s="14" t="n">
        <v>0.3</v>
      </c>
      <c r="H51" s="15" t="inlineStr">
        <is>
          <t>Asia</t>
        </is>
      </c>
      <c r="I51" s="60">
        <f>B51/$B$56</f>
        <v/>
      </c>
      <c r="J51" s="60">
        <f>I51*D51</f>
        <v/>
      </c>
      <c r="K51" s="60">
        <f>I51*E51</f>
        <v/>
      </c>
      <c r="L51" s="60">
        <f>I51*F51</f>
        <v/>
      </c>
      <c r="M51" s="60">
        <f>I51*G51</f>
        <v/>
      </c>
    </row>
    <row r="52" ht="16.05" customFormat="1" customHeight="1" s="255">
      <c r="A52" s="8" t="inlineStr">
        <is>
          <t>Sri Lanka</t>
        </is>
      </c>
      <c r="B52" s="124" t="n">
        <v>74403.57836343547</v>
      </c>
      <c r="C52" s="9" t="inlineStr">
        <is>
          <t>Ca</t>
        </is>
      </c>
      <c r="D52" s="21" t="n">
        <v>0.1307336112488635</v>
      </c>
      <c r="E52" s="10" t="n">
        <v>0.2215019750791156</v>
      </c>
      <c r="F52" s="14" t="n">
        <v>0.1755019750791156</v>
      </c>
      <c r="G52" s="14" t="n">
        <v>0.24</v>
      </c>
      <c r="H52" s="15" t="inlineStr">
        <is>
          <t>Asia</t>
        </is>
      </c>
      <c r="I52" s="60">
        <f>B52/$B$56</f>
        <v/>
      </c>
      <c r="J52" s="60">
        <f>I52*D52</f>
        <v/>
      </c>
      <c r="K52" s="60">
        <f>I52*E52</f>
        <v/>
      </c>
      <c r="L52" s="60">
        <f>I52*F52</f>
        <v/>
      </c>
      <c r="M52" s="60">
        <f>I52*G52</f>
        <v/>
      </c>
    </row>
    <row r="53" ht="16.05" customFormat="1" customHeight="1" s="255">
      <c r="A53" s="8" t="inlineStr">
        <is>
          <t>Taiwan</t>
        </is>
      </c>
      <c r="B53" s="124" t="n">
        <v>761690</v>
      </c>
      <c r="C53" s="9" t="inlineStr">
        <is>
          <t>Aa3</t>
        </is>
      </c>
      <c r="D53" s="21" t="n">
        <v>0.006530278328787503</v>
      </c>
      <c r="E53" s="10" t="n">
        <v>0.05476650414205181</v>
      </c>
      <c r="F53" s="14" t="n">
        <v>0.008766504142051809</v>
      </c>
      <c r="G53" s="14" t="n">
        <v>0.2</v>
      </c>
      <c r="H53" s="15" t="inlineStr">
        <is>
          <t>Asia</t>
        </is>
      </c>
      <c r="I53" s="60">
        <f>B53/$B$56</f>
        <v/>
      </c>
      <c r="J53" s="60">
        <f>I53*D53</f>
        <v/>
      </c>
      <c r="K53" s="60">
        <f>I53*E53</f>
        <v/>
      </c>
      <c r="L53" s="60">
        <f>I53*F53</f>
        <v/>
      </c>
      <c r="M53" s="60">
        <f>I53*G53</f>
        <v/>
      </c>
    </row>
    <row r="54" ht="16.05" customFormat="1" customHeight="1" s="255">
      <c r="A54" s="8" t="inlineStr">
        <is>
          <t>Thailand</t>
        </is>
      </c>
      <c r="B54" s="124" t="n">
        <v>495423.3430496215</v>
      </c>
      <c r="C54" s="9" t="inlineStr">
        <is>
          <t>Baa1</t>
        </is>
      </c>
      <c r="D54" s="21" t="n">
        <v>0.01741407554343334</v>
      </c>
      <c r="E54" s="10" t="n">
        <v>0.06937734437880483</v>
      </c>
      <c r="F54" s="14" t="n">
        <v>0.02337734437880482</v>
      </c>
      <c r="G54" s="14" t="n">
        <v>0.2</v>
      </c>
      <c r="H54" s="15" t="inlineStr">
        <is>
          <t>Asia</t>
        </is>
      </c>
      <c r="I54" s="60">
        <f>B54/$B$56</f>
        <v/>
      </c>
      <c r="J54" s="60">
        <f>I54*D54</f>
        <v/>
      </c>
      <c r="K54" s="60">
        <f>I54*E54</f>
        <v/>
      </c>
      <c r="L54" s="60">
        <f>I54*F54</f>
        <v/>
      </c>
      <c r="M54" s="60">
        <f>I54*G54</f>
        <v/>
      </c>
    </row>
    <row r="55" ht="16.05" customFormat="1" customHeight="1" s="255">
      <c r="A55" s="8" t="inlineStr">
        <is>
          <t>Vietnam</t>
        </is>
      </c>
      <c r="B55" s="124" t="n">
        <v>408802</v>
      </c>
      <c r="C55" s="9" t="inlineStr">
        <is>
          <t>Ba2</t>
        </is>
      </c>
      <c r="D55" s="21" t="n">
        <v>0.032779436317051</v>
      </c>
      <c r="E55" s="10" t="n">
        <v>0.0900044129483385</v>
      </c>
      <c r="F55" s="14" t="n">
        <v>0.0440044129483385</v>
      </c>
      <c r="G55" s="14" t="n">
        <v>0.2</v>
      </c>
      <c r="H55" s="15" t="inlineStr">
        <is>
          <t>Asia</t>
        </is>
      </c>
      <c r="I55" s="60">
        <f>B55/$B$56</f>
        <v/>
      </c>
      <c r="J55" s="60">
        <f>I55*D55</f>
        <v/>
      </c>
      <c r="K55" s="60">
        <f>I55*E55</f>
        <v/>
      </c>
      <c r="L55" s="60">
        <f>I55*F55</f>
        <v/>
      </c>
      <c r="M55" s="60">
        <f>I55*G55</f>
        <v/>
      </c>
    </row>
    <row r="56" ht="16.05" customFormat="1" customHeight="1" s="32">
      <c r="A56" s="58" t="inlineStr">
        <is>
          <t>Asia</t>
        </is>
      </c>
      <c r="B56" s="53">
        <f>SUM(B33:B55)</f>
        <v/>
      </c>
      <c r="C56" s="53" t="n"/>
      <c r="D56" s="54">
        <f>SUM(J33:J55)</f>
        <v/>
      </c>
      <c r="E56" s="54">
        <f>SUM(K33:K55)</f>
        <v/>
      </c>
      <c r="F56" s="55">
        <f>SUM(L33:L55)</f>
        <v/>
      </c>
      <c r="G56" s="55">
        <f>SUM(M33:M55)</f>
        <v/>
      </c>
      <c r="H56" s="58" t="n"/>
      <c r="I56" s="61">
        <f>SUM(I33:I55)</f>
        <v/>
      </c>
    </row>
    <row r="57" ht="16.05" customFormat="1" customHeight="1" s="255">
      <c r="A57" s="8" t="inlineStr">
        <is>
          <t>Australia</t>
        </is>
      </c>
      <c r="B57" s="124" t="n">
        <v>1692956.646855702</v>
      </c>
      <c r="C57" s="9" t="inlineStr">
        <is>
          <t>Aaa</t>
        </is>
      </c>
      <c r="D57" s="21" t="n">
        <v>0</v>
      </c>
      <c r="E57" s="10" t="n">
        <v>0.046</v>
      </c>
      <c r="F57" s="14" t="n">
        <v>0</v>
      </c>
      <c r="G57" s="14" t="n">
        <v>0.3</v>
      </c>
      <c r="H57" s="15" t="inlineStr">
        <is>
          <t>Australia &amp; New Zealand</t>
        </is>
      </c>
      <c r="I57" s="60">
        <f>B57/$B$60</f>
        <v/>
      </c>
      <c r="J57" s="60">
        <f>I57*D57</f>
        <v/>
      </c>
      <c r="K57" s="60">
        <f>I57*E57</f>
        <v/>
      </c>
      <c r="L57" s="60">
        <f>I57*F57</f>
        <v/>
      </c>
      <c r="M57" s="60">
        <f>I57*G57</f>
        <v/>
      </c>
    </row>
    <row r="58" ht="16.05" customFormat="1" customHeight="1" s="255">
      <c r="A58" s="8" t="inlineStr">
        <is>
          <t>Cook Islands</t>
        </is>
      </c>
      <c r="B58" s="124" t="n">
        <v>1414</v>
      </c>
      <c r="C58" s="9" t="inlineStr">
        <is>
          <t>B1</t>
        </is>
      </c>
      <c r="D58" s="21" t="n">
        <v>0.04904110980246301</v>
      </c>
      <c r="E58" s="10" t="n">
        <v>0.1118347271844283</v>
      </c>
      <c r="F58" s="14" t="n">
        <v>0.06583472718442829</v>
      </c>
      <c r="G58" s="14" t="n">
        <v>0.2974</v>
      </c>
      <c r="H58" s="15" t="inlineStr">
        <is>
          <t>Australia &amp; New Zealand</t>
        </is>
      </c>
      <c r="I58" s="60">
        <f>B58/$B$60</f>
        <v/>
      </c>
      <c r="J58" s="60">
        <f>I58*D58</f>
        <v/>
      </c>
      <c r="K58" s="60">
        <f>I58*E58</f>
        <v/>
      </c>
      <c r="L58" s="60">
        <f>I58*F58</f>
        <v/>
      </c>
      <c r="M58" s="60">
        <f>I58*G58</f>
        <v/>
      </c>
    </row>
    <row r="59" ht="16.05" customFormat="1" customHeight="1" s="255">
      <c r="A59" s="8" t="inlineStr">
        <is>
          <t>New Zealand</t>
        </is>
      </c>
      <c r="B59" s="124" t="n">
        <v>248101.705541399</v>
      </c>
      <c r="C59" s="9" t="inlineStr">
        <is>
          <t>Aaa</t>
        </is>
      </c>
      <c r="D59" s="21" t="n">
        <v>0</v>
      </c>
      <c r="E59" s="10" t="n">
        <v>0.046</v>
      </c>
      <c r="F59" s="14" t="n">
        <v>0</v>
      </c>
      <c r="G59" s="14" t="n">
        <v>0.28</v>
      </c>
      <c r="H59" s="15" t="inlineStr">
        <is>
          <t>Australia &amp; New Zealand</t>
        </is>
      </c>
      <c r="I59" s="60">
        <f>B59/$B$60</f>
        <v/>
      </c>
      <c r="J59" s="60">
        <f>I59*D59</f>
        <v/>
      </c>
      <c r="K59" s="60">
        <f>I59*E59</f>
        <v/>
      </c>
      <c r="L59" s="60">
        <f>I59*F59</f>
        <v/>
      </c>
      <c r="M59" s="60">
        <f>I59*G59</f>
        <v/>
      </c>
    </row>
    <row r="60" ht="16.05" customFormat="1" customHeight="1" s="32">
      <c r="A60" s="58" t="inlineStr">
        <is>
          <t>Australia &amp; New Zealand</t>
        </is>
      </c>
      <c r="B60" s="53">
        <f>SUM(B57:B59)</f>
        <v/>
      </c>
      <c r="C60" s="53" t="n"/>
      <c r="D60" s="54">
        <f>SUM(J57:J59)</f>
        <v/>
      </c>
      <c r="E60" s="54">
        <f>SUM(K57:K59)</f>
        <v/>
      </c>
      <c r="F60" s="54">
        <f>SUM(L57:L59)</f>
        <v/>
      </c>
      <c r="G60" s="54">
        <f>SUM(M57:M59)</f>
        <v/>
      </c>
      <c r="H60" s="58" t="n"/>
      <c r="I60" s="61">
        <f>SUM(I57:I59)</f>
        <v/>
      </c>
    </row>
    <row r="61" ht="16.05" customFormat="1" customHeight="1" s="255">
      <c r="A61" s="8" t="inlineStr">
        <is>
          <t>Aruba</t>
        </is>
      </c>
      <c r="B61" s="124" t="n">
        <v>3544.707788056643</v>
      </c>
      <c r="C61" s="9" t="inlineStr">
        <is>
          <t>Baa2</t>
        </is>
      </c>
      <c r="D61" s="21" t="n">
        <v>0.02074323704438383</v>
      </c>
      <c r="E61" s="10" t="n">
        <v>0.07384654256887045</v>
      </c>
      <c r="F61" s="14" t="n">
        <v>0.02784654256887045</v>
      </c>
      <c r="G61" s="14" t="n">
        <v>0.25</v>
      </c>
      <c r="H61" s="15" t="inlineStr">
        <is>
          <t>Caribbean</t>
        </is>
      </c>
      <c r="I61" s="60">
        <f>B61/$B$75</f>
        <v/>
      </c>
      <c r="J61" s="60">
        <f>I61*D61</f>
        <v/>
      </c>
      <c r="K61" s="60">
        <f>I61*E61</f>
        <v/>
      </c>
      <c r="L61" s="60">
        <f>I61*F61</f>
        <v/>
      </c>
      <c r="M61" s="60">
        <f>I61*G61</f>
        <v/>
      </c>
    </row>
    <row r="62" ht="16.05" customFormat="1" customHeight="1" s="255">
      <c r="A62" s="8" t="inlineStr">
        <is>
          <t>Bahamas</t>
        </is>
      </c>
      <c r="B62" s="124" t="n">
        <v>11210</v>
      </c>
      <c r="C62" s="9" t="inlineStr">
        <is>
          <t>B1</t>
        </is>
      </c>
      <c r="D62" s="21" t="n">
        <v>0.04904110980246301</v>
      </c>
      <c r="E62" s="10" t="n">
        <v>0.1118347271844283</v>
      </c>
      <c r="F62" s="14" t="n">
        <v>0.06583472718442829</v>
      </c>
      <c r="G62" s="14" t="n">
        <v>0</v>
      </c>
      <c r="H62" s="15" t="inlineStr">
        <is>
          <t>Caribbean</t>
        </is>
      </c>
      <c r="I62" s="60">
        <f>B62/$B$75</f>
        <v/>
      </c>
      <c r="J62" s="60">
        <f>I62*D62</f>
        <v/>
      </c>
      <c r="K62" s="60">
        <f>I62*E62</f>
        <v/>
      </c>
      <c r="L62" s="60">
        <f>I62*F62</f>
        <v/>
      </c>
      <c r="M62" s="60">
        <f>I62*G62</f>
        <v/>
      </c>
    </row>
    <row r="63" ht="16.05" customFormat="1" customHeight="1" s="255">
      <c r="A63" s="8" t="inlineStr">
        <is>
          <t>Barbados</t>
        </is>
      </c>
      <c r="B63" s="124" t="n">
        <v>5699.95</v>
      </c>
      <c r="C63" s="9" t="inlineStr">
        <is>
          <t>B3</t>
        </is>
      </c>
      <c r="D63" s="21" t="n">
        <v>0.07080870423175468</v>
      </c>
      <c r="E63" s="10" t="n">
        <v>0.1410564076579343</v>
      </c>
      <c r="F63" s="14" t="n">
        <v>0.09505640765793431</v>
      </c>
      <c r="G63" s="14" t="n">
        <v>0.055</v>
      </c>
      <c r="H63" s="15" t="inlineStr">
        <is>
          <t>Caribbean</t>
        </is>
      </c>
      <c r="I63" s="60">
        <f>B63/$B$75</f>
        <v/>
      </c>
      <c r="J63" s="60">
        <f>I63*D63</f>
        <v/>
      </c>
      <c r="K63" s="60">
        <f>I63*E63</f>
        <v/>
      </c>
      <c r="L63" s="60">
        <f>I63*F63</f>
        <v/>
      </c>
      <c r="M63" s="60">
        <f>I63*G63</f>
        <v/>
      </c>
    </row>
    <row r="64" ht="16.05" customFormat="1" customHeight="1" s="255">
      <c r="A64" s="8" t="inlineStr">
        <is>
          <t>Bermuda</t>
        </is>
      </c>
      <c r="B64" s="124" t="n">
        <v>7546</v>
      </c>
      <c r="C64" s="9" t="inlineStr">
        <is>
          <t>A2</t>
        </is>
      </c>
      <c r="D64" s="21" t="n">
        <v>0.009219216464170593</v>
      </c>
      <c r="E64" s="10" t="n">
        <v>0.0583762411417202</v>
      </c>
      <c r="F64" s="14" t="n">
        <v>0.0123762411417202</v>
      </c>
      <c r="G64" s="14" t="n">
        <v>0</v>
      </c>
      <c r="H64" s="15" t="inlineStr">
        <is>
          <t>Caribbean</t>
        </is>
      </c>
      <c r="I64" s="60">
        <f>B64/$B$75</f>
        <v/>
      </c>
      <c r="J64" s="60">
        <f>I64*D64</f>
        <v/>
      </c>
      <c r="K64" s="60">
        <f>I64*E64</f>
        <v/>
      </c>
      <c r="L64" s="60">
        <f>I64*F64</f>
        <v/>
      </c>
      <c r="M64" s="60">
        <f>I64*G64</f>
        <v/>
      </c>
    </row>
    <row r="65" ht="16.05" customFormat="1" customHeight="1" s="255">
      <c r="A65" s="8" t="inlineStr">
        <is>
          <t>Cayman Islands</t>
        </is>
      </c>
      <c r="B65" s="124" t="n">
        <v>6844.827379309517</v>
      </c>
      <c r="C65" s="9" t="inlineStr">
        <is>
          <t>Aa3</t>
        </is>
      </c>
      <c r="D65" s="21" t="n">
        <v>0.006530278328787503</v>
      </c>
      <c r="E65" s="10" t="n">
        <v>0.05476650414205181</v>
      </c>
      <c r="F65" s="14" t="n">
        <v>0.008766504142051809</v>
      </c>
      <c r="G65" s="14" t="n">
        <v>0</v>
      </c>
      <c r="H65" s="15" t="inlineStr">
        <is>
          <t>Caribbean</t>
        </is>
      </c>
      <c r="I65" s="60">
        <f>B65/$B$75</f>
        <v/>
      </c>
      <c r="J65" s="60">
        <f>I65*D65</f>
        <v/>
      </c>
      <c r="K65" s="60">
        <f>I65*E65</f>
        <v/>
      </c>
      <c r="L65" s="60">
        <f>I65*F65</f>
        <v/>
      </c>
      <c r="M65" s="60">
        <f>I65*G65</f>
        <v/>
      </c>
    </row>
    <row r="66" ht="16.05" customFormat="1" customHeight="1" s="255">
      <c r="A66" s="8" t="inlineStr">
        <is>
          <t>Cuba</t>
        </is>
      </c>
      <c r="B66" s="124" t="n">
        <v>633442.3</v>
      </c>
      <c r="C66" s="9" t="inlineStr">
        <is>
          <t>Ca</t>
        </is>
      </c>
      <c r="D66" s="21" t="n">
        <v>0.1307336112488635</v>
      </c>
      <c r="E66" s="10" t="n">
        <v>0.2215019750791156</v>
      </c>
      <c r="F66" s="14" t="n">
        <v>0.1755019750791156</v>
      </c>
      <c r="G66" s="14" t="n">
        <v>0.2853</v>
      </c>
      <c r="H66" s="15" t="inlineStr">
        <is>
          <t>Caribbean</t>
        </is>
      </c>
      <c r="I66" s="60">
        <f>B66/$B$75</f>
        <v/>
      </c>
      <c r="J66" s="60">
        <f>I66*D66</f>
        <v/>
      </c>
      <c r="K66" s="60">
        <f>I66*E66</f>
        <v/>
      </c>
      <c r="L66" s="60">
        <f>I66*F66</f>
        <v/>
      </c>
      <c r="M66" s="60">
        <f>I66*G66</f>
        <v/>
      </c>
    </row>
    <row r="67" ht="16.05" customFormat="1" customHeight="1" s="255">
      <c r="A67" s="8" t="inlineStr">
        <is>
          <t>Curacao</t>
        </is>
      </c>
      <c r="B67" s="124" t="n">
        <v>3075.180834724167</v>
      </c>
      <c r="C67" s="9" t="inlineStr">
        <is>
          <t>Baa3</t>
        </is>
      </c>
      <c r="D67" s="21" t="n">
        <v>0.0239</v>
      </c>
      <c r="E67" s="10" t="n">
        <v>0.0781</v>
      </c>
      <c r="F67" s="14" t="n">
        <v>0.0321</v>
      </c>
      <c r="G67" s="14" t="n">
        <v>0.22</v>
      </c>
      <c r="H67" s="15" t="inlineStr">
        <is>
          <t>Caribbean</t>
        </is>
      </c>
      <c r="I67" s="60">
        <f>B67/$B$75</f>
        <v/>
      </c>
      <c r="J67" s="60">
        <f>I67*D67</f>
        <v/>
      </c>
      <c r="K67" s="60">
        <f>I67*E67</f>
        <v/>
      </c>
      <c r="L67" s="60">
        <f>I67*F67</f>
        <v/>
      </c>
      <c r="M67" s="60">
        <f>I67*G67</f>
        <v/>
      </c>
    </row>
    <row r="68" ht="16.05" customFormat="1" customHeight="1" s="255">
      <c r="A68" s="8" t="inlineStr">
        <is>
          <t>Dominican Republic</t>
        </is>
      </c>
      <c r="B68" s="124" t="n">
        <v>113537.3681761303</v>
      </c>
      <c r="C68" s="9" t="inlineStr">
        <is>
          <t>Ba3</t>
        </is>
      </c>
      <c r="D68" s="21" t="n">
        <v>0.03918166997272502</v>
      </c>
      <c r="E68" s="10" t="n">
        <v>0.09859902485231085</v>
      </c>
      <c r="F68" s="14" t="n">
        <v>0.05259902485231086</v>
      </c>
      <c r="G68" s="14" t="n">
        <v>0.27</v>
      </c>
      <c r="H68" s="15" t="inlineStr">
        <is>
          <t>Caribbean</t>
        </is>
      </c>
      <c r="I68" s="60">
        <f>B68/$B$75</f>
        <v/>
      </c>
      <c r="J68" s="60">
        <f>I68*D68</f>
        <v/>
      </c>
      <c r="K68" s="60">
        <f>I68*E68</f>
        <v/>
      </c>
      <c r="L68" s="60">
        <f>I68*F68</f>
        <v/>
      </c>
      <c r="M68" s="60">
        <f>I68*G68</f>
        <v/>
      </c>
    </row>
    <row r="69" ht="16.05" customFormat="1" customHeight="1" s="255">
      <c r="A69" s="8" t="inlineStr">
        <is>
          <t>Jamaica</t>
        </is>
      </c>
      <c r="B69" s="124" t="n">
        <v>17097.76072392015</v>
      </c>
      <c r="C69" s="9" t="inlineStr">
        <is>
          <t>B1</t>
        </is>
      </c>
      <c r="D69" s="21" t="n">
        <v>0.04904110980246301</v>
      </c>
      <c r="E69" s="10" t="n">
        <v>0.1118347271844283</v>
      </c>
      <c r="F69" s="14" t="n">
        <v>0.06583472718442829</v>
      </c>
      <c r="G69" s="14" t="n">
        <v>0.25</v>
      </c>
      <c r="H69" s="15" t="inlineStr">
        <is>
          <t>Caribbean</t>
        </is>
      </c>
      <c r="I69" s="60">
        <f>B69/$B$75</f>
        <v/>
      </c>
      <c r="J69" s="60">
        <f>I69*D69</f>
        <v/>
      </c>
      <c r="K69" s="60">
        <f>I69*E69</f>
        <v/>
      </c>
      <c r="L69" s="60">
        <f>I69*F69</f>
        <v/>
      </c>
      <c r="M69" s="60">
        <f>I69*G69</f>
        <v/>
      </c>
    </row>
    <row r="70" ht="16.05" customFormat="1" customHeight="1" s="255">
      <c r="A70" s="8" t="inlineStr">
        <is>
          <t>Montserrat</t>
        </is>
      </c>
      <c r="B70" s="124" t="n">
        <v>16199</v>
      </c>
      <c r="C70" s="9" t="inlineStr">
        <is>
          <t>Baa3</t>
        </is>
      </c>
      <c r="D70" s="21" t="n">
        <v>0.02394435387222085</v>
      </c>
      <c r="E70" s="10" t="n">
        <v>0.07814384852085662</v>
      </c>
      <c r="F70" s="14" t="n">
        <v>0.03214384852085663</v>
      </c>
      <c r="G70" s="14" t="n">
        <v>0.2853</v>
      </c>
      <c r="H70" s="15" t="inlineStr">
        <is>
          <t>Caribbean</t>
        </is>
      </c>
      <c r="I70" s="60">
        <f>B70/$B$75</f>
        <v/>
      </c>
      <c r="J70" s="60">
        <f>I70*D70</f>
        <v/>
      </c>
      <c r="K70" s="60">
        <f>I70*E70</f>
        <v/>
      </c>
      <c r="L70" s="60">
        <f>I70*F70</f>
        <v/>
      </c>
      <c r="M70" s="60">
        <f>I70*G70</f>
        <v/>
      </c>
    </row>
    <row r="71" ht="16.05" customFormat="1" customHeight="1" s="255">
      <c r="A71" s="8" t="inlineStr">
        <is>
          <t>St. Maarten</t>
        </is>
      </c>
      <c r="B71" s="124" t="n">
        <v>11900</v>
      </c>
      <c r="C71" s="9" t="inlineStr">
        <is>
          <t>Ba2</t>
        </is>
      </c>
      <c r="D71" s="21" t="n">
        <v>0.032779436317051</v>
      </c>
      <c r="E71" s="10" t="n">
        <v>0.0900044129483385</v>
      </c>
      <c r="F71" s="14" t="n">
        <v>0.0440044129483385</v>
      </c>
      <c r="G71" s="14" t="n">
        <v>0.2853</v>
      </c>
      <c r="H71" s="15" t="inlineStr">
        <is>
          <t>Caribbean</t>
        </is>
      </c>
      <c r="I71" s="60">
        <f>B71/$B$75</f>
        <v/>
      </c>
      <c r="J71" s="60">
        <f>I71*D71</f>
        <v/>
      </c>
      <c r="K71" s="60">
        <f>I71*E71</f>
        <v/>
      </c>
      <c r="L71" s="60">
        <f>I71*F71</f>
        <v/>
      </c>
      <c r="M71" s="60">
        <f>I71*G71</f>
        <v/>
      </c>
    </row>
    <row r="72" ht="16.05" customFormat="1" customHeight="1" s="255">
      <c r="A72" s="8" t="inlineStr">
        <is>
          <t>St. Vincent &amp; the Grenadines</t>
        </is>
      </c>
      <c r="B72" s="124" t="n">
        <v>8100</v>
      </c>
      <c r="C72" s="9" t="inlineStr">
        <is>
          <t>B3</t>
        </is>
      </c>
      <c r="D72" s="21" t="n">
        <v>0.07080870423175468</v>
      </c>
      <c r="E72" s="10" t="n">
        <v>0.1410564076579343</v>
      </c>
      <c r="F72" s="14" t="n">
        <v>0.09505640765793431</v>
      </c>
      <c r="G72" s="14" t="n">
        <v>0.2853</v>
      </c>
      <c r="H72" s="15" t="inlineStr">
        <is>
          <t>Caribbean</t>
        </is>
      </c>
      <c r="I72" s="60">
        <f>B72/$B$75</f>
        <v/>
      </c>
      <c r="J72" s="60">
        <f>I72*D72</f>
        <v/>
      </c>
      <c r="K72" s="60">
        <f>I72*E72</f>
        <v/>
      </c>
      <c r="L72" s="60">
        <f>I72*F72</f>
        <v/>
      </c>
      <c r="M72" s="60">
        <f>I72*G72</f>
        <v/>
      </c>
    </row>
    <row r="73" ht="16.05" customFormat="1" customHeight="1" s="255">
      <c r="A73" s="8" t="inlineStr">
        <is>
          <t>Trinidad and Tobago</t>
        </is>
      </c>
      <c r="B73" s="124" t="n">
        <v>30053.57513214196</v>
      </c>
      <c r="C73" s="9" t="inlineStr">
        <is>
          <t>Ba2</t>
        </is>
      </c>
      <c r="D73" s="21" t="n">
        <v>0.032779436317051</v>
      </c>
      <c r="E73" s="10" t="n">
        <v>0.0900044129483385</v>
      </c>
      <c r="F73" s="14" t="n">
        <v>0.0440044129483385</v>
      </c>
      <c r="G73" s="14" t="n">
        <v>0.3</v>
      </c>
      <c r="H73" s="15" t="inlineStr">
        <is>
          <t>Caribbean</t>
        </is>
      </c>
      <c r="I73" s="60">
        <f>B73/$B$75</f>
        <v/>
      </c>
      <c r="J73" s="60">
        <f>I73*D73</f>
        <v/>
      </c>
      <c r="K73" s="60">
        <f>I73*E73</f>
        <v/>
      </c>
      <c r="L73" s="60">
        <f>I73*F73</f>
        <v/>
      </c>
      <c r="M73" s="60">
        <f>I73*G73</f>
        <v/>
      </c>
    </row>
    <row r="74" ht="16.05" customFormat="1" customHeight="1" s="255">
      <c r="A74" s="8" t="inlineStr">
        <is>
          <t>Turks and Caicos Islands</t>
        </is>
      </c>
      <c r="B74" s="124" t="n">
        <v>1138.8088811</v>
      </c>
      <c r="C74" s="9" t="inlineStr">
        <is>
          <t>Baa1</t>
        </is>
      </c>
      <c r="D74" s="21" t="n">
        <v>0.01741407554343334</v>
      </c>
      <c r="E74" s="10" t="n">
        <v>0.06937734437880483</v>
      </c>
      <c r="F74" s="14" t="n">
        <v>0.02337734437880482</v>
      </c>
      <c r="G74" s="14" t="n">
        <v>0</v>
      </c>
      <c r="H74" s="15" t="inlineStr">
        <is>
          <t>Caribbean</t>
        </is>
      </c>
      <c r="I74" s="60">
        <f>B74/$B$75</f>
        <v/>
      </c>
      <c r="J74" s="60">
        <f>I74*D74</f>
        <v/>
      </c>
      <c r="K74" s="60">
        <f>I74*E74</f>
        <v/>
      </c>
      <c r="L74" s="60">
        <f>I74*F74</f>
        <v/>
      </c>
      <c r="M74" s="60">
        <f>I74*G74</f>
        <v/>
      </c>
    </row>
    <row r="75" ht="16.05" customFormat="1" customHeight="1" s="32">
      <c r="A75" s="58" t="inlineStr">
        <is>
          <t>Caribbean</t>
        </is>
      </c>
      <c r="B75" s="53">
        <f>SUM(B61:B74)</f>
        <v/>
      </c>
      <c r="C75" s="53" t="n"/>
      <c r="D75" s="54">
        <f>SUM(J61:J74)</f>
        <v/>
      </c>
      <c r="E75" s="54">
        <f>SUM(K61:K74)</f>
        <v/>
      </c>
      <c r="F75" s="54">
        <f>SUM(L61:L74)</f>
        <v/>
      </c>
      <c r="G75" s="54">
        <f>SUM(M61:M74)</f>
        <v/>
      </c>
      <c r="H75" s="58" t="n"/>
      <c r="I75" s="61">
        <f>SUM(I61:I74)</f>
        <v/>
      </c>
      <c r="J75" s="61" t="n"/>
      <c r="K75" s="61" t="n"/>
      <c r="L75" s="61">
        <f>SUM(L61:L74)</f>
        <v/>
      </c>
    </row>
    <row r="76" ht="16.05" customFormat="1" customHeight="1" s="255">
      <c r="A76" s="8" t="inlineStr">
        <is>
          <t>Argentina</t>
        </is>
      </c>
      <c r="B76" s="124" t="n">
        <v>631133.3844399444</v>
      </c>
      <c r="C76" s="9" t="inlineStr">
        <is>
          <t>Ca</t>
        </is>
      </c>
      <c r="D76" s="21" t="n">
        <v>0.1307336112488635</v>
      </c>
      <c r="E76" s="10" t="n">
        <v>0.2215019750791156</v>
      </c>
      <c r="F76" s="14" t="n">
        <v>0.1755019750791156</v>
      </c>
      <c r="G76" s="14" t="n">
        <v>0.35</v>
      </c>
      <c r="H76" s="15" t="inlineStr">
        <is>
          <t>Central and South America</t>
        </is>
      </c>
      <c r="I76" s="60">
        <f>B76/$B$95</f>
        <v/>
      </c>
      <c r="J76" s="60">
        <f>I76*D76</f>
        <v/>
      </c>
      <c r="K76" s="60">
        <f>I76*E76</f>
        <v/>
      </c>
      <c r="L76" s="60">
        <f>I76*F76</f>
        <v/>
      </c>
      <c r="M76" s="60">
        <f>I76*G76</f>
        <v/>
      </c>
    </row>
    <row r="77" ht="16.05" customFormat="1" customHeight="1" s="255">
      <c r="A77" s="8" t="inlineStr">
        <is>
          <t>Belize</t>
        </is>
      </c>
      <c r="B77" s="124" t="n">
        <v>2830.507575684095</v>
      </c>
      <c r="C77" s="9" t="inlineStr">
        <is>
          <t>Caa2</t>
        </is>
      </c>
      <c r="D77" s="21" t="n">
        <v>0.09808221960492602</v>
      </c>
      <c r="E77" s="10" t="n">
        <v>0.1776694543688566</v>
      </c>
      <c r="F77" s="14" t="n">
        <v>0.1316694543688566</v>
      </c>
      <c r="G77" s="14" t="n">
        <v>0.2853</v>
      </c>
      <c r="H77" s="15" t="inlineStr">
        <is>
          <t>Central and South America</t>
        </is>
      </c>
      <c r="I77" s="60">
        <f>B77/$B$95</f>
        <v/>
      </c>
      <c r="J77" s="60">
        <f>I77*D77</f>
        <v/>
      </c>
      <c r="K77" s="60">
        <f>I77*E77</f>
        <v/>
      </c>
      <c r="L77" s="60">
        <f>I77*F77</f>
        <v/>
      </c>
      <c r="M77" s="60">
        <f>I77*G77</f>
        <v/>
      </c>
    </row>
    <row r="78" ht="16.05" customFormat="1" customHeight="1" s="255">
      <c r="A78" s="8" t="inlineStr">
        <is>
          <t>Bolivia</t>
        </is>
      </c>
      <c r="B78" s="124" t="n">
        <v>44008.28287796064</v>
      </c>
      <c r="C78" s="9" t="inlineStr">
        <is>
          <t>Caa1</t>
        </is>
      </c>
      <c r="D78" s="21" t="n">
        <v>0.08169250144640053</v>
      </c>
      <c r="E78" s="10" t="n">
        <v>0.1556672478946873</v>
      </c>
      <c r="F78" s="14" t="n">
        <v>0.1096672478946873</v>
      </c>
      <c r="G78" s="14" t="n">
        <v>0.25</v>
      </c>
      <c r="H78" s="15" t="inlineStr">
        <is>
          <t>Central and South America</t>
        </is>
      </c>
      <c r="I78" s="60">
        <f>B78/$B$95</f>
        <v/>
      </c>
      <c r="J78" s="60">
        <f>I78*D78</f>
        <v/>
      </c>
      <c r="K78" s="60">
        <f>I78*E78</f>
        <v/>
      </c>
      <c r="L78" s="60">
        <f>I78*F78</f>
        <v/>
      </c>
      <c r="M78" s="60">
        <f>I78*G78</f>
        <v/>
      </c>
    </row>
    <row r="79" ht="16.05" customFormat="1" customHeight="1" s="255">
      <c r="A79" s="8" t="inlineStr">
        <is>
          <t>Brazil</t>
        </is>
      </c>
      <c r="B79" s="124" t="n">
        <v>1920095.779022729</v>
      </c>
      <c r="C79" s="9" t="inlineStr">
        <is>
          <t>Ba2</t>
        </is>
      </c>
      <c r="D79" s="21" t="n">
        <v>0.032779436317051</v>
      </c>
      <c r="E79" s="10" t="n">
        <v>0.0900044129483385</v>
      </c>
      <c r="F79" s="14" t="n">
        <v>0.0440044129483385</v>
      </c>
      <c r="G79" s="14" t="n">
        <v>0.34</v>
      </c>
      <c r="H79" s="15" t="inlineStr">
        <is>
          <t>Central and South America</t>
        </is>
      </c>
      <c r="I79" s="60">
        <f>B79/$B$95</f>
        <v/>
      </c>
      <c r="J79" s="60">
        <f>I79*D79</f>
        <v/>
      </c>
      <c r="K79" s="60">
        <f>I79*E79</f>
        <v/>
      </c>
      <c r="L79" s="60">
        <f>I79*F79</f>
        <v/>
      </c>
      <c r="M79" s="60">
        <f>I79*G79</f>
        <v/>
      </c>
    </row>
    <row r="80" ht="16.05" customFormat="1" customHeight="1" s="255">
      <c r="A80" s="8" t="inlineStr">
        <is>
          <t>Chile</t>
        </is>
      </c>
      <c r="B80" s="124" t="n">
        <v>301024.7249119234</v>
      </c>
      <c r="C80" s="9" t="inlineStr">
        <is>
          <t>A2</t>
        </is>
      </c>
      <c r="D80" s="21" t="n">
        <v>0.009219216464170593</v>
      </c>
      <c r="E80" s="10" t="n">
        <v>0.0583762411417202</v>
      </c>
      <c r="F80" s="14" t="n">
        <v>0.0123762411417202</v>
      </c>
      <c r="G80" s="14" t="n">
        <v>0.27</v>
      </c>
      <c r="H80" s="15" t="inlineStr">
        <is>
          <t>Central and South America</t>
        </is>
      </c>
      <c r="I80" s="60">
        <f>B80/$B$95</f>
        <v/>
      </c>
      <c r="J80" s="60">
        <f>I80*D80</f>
        <v/>
      </c>
      <c r="K80" s="60">
        <f>I80*E80</f>
        <v/>
      </c>
      <c r="L80" s="60">
        <f>I80*F80</f>
        <v/>
      </c>
      <c r="M80" s="60">
        <f>I80*G80</f>
        <v/>
      </c>
    </row>
    <row r="81" ht="16.05" customFormat="1" customHeight="1" s="255">
      <c r="A81" s="8" t="inlineStr">
        <is>
          <t>Colombia</t>
        </is>
      </c>
      <c r="B81" s="124" t="n">
        <v>343622.1145604092</v>
      </c>
      <c r="C81" s="9" t="inlineStr">
        <is>
          <t>Baa2</t>
        </is>
      </c>
      <c r="D81" s="21" t="n">
        <v>0.02074323704438383</v>
      </c>
      <c r="E81" s="10" t="n">
        <v>0.07384654256887045</v>
      </c>
      <c r="F81" s="14" t="n">
        <v>0.02784654256887045</v>
      </c>
      <c r="G81" s="14" t="n">
        <v>0.35</v>
      </c>
      <c r="H81" s="15" t="inlineStr">
        <is>
          <t>Central and South America</t>
        </is>
      </c>
      <c r="I81" s="60">
        <f>B81/$B$95</f>
        <v/>
      </c>
      <c r="J81" s="60">
        <f>I81*D81</f>
        <v/>
      </c>
      <c r="K81" s="60">
        <f>I81*E81</f>
        <v/>
      </c>
      <c r="L81" s="60">
        <f>I81*F81</f>
        <v/>
      </c>
      <c r="M81" s="60">
        <f>I81*G81</f>
        <v/>
      </c>
    </row>
    <row r="82" ht="16.05" customFormat="1" customHeight="1" s="255">
      <c r="A82" s="8" t="inlineStr">
        <is>
          <t>Costa Rica</t>
        </is>
      </c>
      <c r="B82" s="124" t="n">
        <v>69243.62602866962</v>
      </c>
      <c r="C82" s="9" t="inlineStr">
        <is>
          <t>B1</t>
        </is>
      </c>
      <c r="D82" s="21" t="n">
        <v>0.04904110980246301</v>
      </c>
      <c r="E82" s="10" t="n">
        <v>0.1118347271844283</v>
      </c>
      <c r="F82" s="14" t="n">
        <v>0.06583472718442829</v>
      </c>
      <c r="G82" s="14" t="n">
        <v>0.3</v>
      </c>
      <c r="H82" s="15" t="inlineStr">
        <is>
          <t>Central and South America</t>
        </is>
      </c>
      <c r="I82" s="60">
        <f>B82/$B$95</f>
        <v/>
      </c>
      <c r="J82" s="60">
        <f>I82*D82</f>
        <v/>
      </c>
      <c r="K82" s="60">
        <f>I82*E82</f>
        <v/>
      </c>
      <c r="L82" s="60">
        <f>I82*F82</f>
        <v/>
      </c>
      <c r="M82" s="60">
        <f>I82*G82</f>
        <v/>
      </c>
    </row>
    <row r="83" ht="16.05" customFormat="1" customHeight="1" s="255">
      <c r="A83" s="8" t="inlineStr">
        <is>
          <t>Ecuador</t>
        </is>
      </c>
      <c r="B83" s="124" t="n">
        <v>115049.476</v>
      </c>
      <c r="C83" s="9" t="inlineStr">
        <is>
          <t>Caa3</t>
        </is>
      </c>
      <c r="D83" s="21" t="n">
        <v>0.1089660168195719</v>
      </c>
      <c r="E83" s="10" t="n">
        <v>0.1922802946056096</v>
      </c>
      <c r="F83" s="14" t="n">
        <v>0.1462802946056096</v>
      </c>
      <c r="G83" s="14" t="n">
        <v>0.25</v>
      </c>
      <c r="H83" s="15" t="inlineStr">
        <is>
          <t>Central and South America</t>
        </is>
      </c>
      <c r="I83" s="60">
        <f>B83/$B$95</f>
        <v/>
      </c>
      <c r="J83" s="60">
        <f>I83*D83</f>
        <v/>
      </c>
      <c r="K83" s="60">
        <f>I83*E83</f>
        <v/>
      </c>
      <c r="L83" s="60">
        <f>I83*F83</f>
        <v/>
      </c>
      <c r="M83" s="60">
        <f>I83*G83</f>
        <v/>
      </c>
    </row>
    <row r="84" ht="16.05" customFormat="1" customHeight="1" s="255">
      <c r="A84" s="8" t="inlineStr">
        <is>
          <t>El Salvador</t>
        </is>
      </c>
      <c r="B84" s="124" t="n">
        <v>32488.72</v>
      </c>
      <c r="C84" s="9" t="inlineStr">
        <is>
          <t>Caa3</t>
        </is>
      </c>
      <c r="D84" s="21" t="n">
        <v>0.1089660168195719</v>
      </c>
      <c r="E84" s="10" t="n">
        <v>0.1922802946056096</v>
      </c>
      <c r="F84" s="14" t="n">
        <v>0.1462802946056096</v>
      </c>
      <c r="G84" s="14" t="n">
        <v>0.3</v>
      </c>
      <c r="H84" s="15" t="inlineStr">
        <is>
          <t>Central and South America</t>
        </is>
      </c>
      <c r="I84" s="60">
        <f>B84/$B$95</f>
        <v/>
      </c>
      <c r="J84" s="60">
        <f>I84*D84</f>
        <v/>
      </c>
      <c r="K84" s="60">
        <f>I84*E84</f>
        <v/>
      </c>
      <c r="L84" s="60">
        <f>I84*F84</f>
        <v/>
      </c>
      <c r="M84" s="60">
        <f>I84*G84</f>
        <v/>
      </c>
    </row>
    <row r="85" ht="16.05" customFormat="1" customHeight="1" s="255">
      <c r="A85" s="8" t="inlineStr">
        <is>
          <t>Guatemala</t>
        </is>
      </c>
      <c r="B85" s="124" t="n">
        <v>95003.33031587544</v>
      </c>
      <c r="C85" s="9" t="inlineStr">
        <is>
          <t>Ba1</t>
        </is>
      </c>
      <c r="D85" s="21" t="n">
        <v>0.02727351537317134</v>
      </c>
      <c r="E85" s="10" t="n">
        <v>0.08261304671092226</v>
      </c>
      <c r="F85" s="14" t="n">
        <v>0.03661304671092227</v>
      </c>
      <c r="G85" s="14" t="n">
        <v>0.25</v>
      </c>
      <c r="H85" s="15" t="inlineStr">
        <is>
          <t>Central and South America</t>
        </is>
      </c>
      <c r="I85" s="60">
        <f>B85/$B$95</f>
        <v/>
      </c>
      <c r="J85" s="60">
        <f>I85*D85</f>
        <v/>
      </c>
      <c r="K85" s="60">
        <f>I85*E85</f>
        <v/>
      </c>
      <c r="L85" s="60">
        <f>I85*F85</f>
        <v/>
      </c>
      <c r="M85" s="60">
        <f>I85*G85</f>
        <v/>
      </c>
    </row>
    <row r="86" ht="16.05" customFormat="1" customHeight="1" s="255">
      <c r="A86" s="8" t="inlineStr">
        <is>
          <t>Honduras</t>
        </is>
      </c>
      <c r="B86" s="124" t="n">
        <v>31717.6997643621</v>
      </c>
      <c r="C86" s="9" t="inlineStr">
        <is>
          <t>B1</t>
        </is>
      </c>
      <c r="D86" s="21" t="n">
        <v>0.04904110980246301</v>
      </c>
      <c r="E86" s="10" t="n">
        <v>0.1118347271844283</v>
      </c>
      <c r="F86" s="14" t="n">
        <v>0.06583472718442829</v>
      </c>
      <c r="G86" s="14" t="n">
        <v>0.25</v>
      </c>
      <c r="H86" s="15" t="inlineStr">
        <is>
          <t>Central and South America</t>
        </is>
      </c>
      <c r="I86" s="60">
        <f>B86/$B$95</f>
        <v/>
      </c>
      <c r="J86" s="60">
        <f>I86*D86</f>
        <v/>
      </c>
      <c r="K86" s="60">
        <f>I86*E86</f>
        <v/>
      </c>
      <c r="L86" s="60">
        <f>I86*F86</f>
        <v/>
      </c>
      <c r="M86" s="60">
        <f>I86*G86</f>
        <v/>
      </c>
    </row>
    <row r="87" ht="16.05" customFormat="1" customHeight="1" s="255">
      <c r="A87" s="8" t="inlineStr">
        <is>
          <t>Mexico</t>
        </is>
      </c>
      <c r="B87" s="124" t="n">
        <v>1465854.089286468</v>
      </c>
      <c r="C87" s="9" t="inlineStr">
        <is>
          <t>Baa2</t>
        </is>
      </c>
      <c r="D87" s="21" t="n">
        <v>0.02074323704438383</v>
      </c>
      <c r="E87" s="10" t="n">
        <v>0.07384654256887045</v>
      </c>
      <c r="F87" s="14" t="n">
        <v>0.02784654256887045</v>
      </c>
      <c r="G87" s="14" t="n">
        <v>0.3</v>
      </c>
      <c r="H87" s="15" t="inlineStr">
        <is>
          <t>Central and South America</t>
        </is>
      </c>
      <c r="I87" s="60">
        <f>B87/$B$95</f>
        <v/>
      </c>
      <c r="J87" s="60">
        <f>I87*D87</f>
        <v/>
      </c>
      <c r="K87" s="60">
        <f>I87*E87</f>
        <v/>
      </c>
      <c r="L87" s="60">
        <f>I87*F87</f>
        <v/>
      </c>
      <c r="M87" s="60">
        <f>I87*G87</f>
        <v/>
      </c>
    </row>
    <row r="88" ht="16.05" customFormat="1" customHeight="1" s="255">
      <c r="A88" s="8" t="inlineStr">
        <is>
          <t>Nicaragua</t>
        </is>
      </c>
      <c r="B88" s="124" t="n">
        <v>15671.58393998889</v>
      </c>
      <c r="C88" s="9" t="inlineStr">
        <is>
          <t>B3</t>
        </is>
      </c>
      <c r="D88" s="21" t="n">
        <v>0.07080870423175468</v>
      </c>
      <c r="E88" s="10" t="n">
        <v>0.1410564076579343</v>
      </c>
      <c r="F88" s="14" t="n">
        <v>0.09505640765793431</v>
      </c>
      <c r="G88" s="14" t="n">
        <v>0.3</v>
      </c>
      <c r="H88" s="15" t="inlineStr">
        <is>
          <t>Central and South America</t>
        </is>
      </c>
      <c r="I88" s="60">
        <f>B88/$B$95</f>
        <v/>
      </c>
      <c r="J88" s="60">
        <f>I88*D88</f>
        <v/>
      </c>
      <c r="K88" s="60">
        <f>I88*E88</f>
        <v/>
      </c>
      <c r="L88" s="60">
        <f>I88*F88</f>
        <v/>
      </c>
      <c r="M88" s="60">
        <f>I88*G88</f>
        <v/>
      </c>
    </row>
    <row r="89" ht="16.05" customFormat="1" customHeight="1" s="255">
      <c r="A89" s="8" t="inlineStr">
        <is>
          <t>Panama</t>
        </is>
      </c>
      <c r="B89" s="124" t="n">
        <v>76522.51179999999</v>
      </c>
      <c r="C89" s="9" t="inlineStr">
        <is>
          <t>Baa2</t>
        </is>
      </c>
      <c r="D89" s="21" t="n">
        <v>0.02074323704438383</v>
      </c>
      <c r="E89" s="10" t="n">
        <v>0.07384654256887045</v>
      </c>
      <c r="F89" s="14" t="n">
        <v>0.02784654256887045</v>
      </c>
      <c r="G89" s="14" t="n">
        <v>0.25</v>
      </c>
      <c r="H89" s="15" t="inlineStr">
        <is>
          <t>Central and South America</t>
        </is>
      </c>
      <c r="I89" s="60">
        <f>B89/$B$95</f>
        <v/>
      </c>
      <c r="J89" s="60">
        <f>I89*D89</f>
        <v/>
      </c>
      <c r="K89" s="60">
        <f>I89*E89</f>
        <v/>
      </c>
      <c r="L89" s="60">
        <f>I89*F89</f>
        <v/>
      </c>
      <c r="M89" s="60">
        <f>I89*G89</f>
        <v/>
      </c>
    </row>
    <row r="90" ht="16.05" customFormat="1" customHeight="1" s="255">
      <c r="A90" s="8" t="inlineStr">
        <is>
          <t>Paraguay</t>
        </is>
      </c>
      <c r="B90" s="124" t="n">
        <v>41722.29522922794</v>
      </c>
      <c r="C90" s="9" t="inlineStr">
        <is>
          <t>Ba1</t>
        </is>
      </c>
      <c r="D90" s="21" t="n">
        <v>0.02727351537317134</v>
      </c>
      <c r="E90" s="10" t="n">
        <v>0.08261304671092226</v>
      </c>
      <c r="F90" s="14" t="n">
        <v>0.03661304671092227</v>
      </c>
      <c r="G90" s="14" t="n">
        <v>0.1</v>
      </c>
      <c r="H90" s="15" t="inlineStr">
        <is>
          <t>Central and South America</t>
        </is>
      </c>
      <c r="I90" s="60">
        <f>B90/$B$95</f>
        <v/>
      </c>
      <c r="J90" s="60">
        <f>I90*D90</f>
        <v/>
      </c>
      <c r="K90" s="60">
        <f>I90*E90</f>
        <v/>
      </c>
      <c r="L90" s="60">
        <f>I90*F90</f>
        <v/>
      </c>
      <c r="M90" s="60">
        <f>I90*G90</f>
        <v/>
      </c>
    </row>
    <row r="91" ht="16.05" customFormat="1" customHeight="1" s="255">
      <c r="A91" s="8" t="inlineStr">
        <is>
          <t>Peru</t>
        </is>
      </c>
      <c r="B91" s="124" t="n">
        <v>242631.5733207898</v>
      </c>
      <c r="C91" s="9" t="inlineStr">
        <is>
          <t>Baa1</t>
        </is>
      </c>
      <c r="D91" s="21" t="n">
        <v>0.01741407554343334</v>
      </c>
      <c r="E91" s="10" t="n">
        <v>0.06937734437880483</v>
      </c>
      <c r="F91" s="14" t="n">
        <v>0.02337734437880482</v>
      </c>
      <c r="G91" s="14" t="n">
        <v>0.295</v>
      </c>
      <c r="H91" s="15" t="inlineStr">
        <is>
          <t>Central and South America</t>
        </is>
      </c>
      <c r="I91" s="60">
        <f>B91/$B$95</f>
        <v/>
      </c>
      <c r="J91" s="60">
        <f>I91*D91</f>
        <v/>
      </c>
      <c r="K91" s="60">
        <f>I91*E91</f>
        <v/>
      </c>
      <c r="L91" s="60">
        <f>I91*F91</f>
        <v/>
      </c>
      <c r="M91" s="60">
        <f>I91*G91</f>
        <v/>
      </c>
    </row>
    <row r="92" ht="16.05" customFormat="1" customHeight="1" s="255">
      <c r="A92" s="8" t="inlineStr">
        <is>
          <t>Suriname</t>
        </is>
      </c>
      <c r="B92" s="124" t="n">
        <v>3620.987993326366</v>
      </c>
      <c r="C92" s="9" t="inlineStr">
        <is>
          <t>Caa3</t>
        </is>
      </c>
      <c r="D92" s="21" t="n">
        <v>0.1089660168195719</v>
      </c>
      <c r="E92" s="10" t="n">
        <v>0.1922802946056096</v>
      </c>
      <c r="F92" s="14" t="n">
        <v>0.1462802946056096</v>
      </c>
      <c r="G92" s="14" t="n">
        <v>0.36</v>
      </c>
      <c r="H92" s="15" t="inlineStr">
        <is>
          <t>Central and South America</t>
        </is>
      </c>
      <c r="I92" s="60">
        <f>B92/$B$95</f>
        <v/>
      </c>
      <c r="J92" s="60">
        <f>I92*D92</f>
        <v/>
      </c>
      <c r="K92" s="60">
        <f>I92*E92</f>
        <v/>
      </c>
      <c r="L92" s="60">
        <f>I92*F92</f>
        <v/>
      </c>
      <c r="M92" s="60">
        <f>I92*G92</f>
        <v/>
      </c>
    </row>
    <row r="93" ht="16.05" customFormat="1" customHeight="1" s="255">
      <c r="A93" s="8" t="inlineStr">
        <is>
          <t>Uruguay</t>
        </is>
      </c>
      <c r="B93" s="124" t="n">
        <v>71177.14619749512</v>
      </c>
      <c r="C93" s="9" t="inlineStr">
        <is>
          <t>Baa2</t>
        </is>
      </c>
      <c r="D93" s="21" t="n">
        <v>0.02074323704438383</v>
      </c>
      <c r="E93" s="10" t="n">
        <v>0.07384654256887045</v>
      </c>
      <c r="F93" s="14" t="n">
        <v>0.02784654256887045</v>
      </c>
      <c r="G93" s="14" t="n">
        <v>0.25</v>
      </c>
      <c r="H93" s="15" t="inlineStr">
        <is>
          <t>Central and South America</t>
        </is>
      </c>
      <c r="I93" s="60">
        <f>B93/$B$95</f>
        <v/>
      </c>
      <c r="J93" s="60">
        <f>I93*D93</f>
        <v/>
      </c>
      <c r="K93" s="60">
        <f>I93*E93</f>
        <v/>
      </c>
      <c r="L93" s="60">
        <f>I93*F93</f>
        <v/>
      </c>
      <c r="M93" s="60">
        <f>I93*G93</f>
        <v/>
      </c>
    </row>
    <row r="94" ht="16.05" customFormat="1" customHeight="1" s="255">
      <c r="A94" s="8" t="inlineStr">
        <is>
          <t>Venezuela</t>
        </is>
      </c>
      <c r="B94" s="124" t="n">
        <v>98400</v>
      </c>
      <c r="C94" s="9" t="inlineStr">
        <is>
          <t>C</t>
        </is>
      </c>
      <c r="D94" s="21" t="n">
        <v>0.175</v>
      </c>
      <c r="E94" s="10" t="n">
        <v>0.2809269277078293</v>
      </c>
      <c r="F94" s="14" t="n">
        <v>0.2349269277078294</v>
      </c>
      <c r="G94" s="14" t="n">
        <v>0.34</v>
      </c>
      <c r="H94" s="15" t="inlineStr">
        <is>
          <t>Central and South America</t>
        </is>
      </c>
      <c r="I94" s="60">
        <f>B94/$B$95</f>
        <v/>
      </c>
      <c r="J94" s="60">
        <f>I94*D94</f>
        <v/>
      </c>
      <c r="K94" s="60">
        <f>I94*E94</f>
        <v/>
      </c>
      <c r="L94" s="60">
        <f>I94*F94</f>
        <v/>
      </c>
      <c r="M94" s="60">
        <f>I94*G94</f>
        <v/>
      </c>
    </row>
    <row r="95" ht="16.05" customFormat="1" customHeight="1" s="32">
      <c r="A95" s="58" t="inlineStr">
        <is>
          <t>Central and South America</t>
        </is>
      </c>
      <c r="B95" s="53">
        <f>SUM(B76:B94)</f>
        <v/>
      </c>
      <c r="C95" s="53" t="n"/>
      <c r="D95" s="54">
        <f>SUM(J76:J94)</f>
        <v/>
      </c>
      <c r="E95" s="54">
        <f>SUM(K76:K94)</f>
        <v/>
      </c>
      <c r="F95" s="54">
        <f>SUM(L76:L94)</f>
        <v/>
      </c>
      <c r="G95" s="54">
        <f>SUM(M76:M94)</f>
        <v/>
      </c>
      <c r="H95" s="58" t="n"/>
      <c r="I95" s="61">
        <f>SUM(I76:I94)</f>
        <v/>
      </c>
    </row>
    <row r="96" ht="16.05" customFormat="1" customHeight="1" s="255">
      <c r="A96" s="8" t="inlineStr">
        <is>
          <t>Albania</t>
        </is>
      </c>
      <c r="B96" s="124" t="n">
        <v>18916.37886054883</v>
      </c>
      <c r="C96" s="9" t="inlineStr">
        <is>
          <t>B1</t>
        </is>
      </c>
      <c r="D96" s="21" t="n">
        <v>0.04904110980246301</v>
      </c>
      <c r="E96" s="10" t="n">
        <v>0.1118347271844283</v>
      </c>
      <c r="F96" s="14" t="n">
        <v>0.06583472718442829</v>
      </c>
      <c r="G96" s="14" t="n">
        <v>0.15</v>
      </c>
      <c r="H96" s="15" t="inlineStr">
        <is>
          <t>Eastern Europe &amp; Russia</t>
        </is>
      </c>
      <c r="I96" s="60">
        <f>B96/$B$123</f>
        <v/>
      </c>
      <c r="J96" s="60">
        <f>I96*D96</f>
        <v/>
      </c>
      <c r="K96" s="60">
        <f>I96*E96</f>
        <v/>
      </c>
      <c r="L96" s="60">
        <f>I96*F96</f>
        <v/>
      </c>
      <c r="M96" s="60">
        <f>I96*G96</f>
        <v/>
      </c>
    </row>
    <row r="97" ht="16.05" customFormat="1" customHeight="1" s="255">
      <c r="A97" s="8" t="inlineStr">
        <is>
          <t>Armenia</t>
        </is>
      </c>
      <c r="B97" s="124" t="n">
        <v>19513.47464824294</v>
      </c>
      <c r="C97" s="9" t="inlineStr">
        <is>
          <t>Ba3</t>
        </is>
      </c>
      <c r="D97" s="21" t="n">
        <v>0.03918166997272502</v>
      </c>
      <c r="E97" s="10" t="n">
        <v>0.09859902485231085</v>
      </c>
      <c r="F97" s="14" t="n">
        <v>0.05259902485231086</v>
      </c>
      <c r="G97" s="14" t="n">
        <v>0.18</v>
      </c>
      <c r="H97" s="15" t="inlineStr">
        <is>
          <t>Eastern Europe &amp; Russia</t>
        </is>
      </c>
      <c r="I97" s="60">
        <f>B97/$B$123</f>
        <v/>
      </c>
      <c r="J97" s="60">
        <f>I97*D97</f>
        <v/>
      </c>
      <c r="K97" s="60">
        <f>I97*E97</f>
        <v/>
      </c>
      <c r="L97" s="60">
        <f>I97*F97</f>
        <v/>
      </c>
      <c r="M97" s="60">
        <f>I97*G97</f>
        <v/>
      </c>
    </row>
    <row r="98" ht="16.05" customFormat="1" customHeight="1" s="255">
      <c r="A98" s="8" t="inlineStr">
        <is>
          <t>Azerbaijan</t>
        </is>
      </c>
      <c r="B98" s="124" t="n">
        <v>78721.0588235294</v>
      </c>
      <c r="C98" s="9" t="inlineStr">
        <is>
          <t>Ba1</t>
        </is>
      </c>
      <c r="D98" s="21" t="n">
        <v>0.02727351537317134</v>
      </c>
      <c r="E98" s="10" t="n">
        <v>0.08261304671092226</v>
      </c>
      <c r="F98" s="14" t="n">
        <v>0.03661304671092227</v>
      </c>
      <c r="G98" s="14" t="n">
        <v>0.2</v>
      </c>
      <c r="H98" s="15" t="inlineStr">
        <is>
          <t>Eastern Europe &amp; Russia</t>
        </is>
      </c>
      <c r="I98" s="60">
        <f>B98/$B$123</f>
        <v/>
      </c>
      <c r="J98" s="60">
        <f>I98*D98</f>
        <v/>
      </c>
      <c r="K98" s="60">
        <f>I98*E98</f>
        <v/>
      </c>
      <c r="L98" s="60">
        <f>I98*F98</f>
        <v/>
      </c>
      <c r="M98" s="60">
        <f>I98*G98</f>
        <v/>
      </c>
    </row>
    <row r="99" ht="16.05" customFormat="1" customHeight="1" s="255">
      <c r="A99" s="8" t="inlineStr">
        <is>
          <t>Belarus</t>
        </is>
      </c>
      <c r="B99" s="124" t="n">
        <v>72793.45758843666</v>
      </c>
      <c r="C99" s="9" t="inlineStr">
        <is>
          <t>C</t>
        </is>
      </c>
      <c r="D99" s="21" t="n">
        <v>0.175</v>
      </c>
      <c r="E99" s="10" t="n">
        <v>0.2809269277078293</v>
      </c>
      <c r="F99" s="14" t="n">
        <v>0.2349269277078294</v>
      </c>
      <c r="G99" s="14" t="n">
        <v>0.18</v>
      </c>
      <c r="H99" s="15" t="inlineStr">
        <is>
          <t>Eastern Europe &amp; Russia</t>
        </is>
      </c>
      <c r="I99" s="60">
        <f>B99/$B$123</f>
        <v/>
      </c>
      <c r="J99" s="60">
        <f>I99*D99</f>
        <v/>
      </c>
      <c r="K99" s="60">
        <f>I99*E99</f>
        <v/>
      </c>
      <c r="L99" s="60">
        <f>I99*F99</f>
        <v/>
      </c>
      <c r="M99" s="60">
        <f>I99*G99</f>
        <v/>
      </c>
    </row>
    <row r="100" ht="16.05" customFormat="1" customHeight="1" s="255">
      <c r="A100" s="8" t="inlineStr">
        <is>
          <t>Bosnia and Herzegovina</t>
        </is>
      </c>
      <c r="B100" s="124" t="n">
        <v>24473.90667370864</v>
      </c>
      <c r="C100" s="9" t="inlineStr">
        <is>
          <t>B3</t>
        </is>
      </c>
      <c r="D100" s="21" t="n">
        <v>0.07080870423175468</v>
      </c>
      <c r="E100" s="10" t="n">
        <v>0.1410564076579343</v>
      </c>
      <c r="F100" s="14" t="n">
        <v>0.09505640765793431</v>
      </c>
      <c r="G100" s="14" t="n">
        <v>0.1</v>
      </c>
      <c r="H100" s="15" t="inlineStr">
        <is>
          <t>Eastern Europe &amp; Russia</t>
        </is>
      </c>
      <c r="I100" s="60">
        <f>B100/$B$123</f>
        <v/>
      </c>
      <c r="J100" s="60">
        <f>I100*D100</f>
        <v/>
      </c>
      <c r="K100" s="60">
        <f>I100*E100</f>
        <v/>
      </c>
      <c r="L100" s="60">
        <f>I100*F100</f>
        <v/>
      </c>
      <c r="M100" s="60">
        <f>I100*G100</f>
        <v/>
      </c>
    </row>
    <row r="101" ht="16.05" customFormat="1" customHeight="1" s="255">
      <c r="A101" s="8" t="inlineStr">
        <is>
          <t>Bulgaria</t>
        </is>
      </c>
      <c r="B101" s="124" t="n">
        <v>90346.16991493486</v>
      </c>
      <c r="C101" s="9" t="inlineStr">
        <is>
          <t>Baa1</t>
        </is>
      </c>
      <c r="D101" s="21" t="n">
        <v>0.01741407554343334</v>
      </c>
      <c r="E101" s="10" t="n">
        <v>0.06937734437880483</v>
      </c>
      <c r="F101" s="14" t="n">
        <v>0.02337734437880482</v>
      </c>
      <c r="G101" s="14" t="n">
        <v>0.1</v>
      </c>
      <c r="H101" s="15" t="inlineStr">
        <is>
          <t>Eastern Europe &amp; Russia</t>
        </is>
      </c>
      <c r="I101" s="60">
        <f>B101/$B$123</f>
        <v/>
      </c>
      <c r="J101" s="60">
        <f>I101*D101</f>
        <v/>
      </c>
      <c r="K101" s="60">
        <f>I101*E101</f>
        <v/>
      </c>
      <c r="L101" s="60">
        <f>I101*F101</f>
        <v/>
      </c>
      <c r="M101" s="60">
        <f>I101*G101</f>
        <v/>
      </c>
    </row>
    <row r="102" ht="16.05" customFormat="1" customHeight="1" s="255">
      <c r="A102" s="8" t="inlineStr">
        <is>
          <t>Croatia</t>
        </is>
      </c>
      <c r="B102" s="124" t="n">
        <v>71600.04965019498</v>
      </c>
      <c r="C102" s="9" t="inlineStr">
        <is>
          <t>Baa2</t>
        </is>
      </c>
      <c r="D102" s="21" t="n">
        <v>0.02074323704438383</v>
      </c>
      <c r="E102" s="10" t="n">
        <v>0.07384654256887045</v>
      </c>
      <c r="F102" s="14" t="n">
        <v>0.02784654256887045</v>
      </c>
      <c r="G102" s="14" t="n">
        <v>0.18</v>
      </c>
      <c r="H102" s="15" t="inlineStr">
        <is>
          <t>Eastern Europe &amp; Russia</t>
        </is>
      </c>
      <c r="I102" s="60">
        <f>B102/$B$123</f>
        <v/>
      </c>
      <c r="J102" s="60">
        <f>I102*D102</f>
        <v/>
      </c>
      <c r="K102" s="60">
        <f>I102*E102</f>
        <v/>
      </c>
      <c r="L102" s="60">
        <f>I102*F102</f>
        <v/>
      </c>
      <c r="M102" s="60">
        <f>I102*G102</f>
        <v/>
      </c>
    </row>
    <row r="103" ht="16.05" customFormat="1" customHeight="1" s="255">
      <c r="A103" s="8" t="inlineStr">
        <is>
          <t>Czech Republic</t>
        </is>
      </c>
      <c r="B103" s="124" t="n">
        <v>290527.5506272209</v>
      </c>
      <c r="C103" s="9" t="inlineStr">
        <is>
          <t>Aa3</t>
        </is>
      </c>
      <c r="D103" s="21" t="n">
        <v>0.006530278328787503</v>
      </c>
      <c r="E103" s="10" t="n">
        <v>0.05476650414205181</v>
      </c>
      <c r="F103" s="14" t="n">
        <v>0.008766504142051809</v>
      </c>
      <c r="G103" s="14" t="n">
        <v>0.19</v>
      </c>
      <c r="H103" s="15" t="inlineStr">
        <is>
          <t>Eastern Europe &amp; Russia</t>
        </is>
      </c>
      <c r="I103" s="60">
        <f>B103/$B$123</f>
        <v/>
      </c>
      <c r="J103" s="60">
        <f>I103*D103</f>
        <v/>
      </c>
      <c r="K103" s="60">
        <f>I103*E103</f>
        <v/>
      </c>
      <c r="L103" s="60">
        <f>I103*F103</f>
        <v/>
      </c>
      <c r="M103" s="60">
        <f>I103*G103</f>
        <v/>
      </c>
    </row>
    <row r="104" ht="16.05" customFormat="1" customHeight="1" s="255">
      <c r="A104" s="8" t="inlineStr">
        <is>
          <t>Estonia</t>
        </is>
      </c>
      <c r="B104" s="124" t="n">
        <v>38100.8129585196</v>
      </c>
      <c r="C104" s="9" t="inlineStr">
        <is>
          <t>A1</t>
        </is>
      </c>
      <c r="D104" s="21" t="n">
        <v>0.007682680386808828</v>
      </c>
      <c r="E104" s="10" t="n">
        <v>0.05631353428476683</v>
      </c>
      <c r="F104" s="14" t="n">
        <v>0.01031353428476683</v>
      </c>
      <c r="G104" s="14" t="n">
        <v>0.2</v>
      </c>
      <c r="H104" s="15" t="inlineStr">
        <is>
          <t>Eastern Europe &amp; Russia</t>
        </is>
      </c>
      <c r="I104" s="60">
        <f>B104/$B$123</f>
        <v/>
      </c>
      <c r="J104" s="60">
        <f>I104*D104</f>
        <v/>
      </c>
      <c r="K104" s="60">
        <f>I104*E104</f>
        <v/>
      </c>
      <c r="L104" s="60">
        <f>I104*F104</f>
        <v/>
      </c>
      <c r="M104" s="60">
        <f>I104*G104</f>
        <v/>
      </c>
    </row>
    <row r="105" ht="16.05" customFormat="1" customHeight="1" s="255">
      <c r="A105" s="8" t="inlineStr">
        <is>
          <t>Georgia</t>
        </is>
      </c>
      <c r="B105" s="124" t="n">
        <v>24780.79106371305</v>
      </c>
      <c r="C105" s="9" t="inlineStr">
        <is>
          <t>Ba2</t>
        </is>
      </c>
      <c r="D105" s="21" t="n">
        <v>0.032779436317051</v>
      </c>
      <c r="E105" s="10" t="n">
        <v>0.0900044129483385</v>
      </c>
      <c r="F105" s="14" t="n">
        <v>0.0440044129483385</v>
      </c>
      <c r="G105" s="14" t="n">
        <v>0.15</v>
      </c>
      <c r="H105" s="15" t="inlineStr">
        <is>
          <t>Eastern Europe &amp; Russia</t>
        </is>
      </c>
      <c r="I105" s="60">
        <f>B105/$B$123</f>
        <v/>
      </c>
      <c r="J105" s="60">
        <f>I105*D105</f>
        <v/>
      </c>
      <c r="K105" s="60">
        <f>I105*E105</f>
        <v/>
      </c>
      <c r="L105" s="60">
        <f>I105*F105</f>
        <v/>
      </c>
      <c r="M105" s="60">
        <f>I105*G105</f>
        <v/>
      </c>
    </row>
    <row r="106" ht="16.05" customFormat="1" customHeight="1" s="255">
      <c r="A106" s="8" t="inlineStr">
        <is>
          <t>Hungary</t>
        </is>
      </c>
      <c r="B106" s="124" t="n">
        <v>177337.436677365</v>
      </c>
      <c r="C106" s="9" t="inlineStr">
        <is>
          <t>Baa2</t>
        </is>
      </c>
      <c r="D106" s="21" t="n">
        <v>0.02074323704438383</v>
      </c>
      <c r="E106" s="10" t="n">
        <v>0.07384654256887045</v>
      </c>
      <c r="F106" s="14" t="n">
        <v>0.02784654256887045</v>
      </c>
      <c r="G106" s="14" t="n">
        <v>0.09</v>
      </c>
      <c r="H106" s="15" t="inlineStr">
        <is>
          <t>Eastern Europe &amp; Russia</t>
        </is>
      </c>
      <c r="I106" s="60">
        <f>B106/$B$123</f>
        <v/>
      </c>
      <c r="J106" s="60">
        <f>I106*D106</f>
        <v/>
      </c>
      <c r="K106" s="60">
        <f>I106*E106</f>
        <v/>
      </c>
      <c r="L106" s="60">
        <f>I106*F106</f>
        <v/>
      </c>
      <c r="M106" s="60">
        <f>I106*G106</f>
        <v/>
      </c>
    </row>
    <row r="107" ht="16.05" customFormat="1" customHeight="1" s="255">
      <c r="A107" s="8" t="inlineStr">
        <is>
          <t>Kazakhstan</t>
        </is>
      </c>
      <c r="B107" s="124" t="n">
        <v>225496.3289254941</v>
      </c>
      <c r="C107" s="9" t="inlineStr">
        <is>
          <t>Baa2</t>
        </is>
      </c>
      <c r="D107" s="21" t="n">
        <v>0.02074323704438383</v>
      </c>
      <c r="E107" s="10" t="n">
        <v>0.07384654256887045</v>
      </c>
      <c r="F107" s="14" t="n">
        <v>0.02784654256887045</v>
      </c>
      <c r="G107" s="14" t="n">
        <v>0.2</v>
      </c>
      <c r="H107" s="15" t="inlineStr">
        <is>
          <t>Eastern Europe &amp; Russia</t>
        </is>
      </c>
      <c r="I107" s="60">
        <f>B107/$B$123</f>
        <v/>
      </c>
      <c r="J107" s="60">
        <f>I107*D107</f>
        <v/>
      </c>
      <c r="K107" s="60">
        <f>I107*E107</f>
        <v/>
      </c>
      <c r="L107" s="60">
        <f>I107*F107</f>
        <v/>
      </c>
      <c r="M107" s="60">
        <f>I107*G107</f>
        <v/>
      </c>
    </row>
    <row r="108" ht="16.05" customFormat="1" customHeight="1" s="255">
      <c r="A108" s="8" t="inlineStr">
        <is>
          <t>Kyrgyzstan</t>
        </is>
      </c>
      <c r="B108" s="124" t="n">
        <v>11543.96655884205</v>
      </c>
      <c r="C108" s="9" t="inlineStr">
        <is>
          <t>B3</t>
        </is>
      </c>
      <c r="D108" s="21" t="n">
        <v>0.07080870423175468</v>
      </c>
      <c r="E108" s="10" t="n">
        <v>0.1410564076579343</v>
      </c>
      <c r="F108" s="14" t="n">
        <v>0.09505640765793431</v>
      </c>
      <c r="G108" s="14" t="n">
        <v>0.1</v>
      </c>
      <c r="H108" s="15" t="inlineStr">
        <is>
          <t>Eastern Europe &amp; Russia</t>
        </is>
      </c>
      <c r="I108" s="60">
        <f>B108/$B$123</f>
        <v/>
      </c>
      <c r="J108" s="60">
        <f>I108*D108</f>
        <v/>
      </c>
      <c r="K108" s="60">
        <f>I108*E108</f>
        <v/>
      </c>
      <c r="L108" s="60">
        <f>I108*F108</f>
        <v/>
      </c>
      <c r="M108" s="60">
        <f>I108*G108</f>
        <v/>
      </c>
    </row>
    <row r="109" ht="16.05" customFormat="1" customHeight="1" s="255">
      <c r="A109" s="8" t="inlineStr">
        <is>
          <t>Latvia</t>
        </is>
      </c>
      <c r="B109" s="124" t="n">
        <v>40932.03004956436</v>
      </c>
      <c r="C109" s="9" t="inlineStr">
        <is>
          <t>A3</t>
        </is>
      </c>
      <c r="D109" s="21" t="n">
        <v>0.01306055665757501</v>
      </c>
      <c r="E109" s="10" t="n">
        <v>0.06353300828410362</v>
      </c>
      <c r="F109" s="14" t="n">
        <v>0.01753300828410362</v>
      </c>
      <c r="G109" s="14" t="n">
        <v>0.2</v>
      </c>
      <c r="H109" s="15" t="inlineStr">
        <is>
          <t>Eastern Europe &amp; Russia</t>
        </is>
      </c>
      <c r="I109" s="60">
        <f>B109/$B$123</f>
        <v/>
      </c>
      <c r="J109" s="60">
        <f>I109*D109</f>
        <v/>
      </c>
      <c r="K109" s="60">
        <f>I109*E109</f>
        <v/>
      </c>
      <c r="L109" s="60">
        <f>I109*F109</f>
        <v/>
      </c>
      <c r="M109" s="60">
        <f>I109*G109</f>
        <v/>
      </c>
    </row>
    <row r="110" ht="16.05" customFormat="1" customHeight="1" s="255">
      <c r="A110" s="8" t="inlineStr">
        <is>
          <t>Lithuania</t>
        </is>
      </c>
      <c r="B110" s="124" t="n">
        <v>70974.49045049444</v>
      </c>
      <c r="C110" s="9" t="inlineStr">
        <is>
          <t>A2</t>
        </is>
      </c>
      <c r="D110" s="21" t="n">
        <v>0.009219216464170593</v>
      </c>
      <c r="E110" s="10" t="n">
        <v>0.0583762411417202</v>
      </c>
      <c r="F110" s="14" t="n">
        <v>0.0123762411417202</v>
      </c>
      <c r="G110" s="14" t="n">
        <v>0.15</v>
      </c>
      <c r="H110" s="15" t="inlineStr">
        <is>
          <t>Eastern Europe &amp; Russia</t>
        </is>
      </c>
      <c r="I110" s="60">
        <f>B110/$B$123</f>
        <v/>
      </c>
      <c r="J110" s="60">
        <f>I110*D110</f>
        <v/>
      </c>
      <c r="K110" s="60">
        <f>I110*E110</f>
        <v/>
      </c>
      <c r="L110" s="60">
        <f>I110*F110</f>
        <v/>
      </c>
      <c r="M110" s="60">
        <f>I110*G110</f>
        <v/>
      </c>
    </row>
    <row r="111" ht="16.05" customFormat="1" customHeight="1" s="255">
      <c r="A111" s="8" t="inlineStr">
        <is>
          <t>Macedonia</t>
        </is>
      </c>
      <c r="B111" s="124" t="n">
        <v>13563.13210216632</v>
      </c>
      <c r="C111" s="9" t="inlineStr">
        <is>
          <t>Ba3</t>
        </is>
      </c>
      <c r="D111" s="21" t="n">
        <v>0.03918166997272502</v>
      </c>
      <c r="E111" s="10" t="n">
        <v>0.09859902485231085</v>
      </c>
      <c r="F111" s="14" t="n">
        <v>0.05259902485231086</v>
      </c>
      <c r="G111" s="14" t="n">
        <v>0.1</v>
      </c>
      <c r="H111" s="15" t="inlineStr">
        <is>
          <t>Eastern Europe &amp; Russia</t>
        </is>
      </c>
      <c r="I111" s="60">
        <f>B111/$B$123</f>
        <v/>
      </c>
      <c r="J111" s="60">
        <f>I111*D111</f>
        <v/>
      </c>
      <c r="K111" s="60">
        <f>I111*E111</f>
        <v/>
      </c>
      <c r="L111" s="60">
        <f>I111*F111</f>
        <v/>
      </c>
      <c r="M111" s="60">
        <f>I111*G111</f>
        <v/>
      </c>
    </row>
    <row r="112" ht="16.05" customFormat="1" customHeight="1" s="255">
      <c r="A112" s="8" t="inlineStr">
        <is>
          <t>Moldova</t>
        </is>
      </c>
      <c r="B112" s="124" t="n">
        <v>14508.33328042328</v>
      </c>
      <c r="C112" s="9" t="inlineStr">
        <is>
          <t>B3</t>
        </is>
      </c>
      <c r="D112" s="21" t="n">
        <v>0.07080870423175468</v>
      </c>
      <c r="E112" s="10" t="n">
        <v>0.1410564076579343</v>
      </c>
      <c r="F112" s="14" t="n">
        <v>0.09505640765793431</v>
      </c>
      <c r="G112" s="14" t="n">
        <v>0.12</v>
      </c>
      <c r="H112" s="15" t="inlineStr">
        <is>
          <t>Eastern Europe &amp; Russia</t>
        </is>
      </c>
      <c r="I112" s="60">
        <f>B112/$B$123</f>
        <v/>
      </c>
      <c r="J112" s="60">
        <f>I112*D112</f>
        <v/>
      </c>
      <c r="K112" s="60">
        <f>I112*E112</f>
        <v/>
      </c>
      <c r="L112" s="60">
        <f>I112*F112</f>
        <v/>
      </c>
      <c r="M112" s="60">
        <f>I112*G112</f>
        <v/>
      </c>
    </row>
    <row r="113" ht="16.05" customFormat="1" customHeight="1" s="255">
      <c r="A113" s="8" t="inlineStr">
        <is>
          <t>Montenegro</t>
        </is>
      </c>
      <c r="B113" s="124" t="n">
        <v>6229.801580791574</v>
      </c>
      <c r="C113" s="9" t="inlineStr">
        <is>
          <t>B1</t>
        </is>
      </c>
      <c r="D113" s="21" t="n">
        <v>0.04904110980246301</v>
      </c>
      <c r="E113" s="10" t="n">
        <v>0.1118347271844283</v>
      </c>
      <c r="F113" s="14" t="n">
        <v>0.06583472718442829</v>
      </c>
      <c r="G113" s="14" t="n">
        <v>0.15</v>
      </c>
      <c r="H113" s="15" t="inlineStr">
        <is>
          <t>Eastern Europe &amp; Russia</t>
        </is>
      </c>
      <c r="I113" s="60">
        <f>B113/$B$123</f>
        <v/>
      </c>
      <c r="J113" s="60">
        <f>I113*D113</f>
        <v/>
      </c>
      <c r="K113" s="60">
        <f>I113*E113</f>
        <v/>
      </c>
      <c r="L113" s="60">
        <f>I113*F113</f>
        <v/>
      </c>
      <c r="M113" s="60">
        <f>I113*G113</f>
        <v/>
      </c>
    </row>
    <row r="114" ht="16.05" customFormat="1" customHeight="1" s="255">
      <c r="A114" s="8" t="inlineStr">
        <is>
          <t>Poland</t>
        </is>
      </c>
      <c r="B114" s="124" t="n">
        <v>688125.0105205204</v>
      </c>
      <c r="C114" s="9" t="inlineStr">
        <is>
          <t>A2</t>
        </is>
      </c>
      <c r="D114" s="21" t="n">
        <v>0.009219216464170593</v>
      </c>
      <c r="E114" s="10" t="n">
        <v>0.0583762411417202</v>
      </c>
      <c r="F114" s="14" t="n">
        <v>0.0123762411417202</v>
      </c>
      <c r="G114" s="14" t="n">
        <v>0.19</v>
      </c>
      <c r="H114" s="15" t="inlineStr">
        <is>
          <t>Eastern Europe &amp; Russia</t>
        </is>
      </c>
      <c r="I114" s="60">
        <f>B114/$B$123</f>
        <v/>
      </c>
      <c r="J114" s="60">
        <f>I114*D114</f>
        <v/>
      </c>
      <c r="K114" s="60">
        <f>I114*E114</f>
        <v/>
      </c>
      <c r="L114" s="60">
        <f>I114*F114</f>
        <v/>
      </c>
      <c r="M114" s="60">
        <f>I114*G114</f>
        <v/>
      </c>
    </row>
    <row r="115" ht="16.05" customFormat="1" customHeight="1" s="255">
      <c r="A115" s="8" t="inlineStr">
        <is>
          <t>Romania</t>
        </is>
      </c>
      <c r="B115" s="124" t="n">
        <v>300691.3548648547</v>
      </c>
      <c r="C115" s="9" t="inlineStr">
        <is>
          <t>Baa3</t>
        </is>
      </c>
      <c r="D115" s="21" t="n">
        <v>0.02394435387222085</v>
      </c>
      <c r="E115" s="10" t="n">
        <v>0.07814384852085662</v>
      </c>
      <c r="F115" s="14" t="n">
        <v>0.03214384852085663</v>
      </c>
      <c r="G115" s="14" t="n">
        <v>0.16</v>
      </c>
      <c r="H115" s="15" t="inlineStr">
        <is>
          <t>Eastern Europe &amp; Russia</t>
        </is>
      </c>
      <c r="I115" s="60">
        <f>B115/$B$123</f>
        <v/>
      </c>
      <c r="J115" s="60">
        <f>I115*D115</f>
        <v/>
      </c>
      <c r="K115" s="60">
        <f>I115*E115</f>
        <v/>
      </c>
      <c r="L115" s="60">
        <f>I115*F115</f>
        <v/>
      </c>
      <c r="M115" s="60">
        <f>I115*G115</f>
        <v/>
      </c>
    </row>
    <row r="116" ht="16.05" customFormat="1" customHeight="1" s="255">
      <c r="A116" s="8" t="inlineStr">
        <is>
          <t>Russia</t>
        </is>
      </c>
      <c r="B116" s="124" t="n">
        <v>2240422.427458579</v>
      </c>
      <c r="C116" s="9" t="inlineStr">
        <is>
          <t>NA</t>
        </is>
      </c>
      <c r="D116" s="21" t="n">
        <v>0.049</v>
      </c>
      <c r="E116" s="10" t="n">
        <v>0.1118</v>
      </c>
      <c r="F116" s="14" t="n">
        <v>0.0658</v>
      </c>
      <c r="G116" s="14" t="n">
        <v>0.2</v>
      </c>
      <c r="H116" s="15" t="inlineStr">
        <is>
          <t>Eastern Europe &amp; Russia</t>
        </is>
      </c>
      <c r="I116" s="60">
        <f>B116/$B$123</f>
        <v/>
      </c>
      <c r="J116" s="60">
        <f>I116*D116</f>
        <v/>
      </c>
      <c r="K116" s="60">
        <f>I116*E116</f>
        <v/>
      </c>
      <c r="L116" s="60">
        <f>I116*F116</f>
        <v/>
      </c>
      <c r="M116" s="60">
        <f>I116*G116</f>
        <v/>
      </c>
    </row>
    <row r="117" ht="16.05" customFormat="1" customHeight="1" s="255">
      <c r="A117" s="8" t="inlineStr">
        <is>
          <t>Serbia</t>
        </is>
      </c>
      <c r="B117" s="124" t="n">
        <v>63563.40104350443</v>
      </c>
      <c r="C117" s="9" t="inlineStr">
        <is>
          <t>Ba2</t>
        </is>
      </c>
      <c r="D117" s="21" t="n">
        <v>0.032779436317051</v>
      </c>
      <c r="E117" s="10" t="n">
        <v>0.0900044129483385</v>
      </c>
      <c r="F117" s="14" t="n">
        <v>0.0440044129483385</v>
      </c>
      <c r="G117" s="14" t="n">
        <v>0.15</v>
      </c>
      <c r="H117" s="15" t="inlineStr">
        <is>
          <t>Eastern Europe &amp; Russia</t>
        </is>
      </c>
      <c r="I117" s="60">
        <f>B117/$B$123</f>
        <v/>
      </c>
      <c r="J117" s="60">
        <f>I117*D117</f>
        <v/>
      </c>
      <c r="K117" s="60">
        <f>I117*E117</f>
        <v/>
      </c>
      <c r="L117" s="60">
        <f>I117*F117</f>
        <v/>
      </c>
      <c r="M117" s="60">
        <f>I117*G117</f>
        <v/>
      </c>
    </row>
    <row r="118" ht="16.05" customFormat="1" customHeight="1" s="255">
      <c r="A118" s="8" t="inlineStr">
        <is>
          <t>Slovakia</t>
        </is>
      </c>
      <c r="B118" s="124" t="n">
        <v>115461.7116889654</v>
      </c>
      <c r="C118" s="9" t="inlineStr">
        <is>
          <t>A2</t>
        </is>
      </c>
      <c r="D118" s="21" t="n">
        <v>0.009219216464170593</v>
      </c>
      <c r="E118" s="10" t="n">
        <v>0.0583762411417202</v>
      </c>
      <c r="F118" s="14" t="n">
        <v>0.0123762411417202</v>
      </c>
      <c r="G118" s="14" t="n">
        <v>0.21</v>
      </c>
      <c r="H118" s="15" t="inlineStr">
        <is>
          <t>Eastern Europe &amp; Russia</t>
        </is>
      </c>
      <c r="I118" s="60">
        <f>B118/$B$123</f>
        <v/>
      </c>
      <c r="J118" s="60">
        <f>I118*D118</f>
        <v/>
      </c>
      <c r="K118" s="60">
        <f>I118*E118</f>
        <v/>
      </c>
      <c r="L118" s="60">
        <f>I118*F118</f>
        <v/>
      </c>
      <c r="M118" s="60">
        <f>I118*G118</f>
        <v/>
      </c>
    </row>
    <row r="119" ht="16.05" customFormat="1" customHeight="1" s="255">
      <c r="A119" s="8" t="inlineStr">
        <is>
          <t>Slovenia</t>
        </is>
      </c>
      <c r="B119" s="124" t="n">
        <v>60063.47546634459</v>
      </c>
      <c r="C119" s="9" t="inlineStr">
        <is>
          <t>A3</t>
        </is>
      </c>
      <c r="D119" s="21" t="n">
        <v>0.01306055665757501</v>
      </c>
      <c r="E119" s="10" t="n">
        <v>0.06353300828410362</v>
      </c>
      <c r="F119" s="14" t="n">
        <v>0.01753300828410362</v>
      </c>
      <c r="G119" s="14" t="n">
        <v>0.19</v>
      </c>
      <c r="H119" s="15" t="inlineStr">
        <is>
          <t>Eastern Europe &amp; Russia</t>
        </is>
      </c>
      <c r="I119" s="60">
        <f>B119/$B$123</f>
        <v/>
      </c>
      <c r="J119" s="60">
        <f>I119*D119</f>
        <v/>
      </c>
      <c r="K119" s="60">
        <f>I119*E119</f>
        <v/>
      </c>
      <c r="L119" s="60">
        <f>I119*F119</f>
        <v/>
      </c>
      <c r="M119" s="60">
        <f>I119*G119</f>
        <v/>
      </c>
    </row>
    <row r="120" ht="16.05" customFormat="1" customHeight="1" s="255">
      <c r="A120" s="8" t="inlineStr">
        <is>
          <t>Tajikistan</t>
        </is>
      </c>
      <c r="B120" s="124" t="n">
        <v>10492.12338779312</v>
      </c>
      <c r="C120" s="9" t="inlineStr">
        <is>
          <t>B3</t>
        </is>
      </c>
      <c r="D120" s="21" t="n">
        <v>0.07080870423175468</v>
      </c>
      <c r="E120" s="10" t="n">
        <v>0.1410564076579343</v>
      </c>
      <c r="F120" s="14" t="n">
        <v>0.09505640765793431</v>
      </c>
      <c r="G120" s="14" t="n">
        <v>0.18</v>
      </c>
      <c r="H120" s="15" t="inlineStr">
        <is>
          <t>Eastern Europe &amp; Russia</t>
        </is>
      </c>
      <c r="I120" s="60">
        <f>B120/$B$123</f>
        <v/>
      </c>
      <c r="J120" s="60">
        <f>I120*D120</f>
        <v/>
      </c>
      <c r="K120" s="60">
        <f>I120*E120</f>
        <v/>
      </c>
      <c r="L120" s="60">
        <f>I120*F120</f>
        <v/>
      </c>
      <c r="M120" s="60">
        <f>I120*G120</f>
        <v/>
      </c>
    </row>
    <row r="121" ht="16.05" customFormat="1" customHeight="1" s="255">
      <c r="A121" s="8" t="inlineStr">
        <is>
          <t>Ukraine</t>
        </is>
      </c>
      <c r="B121" s="124" t="n">
        <v>160502.7372510467</v>
      </c>
      <c r="C121" s="9" t="inlineStr">
        <is>
          <t>Ca</t>
        </is>
      </c>
      <c r="D121" s="21" t="n">
        <v>0.1307336112488635</v>
      </c>
      <c r="E121" s="10" t="n">
        <v>0.2215019750791156</v>
      </c>
      <c r="F121" s="14" t="n">
        <v>0.1755019750791156</v>
      </c>
      <c r="G121" s="14" t="n">
        <v>0.18</v>
      </c>
      <c r="H121" s="15" t="inlineStr">
        <is>
          <t>Eastern Europe &amp; Russia</t>
        </is>
      </c>
      <c r="I121" s="60">
        <f>B121/$B$123</f>
        <v/>
      </c>
      <c r="J121" s="60">
        <f>I121*D121</f>
        <v/>
      </c>
      <c r="K121" s="60">
        <f>I121*E121</f>
        <v/>
      </c>
      <c r="L121" s="60">
        <f>I121*F121</f>
        <v/>
      </c>
      <c r="M121" s="60">
        <f>I121*G121</f>
        <v/>
      </c>
    </row>
    <row r="122" ht="16.05" customFormat="1" customHeight="1" s="255">
      <c r="A122" s="8" t="inlineStr">
        <is>
          <t>Uzbekistan</t>
        </is>
      </c>
      <c r="B122" s="124" t="n">
        <v>80391.8538874049</v>
      </c>
      <c r="C122" s="9" t="inlineStr">
        <is>
          <t>Ba3</t>
        </is>
      </c>
      <c r="D122" s="21" t="n">
        <v>0.03918166997272502</v>
      </c>
      <c r="E122" s="10" t="n">
        <v>0.09859902485231085</v>
      </c>
      <c r="F122" s="14" t="n">
        <v>0.05259902485231086</v>
      </c>
      <c r="G122" s="14" t="n">
        <v>0.15</v>
      </c>
      <c r="H122" s="15" t="inlineStr">
        <is>
          <t>Eastern Europe &amp; Russia</t>
        </is>
      </c>
      <c r="I122" s="60">
        <f>B122/$B$123</f>
        <v/>
      </c>
      <c r="J122" s="60">
        <f>I122*D122</f>
        <v/>
      </c>
      <c r="K122" s="60">
        <f>I122*E122</f>
        <v/>
      </c>
      <c r="L122" s="60">
        <f>I122*F122</f>
        <v/>
      </c>
      <c r="M122" s="60">
        <f>I122*G122</f>
        <v/>
      </c>
    </row>
    <row r="123" ht="16.05" customFormat="1" customHeight="1" s="32">
      <c r="A123" s="58" t="inlineStr">
        <is>
          <t>Eastern Europe &amp; Russia</t>
        </is>
      </c>
      <c r="B123" s="152">
        <f>SUM(B96:B122)</f>
        <v/>
      </c>
      <c r="C123" s="53" t="n"/>
      <c r="D123" s="54">
        <f>SUM(J96:J122)</f>
        <v/>
      </c>
      <c r="E123" s="54">
        <f>SUM(K96:K122)</f>
        <v/>
      </c>
      <c r="F123" s="54">
        <f>SUM(L96:L122)</f>
        <v/>
      </c>
      <c r="G123" s="54">
        <f>SUM(M96:M122)</f>
        <v/>
      </c>
      <c r="H123" s="58" t="n"/>
      <c r="I123" s="61">
        <f>SUM(I96:I122)</f>
        <v/>
      </c>
    </row>
    <row r="124" ht="16.05" customFormat="1" customHeight="1" s="255">
      <c r="A124" s="8" t="inlineStr">
        <is>
          <t>Abu Dhabi</t>
        </is>
      </c>
      <c r="B124" s="124" t="n">
        <v>299500</v>
      </c>
      <c r="C124" s="9" t="inlineStr">
        <is>
          <t>Aa2</t>
        </is>
      </c>
      <c r="D124" s="21" t="n">
        <v>0.005377876270766179</v>
      </c>
      <c r="E124" s="10" t="n">
        <v>0.05321947399933678</v>
      </c>
      <c r="F124" s="14" t="n">
        <v>0.007219473999336783</v>
      </c>
      <c r="G124" s="14" t="n">
        <v>0.15</v>
      </c>
      <c r="H124" s="15" t="inlineStr">
        <is>
          <t>Middle East</t>
        </is>
      </c>
      <c r="I124" s="60">
        <f>B124/$B$137</f>
        <v/>
      </c>
      <c r="J124" s="60">
        <f>I124*D124</f>
        <v/>
      </c>
      <c r="K124" s="60">
        <f>I124*E124</f>
        <v/>
      </c>
      <c r="L124" s="60">
        <f>I124*F124</f>
        <v/>
      </c>
      <c r="M124" s="60">
        <f>I124*G124</f>
        <v/>
      </c>
    </row>
    <row r="125" ht="16.05" customFormat="1" customHeight="1" s="255">
      <c r="A125" s="8" t="inlineStr">
        <is>
          <t>Bahrain</t>
        </is>
      </c>
      <c r="B125" s="124" t="n">
        <v>44383.29787234042</v>
      </c>
      <c r="C125" s="9" t="inlineStr">
        <is>
          <t>B2</t>
        </is>
      </c>
      <c r="D125" s="21" t="n">
        <v>0.05992490701710886</v>
      </c>
      <c r="E125" s="10" t="n">
        <v>0.1264455674211813</v>
      </c>
      <c r="F125" s="14" t="n">
        <v>0.08044556742118131</v>
      </c>
      <c r="G125" s="14" t="n">
        <v>0</v>
      </c>
      <c r="H125" s="15" t="inlineStr">
        <is>
          <t>Middle East</t>
        </is>
      </c>
      <c r="I125" s="60">
        <f>B125/$B$137</f>
        <v/>
      </c>
      <c r="J125" s="60">
        <f>I125*D125</f>
        <v/>
      </c>
      <c r="K125" s="60">
        <f>I125*E125</f>
        <v/>
      </c>
      <c r="L125" s="60">
        <f>I125*F125</f>
        <v/>
      </c>
      <c r="M125" s="60">
        <f>I125*G125</f>
        <v/>
      </c>
    </row>
    <row r="126" ht="16.05" customFormat="1" customHeight="1" s="255">
      <c r="A126" s="8" t="inlineStr">
        <is>
          <t>Iraq</t>
        </is>
      </c>
      <c r="B126" s="124" t="n">
        <v>264182.1737931034</v>
      </c>
      <c r="C126" s="9" t="inlineStr">
        <is>
          <t>Caa1</t>
        </is>
      </c>
      <c r="D126" s="21" t="n">
        <v>0.08169250144640053</v>
      </c>
      <c r="E126" s="10" t="n">
        <v>0.1556672478946873</v>
      </c>
      <c r="F126" s="14" t="n">
        <v>0.1096672478946873</v>
      </c>
      <c r="G126" s="14" t="n">
        <v>0.15</v>
      </c>
      <c r="H126" s="15" t="inlineStr">
        <is>
          <t>Middle East</t>
        </is>
      </c>
      <c r="I126" s="60">
        <f>B126/$B$137</f>
        <v/>
      </c>
      <c r="J126" s="60">
        <f>I126*D126</f>
        <v/>
      </c>
      <c r="K126" s="60">
        <f>I126*E126</f>
        <v/>
      </c>
      <c r="L126" s="60">
        <f>I126*F126</f>
        <v/>
      </c>
      <c r="M126" s="60">
        <f>I126*G126</f>
        <v/>
      </c>
    </row>
    <row r="127" ht="16.05" customFormat="1" customHeight="1" s="255">
      <c r="A127" s="8" t="inlineStr">
        <is>
          <t>Israel</t>
        </is>
      </c>
      <c r="B127" s="124" t="n">
        <v>525002.4476527735</v>
      </c>
      <c r="C127" s="9" t="inlineStr">
        <is>
          <t>A1</t>
        </is>
      </c>
      <c r="D127" s="21" t="n">
        <v>0.007682680386808828</v>
      </c>
      <c r="E127" s="10" t="n">
        <v>0.05631353428476683</v>
      </c>
      <c r="F127" s="14" t="n">
        <v>0.01031353428476683</v>
      </c>
      <c r="G127" s="14" t="n">
        <v>0.23</v>
      </c>
      <c r="H127" s="15" t="inlineStr">
        <is>
          <t>Middle East</t>
        </is>
      </c>
      <c r="I127" s="60">
        <f>B127/$B$137</f>
        <v/>
      </c>
      <c r="J127" s="60">
        <f>I127*D127</f>
        <v/>
      </c>
      <c r="K127" s="60">
        <f>I127*E127</f>
        <v/>
      </c>
      <c r="L127" s="60">
        <f>I127*F127</f>
        <v/>
      </c>
      <c r="M127" s="60">
        <f>I127*G127</f>
        <v/>
      </c>
    </row>
    <row r="128" ht="16.05" customFormat="1" customHeight="1" s="255">
      <c r="A128" s="8" t="inlineStr">
        <is>
          <t>Jordan</t>
        </is>
      </c>
      <c r="B128" s="124" t="n">
        <v>48653.38178063972</v>
      </c>
      <c r="C128" s="9" t="inlineStr">
        <is>
          <t>B1</t>
        </is>
      </c>
      <c r="D128" s="21" t="n">
        <v>0.04904110980246301</v>
      </c>
      <c r="E128" s="10" t="n">
        <v>0.1118347271844283</v>
      </c>
      <c r="F128" s="14" t="n">
        <v>0.06583472718442829</v>
      </c>
      <c r="G128" s="14" t="n">
        <v>0.2</v>
      </c>
      <c r="H128" s="15" t="inlineStr">
        <is>
          <t>Middle East</t>
        </is>
      </c>
      <c r="I128" s="60">
        <f>B128/$B$137</f>
        <v/>
      </c>
      <c r="J128" s="60">
        <f>I128*D128</f>
        <v/>
      </c>
      <c r="K128" s="60">
        <f>I128*E128</f>
        <v/>
      </c>
      <c r="L128" s="60">
        <f>I128*F128</f>
        <v/>
      </c>
      <c r="M128" s="60">
        <f>I128*G128</f>
        <v/>
      </c>
    </row>
    <row r="129" ht="16.05" customFormat="1" customHeight="1" s="255">
      <c r="A129" s="8" t="inlineStr">
        <is>
          <t>Kuwait</t>
        </is>
      </c>
      <c r="B129" s="124" t="n">
        <v>175363.2653061224</v>
      </c>
      <c r="C129" s="9" t="inlineStr">
        <is>
          <t>A1</t>
        </is>
      </c>
      <c r="D129" s="21" t="n">
        <v>0.007682680386808828</v>
      </c>
      <c r="E129" s="10" t="n">
        <v>0.05631353428476683</v>
      </c>
      <c r="F129" s="14" t="n">
        <v>0.01031353428476683</v>
      </c>
      <c r="G129" s="14" t="n">
        <v>0.15</v>
      </c>
      <c r="H129" s="15" t="inlineStr">
        <is>
          <t>Middle East</t>
        </is>
      </c>
      <c r="I129" s="60">
        <f>B129/$B$137</f>
        <v/>
      </c>
      <c r="J129" s="60">
        <f>I129*D129</f>
        <v/>
      </c>
      <c r="K129" s="60">
        <f>I129*E129</f>
        <v/>
      </c>
      <c r="L129" s="60">
        <f>I129*F129</f>
        <v/>
      </c>
      <c r="M129" s="60">
        <f>I129*G129</f>
        <v/>
      </c>
    </row>
    <row r="130" ht="16.05" customFormat="1" customHeight="1" s="255">
      <c r="A130" s="8" t="inlineStr">
        <is>
          <t>Lebanon</t>
        </is>
      </c>
      <c r="B130" s="124" t="n">
        <v>23131.94155678435</v>
      </c>
      <c r="C130" s="9" t="inlineStr">
        <is>
          <t>C</t>
        </is>
      </c>
      <c r="D130" s="21" t="n">
        <v>0.175</v>
      </c>
      <c r="E130" s="10" t="n">
        <v>0.2809269277078293</v>
      </c>
      <c r="F130" s="14" t="n">
        <v>0.2349269277078294</v>
      </c>
      <c r="G130" s="14" t="n">
        <v>0.17</v>
      </c>
      <c r="H130" s="15" t="inlineStr">
        <is>
          <t>Middle East</t>
        </is>
      </c>
      <c r="I130" s="60">
        <f>B130/$B$137</f>
        <v/>
      </c>
      <c r="J130" s="60">
        <f>I130*D130</f>
        <v/>
      </c>
      <c r="K130" s="60">
        <f>I130*E130</f>
        <v/>
      </c>
      <c r="L130" s="60">
        <f>I130*F130</f>
        <v/>
      </c>
      <c r="M130" s="60">
        <f>I130*G130</f>
        <v/>
      </c>
    </row>
    <row r="131" ht="16.05" customFormat="1" customHeight="1" s="255">
      <c r="A131" s="8" t="inlineStr">
        <is>
          <t>Oman</t>
        </is>
      </c>
      <c r="B131" s="124" t="n">
        <v>114667.3602080624</v>
      </c>
      <c r="C131" s="9" t="inlineStr">
        <is>
          <t>Ba1</t>
        </is>
      </c>
      <c r="D131" s="21" t="n">
        <v>0.02727351537317134</v>
      </c>
      <c r="E131" s="10" t="n">
        <v>0.08261304671092226</v>
      </c>
      <c r="F131" s="14" t="n">
        <v>0.03661304671092227</v>
      </c>
      <c r="G131" s="14" t="n">
        <v>0.15</v>
      </c>
      <c r="H131" s="15" t="inlineStr">
        <is>
          <t>Middle East</t>
        </is>
      </c>
      <c r="I131" s="60">
        <f>B131/$B$137</f>
        <v/>
      </c>
      <c r="J131" s="60">
        <f>I131*D131</f>
        <v/>
      </c>
      <c r="K131" s="60">
        <f>I131*E131</f>
        <v/>
      </c>
      <c r="L131" s="60">
        <f>I131*F131</f>
        <v/>
      </c>
      <c r="M131" s="60">
        <f>I131*G131</f>
        <v/>
      </c>
    </row>
    <row r="132" ht="16.05" customFormat="1" customHeight="1" s="255">
      <c r="A132" s="8" t="inlineStr">
        <is>
          <t>Qatar</t>
        </is>
      </c>
      <c r="B132" s="124" t="n">
        <v>236258.3028396533</v>
      </c>
      <c r="C132" s="9" t="inlineStr">
        <is>
          <t>Aa3</t>
        </is>
      </c>
      <c r="D132" s="21" t="n">
        <v>0.006530278328787503</v>
      </c>
      <c r="E132" s="10" t="n">
        <v>0.05476650414205181</v>
      </c>
      <c r="F132" s="14" t="n">
        <v>0.008766504142051809</v>
      </c>
      <c r="G132" s="14" t="n">
        <v>0.1</v>
      </c>
      <c r="H132" s="15" t="inlineStr">
        <is>
          <t>Middle East</t>
        </is>
      </c>
      <c r="I132" s="60">
        <f>B132/$B$137</f>
        <v/>
      </c>
      <c r="J132" s="60">
        <f>I132*D132</f>
        <v/>
      </c>
      <c r="K132" s="60">
        <f>I132*E132</f>
        <v/>
      </c>
      <c r="L132" s="60">
        <f>I132*F132</f>
        <v/>
      </c>
      <c r="M132" s="60">
        <f>I132*G132</f>
        <v/>
      </c>
    </row>
    <row r="133" ht="16.05" customFormat="1" customHeight="1" s="255">
      <c r="A133" s="8" t="inlineStr">
        <is>
          <t>Ras Al Khaimah (Emirate of)</t>
        </is>
      </c>
      <c r="B133" s="124" t="n">
        <v>11000</v>
      </c>
      <c r="C133" s="9" t="inlineStr">
        <is>
          <t>A3</t>
        </is>
      </c>
      <c r="D133" s="21" t="n">
        <v>0.01306055665757501</v>
      </c>
      <c r="E133" s="10" t="n">
        <v>0.06353300828410362</v>
      </c>
      <c r="F133" s="14" t="n">
        <v>0.01753300828410362</v>
      </c>
      <c r="G133" s="14" t="n">
        <v>0</v>
      </c>
      <c r="H133" s="15" t="inlineStr">
        <is>
          <t>Middle East</t>
        </is>
      </c>
      <c r="I133" s="60">
        <f>B133/$B$137</f>
        <v/>
      </c>
      <c r="J133" s="60">
        <f>I133*D133</f>
        <v/>
      </c>
      <c r="K133" s="60">
        <f>I133*E133</f>
        <v/>
      </c>
      <c r="L133" s="60">
        <f>I133*F133</f>
        <v/>
      </c>
      <c r="M133" s="60">
        <f>I133*G133</f>
        <v/>
      </c>
    </row>
    <row r="134" ht="16.05" customFormat="1" customHeight="1" s="255">
      <c r="A134" s="8" t="inlineStr">
        <is>
          <t>Saudi Arabia</t>
        </is>
      </c>
      <c r="B134" s="124" t="n">
        <v>1108571.517285381</v>
      </c>
      <c r="C134" s="9" t="inlineStr">
        <is>
          <t>A1</t>
        </is>
      </c>
      <c r="D134" s="21" t="n">
        <v>0.007682680386808828</v>
      </c>
      <c r="E134" s="10" t="n">
        <v>0.05631353428476683</v>
      </c>
      <c r="F134" s="14" t="n">
        <v>0.01031353428476683</v>
      </c>
      <c r="G134" s="14" t="n">
        <v>0.2</v>
      </c>
      <c r="H134" s="15" t="inlineStr">
        <is>
          <t>Middle East</t>
        </is>
      </c>
      <c r="I134" s="60">
        <f>B134/$B$137</f>
        <v/>
      </c>
      <c r="J134" s="60">
        <f>I134*D134</f>
        <v/>
      </c>
      <c r="K134" s="60">
        <f>I134*E134</f>
        <v/>
      </c>
      <c r="L134" s="60">
        <f>I134*F134</f>
        <v/>
      </c>
      <c r="M134" s="60">
        <f>I134*G134</f>
        <v/>
      </c>
    </row>
    <row r="135" ht="16.05" customFormat="1" customHeight="1" s="255">
      <c r="A135" s="8" t="inlineStr">
        <is>
          <t>Sharjah</t>
        </is>
      </c>
      <c r="B135" s="124" t="n">
        <v>24800</v>
      </c>
      <c r="C135" s="9" t="inlineStr">
        <is>
          <t>Ba1</t>
        </is>
      </c>
      <c r="D135" s="21" t="n">
        <v>0.02727351537317134</v>
      </c>
      <c r="E135" s="10" t="n">
        <v>0.08261304671092226</v>
      </c>
      <c r="F135" s="14" t="n">
        <v>0.03661304671092227</v>
      </c>
      <c r="G135" s="14" t="n">
        <v>0</v>
      </c>
      <c r="H135" s="15" t="inlineStr">
        <is>
          <t>Middle East</t>
        </is>
      </c>
      <c r="I135" s="60">
        <f>B135/$B$137</f>
        <v/>
      </c>
      <c r="J135" s="60">
        <f>I135*D135</f>
        <v/>
      </c>
      <c r="K135" s="60">
        <f>I135*E135</f>
        <v/>
      </c>
      <c r="L135" s="60">
        <f>I135*F135</f>
        <v/>
      </c>
      <c r="M135" s="60">
        <f>I135*G135</f>
        <v/>
      </c>
    </row>
    <row r="136" ht="16.05" customFormat="1" customHeight="1" s="255">
      <c r="A136" s="8" t="inlineStr">
        <is>
          <t>United Arab Emirates</t>
        </is>
      </c>
      <c r="B136" s="124" t="n">
        <v>507063.9682733125</v>
      </c>
      <c r="C136" s="9" t="inlineStr">
        <is>
          <t>Aa2</t>
        </is>
      </c>
      <c r="D136" s="21" t="n">
        <v>0.005377876270766179</v>
      </c>
      <c r="E136" s="10" t="n">
        <v>0.05321947399933678</v>
      </c>
      <c r="F136" s="14" t="n">
        <v>0.007219473999336783</v>
      </c>
      <c r="G136" s="14" t="n">
        <v>0.25</v>
      </c>
      <c r="H136" s="15" t="inlineStr">
        <is>
          <t>Middle East</t>
        </is>
      </c>
      <c r="I136" s="60">
        <f>B136/$B$137</f>
        <v/>
      </c>
      <c r="J136" s="60">
        <f>I136*D136</f>
        <v/>
      </c>
      <c r="K136" s="60">
        <f>I136*E136</f>
        <v/>
      </c>
      <c r="L136" s="60">
        <f>I136*F136</f>
        <v/>
      </c>
      <c r="M136" s="60">
        <f>I136*G136</f>
        <v/>
      </c>
    </row>
    <row r="137" ht="16.05" customFormat="1" customHeight="1" s="32">
      <c r="A137" s="58" t="inlineStr">
        <is>
          <t>Middle East</t>
        </is>
      </c>
      <c r="B137" s="152">
        <f>SUM(B124:B136)</f>
        <v/>
      </c>
      <c r="C137" s="53" t="n"/>
      <c r="D137" s="54">
        <f>SUM(J124:J136)</f>
        <v/>
      </c>
      <c r="E137" s="54">
        <f>SUM(K124:K136)</f>
        <v/>
      </c>
      <c r="F137" s="54">
        <f>SUM(L124:L136)</f>
        <v/>
      </c>
      <c r="G137" s="55">
        <f>SUM(M124:M136)</f>
        <v/>
      </c>
      <c r="H137" s="58" t="n"/>
      <c r="I137" s="61">
        <f>SUM(I124:I136)</f>
        <v/>
      </c>
    </row>
    <row r="138" ht="16.05" customFormat="1" customHeight="1" s="255">
      <c r="A138" s="8" t="inlineStr">
        <is>
          <t>Canada</t>
        </is>
      </c>
      <c r="B138" s="124" t="n">
        <v>2137939.220074909</v>
      </c>
      <c r="C138" s="9" t="inlineStr">
        <is>
          <t>Aaa</t>
        </is>
      </c>
      <c r="D138" s="21" t="n">
        <v>0</v>
      </c>
      <c r="E138" s="10" t="n">
        <v>0.046</v>
      </c>
      <c r="F138" s="14" t="n">
        <v>0</v>
      </c>
      <c r="G138" s="14" t="n">
        <v>0.265</v>
      </c>
      <c r="H138" s="15" t="inlineStr">
        <is>
          <t>North America</t>
        </is>
      </c>
      <c r="I138" s="60">
        <f>B138/B140</f>
        <v/>
      </c>
      <c r="J138" s="60">
        <f>I138*D138</f>
        <v/>
      </c>
      <c r="K138" s="60">
        <f>I138*E138</f>
        <v/>
      </c>
      <c r="L138" s="60">
        <f>I138*F138</f>
        <v/>
      </c>
      <c r="M138" s="60">
        <f>I138*G138</f>
        <v/>
      </c>
    </row>
    <row r="139" ht="16.05" customFormat="1" customHeight="1" s="255">
      <c r="A139" s="8" t="inlineStr">
        <is>
          <t>United States</t>
        </is>
      </c>
      <c r="B139" s="124" t="n">
        <v>25439700</v>
      </c>
      <c r="C139" s="9" t="inlineStr">
        <is>
          <t>Aaa</t>
        </is>
      </c>
      <c r="D139" s="21" t="n">
        <v>0</v>
      </c>
      <c r="E139" s="10" t="n">
        <v>0.046</v>
      </c>
      <c r="F139" s="14" t="n">
        <v>0</v>
      </c>
      <c r="G139" s="14" t="n">
        <v>0.25</v>
      </c>
      <c r="H139" s="15" t="inlineStr">
        <is>
          <t>North America</t>
        </is>
      </c>
      <c r="I139" s="60">
        <f>B139/B140</f>
        <v/>
      </c>
      <c r="J139" s="60">
        <f>I139*D139</f>
        <v/>
      </c>
      <c r="K139" s="60">
        <f>I139*E139</f>
        <v/>
      </c>
      <c r="L139" s="60">
        <f>I139*F139</f>
        <v/>
      </c>
      <c r="M139" s="60">
        <f>I139*G139</f>
        <v/>
      </c>
    </row>
    <row r="140" ht="16.05" customFormat="1" customHeight="1" s="32">
      <c r="A140" s="58" t="inlineStr">
        <is>
          <t>North America</t>
        </is>
      </c>
      <c r="B140" s="53">
        <f>SUM(B138:B139)</f>
        <v/>
      </c>
      <c r="C140" s="53" t="n"/>
      <c r="D140" s="54">
        <f>SUM(J138:J139)</f>
        <v/>
      </c>
      <c r="E140" s="54">
        <f>SUM(K138:K139)</f>
        <v/>
      </c>
      <c r="F140" s="54">
        <f>SUM(L138:L139)</f>
        <v/>
      </c>
      <c r="G140" s="55">
        <f>SUM(M138:M139)</f>
        <v/>
      </c>
      <c r="H140" s="58" t="n"/>
    </row>
    <row r="141" ht="16.05" customFormat="1" customHeight="1" s="255">
      <c r="A141" s="8" t="inlineStr">
        <is>
          <t>Andorra (Principality of)</t>
        </is>
      </c>
      <c r="B141" s="124" t="n">
        <v>3330</v>
      </c>
      <c r="C141" s="9" t="inlineStr">
        <is>
          <t>Baa2</t>
        </is>
      </c>
      <c r="D141" s="21" t="n">
        <v>0.02074323704438383</v>
      </c>
      <c r="E141" s="10" t="n">
        <v>0.07384654256887045</v>
      </c>
      <c r="F141" s="14" t="n">
        <v>0.02784654256887045</v>
      </c>
      <c r="G141" s="14" t="n">
        <v>0.1898</v>
      </c>
      <c r="H141" s="15" t="inlineStr">
        <is>
          <t>Western Europe</t>
        </is>
      </c>
      <c r="I141" s="60">
        <f>B141/$B$167</f>
        <v/>
      </c>
      <c r="J141" s="60">
        <f>I141*D141</f>
        <v/>
      </c>
      <c r="K141" s="60">
        <f>I141*E141</f>
        <v/>
      </c>
      <c r="L141" s="60">
        <f>I141*F141</f>
        <v/>
      </c>
      <c r="M141" s="60">
        <f>I141*G141</f>
        <v/>
      </c>
    </row>
    <row r="142" ht="16.05" customFormat="1" customHeight="1" s="255">
      <c r="A142" s="8" t="inlineStr">
        <is>
          <t>Austria</t>
        </is>
      </c>
      <c r="B142" s="124" t="n">
        <v>470941.9267507411</v>
      </c>
      <c r="C142" s="9" t="inlineStr">
        <is>
          <t>Aa1</t>
        </is>
      </c>
      <c r="D142" s="21" t="n">
        <v>0.004353518885858335</v>
      </c>
      <c r="E142" s="10" t="n">
        <v>0.0518443360947012</v>
      </c>
      <c r="F142" s="14" t="n">
        <v>0.005844336094701206</v>
      </c>
      <c r="G142" s="14" t="n">
        <v>0.24</v>
      </c>
      <c r="H142" s="15" t="inlineStr">
        <is>
          <t>Western Europe</t>
        </is>
      </c>
      <c r="I142" s="60">
        <f>B142/$B$167</f>
        <v/>
      </c>
      <c r="J142" s="60">
        <f>I142*D142</f>
        <v/>
      </c>
      <c r="K142" s="60">
        <f>I142*E142</f>
        <v/>
      </c>
      <c r="L142" s="60">
        <f>I142*F142</f>
        <v/>
      </c>
      <c r="M142" s="60">
        <f>I142*G142</f>
        <v/>
      </c>
    </row>
    <row r="143" ht="16.05" customFormat="1" customHeight="1" s="255">
      <c r="A143" s="8" t="inlineStr">
        <is>
          <t>Belgium</t>
        </is>
      </c>
      <c r="B143" s="124" t="n">
        <v>583435.5955799634</v>
      </c>
      <c r="C143" s="9" t="inlineStr">
        <is>
          <t>Aa3</t>
        </is>
      </c>
      <c r="D143" s="21" t="n">
        <v>0.006530278328787503</v>
      </c>
      <c r="E143" s="10" t="n">
        <v>0.05476650414205181</v>
      </c>
      <c r="F143" s="14" t="n">
        <v>0.008766504142051809</v>
      </c>
      <c r="G143" s="14" t="n">
        <v>0.25</v>
      </c>
      <c r="H143" s="15" t="inlineStr">
        <is>
          <t>Western Europe</t>
        </is>
      </c>
      <c r="I143" s="60">
        <f>B143/$B$167</f>
        <v/>
      </c>
      <c r="J143" s="60">
        <f>I143*D143</f>
        <v/>
      </c>
      <c r="K143" s="60">
        <f>I143*E143</f>
        <v/>
      </c>
      <c r="L143" s="60">
        <f>I143*F143</f>
        <v/>
      </c>
      <c r="M143" s="60">
        <f>I143*G143</f>
        <v/>
      </c>
    </row>
    <row r="144" ht="16.05" customFormat="1" customHeight="1" s="255">
      <c r="A144" s="8" t="inlineStr">
        <is>
          <t>Cyprus</t>
        </is>
      </c>
      <c r="B144" s="124" t="n">
        <v>29250.52441808547</v>
      </c>
      <c r="C144" s="9" t="inlineStr">
        <is>
          <t>Baa2</t>
        </is>
      </c>
      <c r="D144" s="21" t="n">
        <v>0.02074323704438383</v>
      </c>
      <c r="E144" s="10" t="n">
        <v>0.07384654256887045</v>
      </c>
      <c r="F144" s="14" t="n">
        <v>0.02784654256887045</v>
      </c>
      <c r="G144" s="14" t="n">
        <v>0.125</v>
      </c>
      <c r="H144" s="15" t="inlineStr">
        <is>
          <t>Western Europe</t>
        </is>
      </c>
      <c r="I144" s="60">
        <f>B144/$B$167</f>
        <v/>
      </c>
      <c r="J144" s="60">
        <f>I144*D144</f>
        <v/>
      </c>
      <c r="K144" s="60">
        <f>I144*E144</f>
        <v/>
      </c>
      <c r="L144" s="60">
        <f>I144*F144</f>
        <v/>
      </c>
      <c r="M144" s="60">
        <f>I144*G144</f>
        <v/>
      </c>
    </row>
    <row r="145" ht="16.05" customFormat="1" customHeight="1" s="255">
      <c r="A145" s="8" t="inlineStr">
        <is>
          <t>Denmark</t>
        </is>
      </c>
      <c r="B145" s="124" t="n">
        <v>400167.1969487074</v>
      </c>
      <c r="C145" s="9" t="inlineStr">
        <is>
          <t>Aaa</t>
        </is>
      </c>
      <c r="D145" s="21" t="n">
        <v>0</v>
      </c>
      <c r="E145" s="10" t="n">
        <v>0.046</v>
      </c>
      <c r="F145" s="14" t="n">
        <v>0</v>
      </c>
      <c r="G145" s="14" t="n">
        <v>0.22</v>
      </c>
      <c r="H145" s="15" t="inlineStr">
        <is>
          <t>Western Europe</t>
        </is>
      </c>
      <c r="I145" s="60">
        <f>B145/$B$167</f>
        <v/>
      </c>
      <c r="J145" s="60">
        <f>I145*D145</f>
        <v/>
      </c>
      <c r="K145" s="60">
        <f>I145*E145</f>
        <v/>
      </c>
      <c r="L145" s="60">
        <f>I145*F145</f>
        <v/>
      </c>
      <c r="M145" s="60">
        <f>I145*G145</f>
        <v/>
      </c>
    </row>
    <row r="146" ht="16.05" customFormat="1" customHeight="1" s="255">
      <c r="A146" s="8" t="inlineStr">
        <is>
          <t>Finland</t>
        </is>
      </c>
      <c r="B146" s="124" t="n">
        <v>282896.2513910517</v>
      </c>
      <c r="C146" s="9" t="inlineStr">
        <is>
          <t>Aa1</t>
        </is>
      </c>
      <c r="D146" s="21" t="n">
        <v>0.004353518885858335</v>
      </c>
      <c r="E146" s="10" t="n">
        <v>0.0518443360947012</v>
      </c>
      <c r="F146" s="14" t="n">
        <v>0.005844336094701206</v>
      </c>
      <c r="G146" s="14" t="n">
        <v>0.2</v>
      </c>
      <c r="H146" s="15" t="inlineStr">
        <is>
          <t>Western Europe</t>
        </is>
      </c>
      <c r="I146" s="60">
        <f>B146/$B$167</f>
        <v/>
      </c>
      <c r="J146" s="60">
        <f>I146*D146</f>
        <v/>
      </c>
      <c r="K146" s="60">
        <f>I146*E146</f>
        <v/>
      </c>
      <c r="L146" s="60">
        <f>I146*F146</f>
        <v/>
      </c>
      <c r="M146" s="60">
        <f>I146*G146</f>
        <v/>
      </c>
    </row>
    <row r="147" ht="16.05" customFormat="1" customHeight="1" s="255">
      <c r="A147" s="8" t="inlineStr">
        <is>
          <t>France</t>
        </is>
      </c>
      <c r="B147" s="124" t="n">
        <v>2779092.236505847</v>
      </c>
      <c r="C147" s="9" t="inlineStr">
        <is>
          <t>Aa2</t>
        </is>
      </c>
      <c r="D147" s="21" t="n">
        <v>0.005377876270766179</v>
      </c>
      <c r="E147" s="10" t="n">
        <v>0.05321947399933678</v>
      </c>
      <c r="F147" s="14" t="n">
        <v>0.007219473999336783</v>
      </c>
      <c r="G147" s="14" t="n">
        <v>0.25</v>
      </c>
      <c r="H147" s="15" t="inlineStr">
        <is>
          <t>Western Europe</t>
        </is>
      </c>
      <c r="I147" s="60">
        <f>B147/$B$167</f>
        <v/>
      </c>
      <c r="J147" s="60">
        <f>I147*D147</f>
        <v/>
      </c>
      <c r="K147" s="60">
        <f>I147*E147</f>
        <v/>
      </c>
      <c r="L147" s="60">
        <f>I147*F147</f>
        <v/>
      </c>
      <c r="M147" s="60">
        <f>I147*G147</f>
        <v/>
      </c>
    </row>
    <row r="148" ht="16.05" customFormat="1" customHeight="1" s="255">
      <c r="A148" s="8" t="inlineStr">
        <is>
          <t>Germany</t>
        </is>
      </c>
      <c r="B148" s="124" t="n">
        <v>4082469.490797681</v>
      </c>
      <c r="C148" s="9" t="inlineStr">
        <is>
          <t>Aaa</t>
        </is>
      </c>
      <c r="D148" s="21" t="n">
        <v>0</v>
      </c>
      <c r="E148" s="10" t="n">
        <v>0.046</v>
      </c>
      <c r="F148" s="14" t="n">
        <v>0</v>
      </c>
      <c r="G148" s="14" t="n">
        <v>0.3</v>
      </c>
      <c r="H148" s="15" t="inlineStr">
        <is>
          <t>Western Europe</t>
        </is>
      </c>
      <c r="I148" s="60">
        <f>B148/$B$167</f>
        <v/>
      </c>
      <c r="J148" s="60">
        <f>I148*D148</f>
        <v/>
      </c>
      <c r="K148" s="60">
        <f>I148*E148</f>
        <v/>
      </c>
      <c r="L148" s="60">
        <f>I148*F148</f>
        <v/>
      </c>
      <c r="M148" s="60">
        <f>I148*G148</f>
        <v/>
      </c>
    </row>
    <row r="149" ht="16.05" customFormat="1" customHeight="1" s="255">
      <c r="A149" s="8" t="inlineStr">
        <is>
          <t>Greece</t>
        </is>
      </c>
      <c r="B149" s="124" t="n">
        <v>217581.3245120592</v>
      </c>
      <c r="C149" s="9" t="inlineStr">
        <is>
          <t>Ba1</t>
        </is>
      </c>
      <c r="D149" s="21" t="n">
        <v>0.02727351537317134</v>
      </c>
      <c r="E149" s="10" t="n">
        <v>0.08261304671092226</v>
      </c>
      <c r="F149" s="14" t="n">
        <v>0.03661304671092227</v>
      </c>
      <c r="G149" s="14" t="n">
        <v>0.22</v>
      </c>
      <c r="H149" s="15" t="inlineStr">
        <is>
          <t>Western Europe</t>
        </is>
      </c>
      <c r="I149" s="60">
        <f>B149/$B$167</f>
        <v/>
      </c>
      <c r="J149" s="60">
        <f>I149*D149</f>
        <v/>
      </c>
      <c r="K149" s="60">
        <f>I149*E149</f>
        <v/>
      </c>
      <c r="L149" s="60">
        <f>I149*F149</f>
        <v/>
      </c>
      <c r="M149" s="60">
        <f>I149*G149</f>
        <v/>
      </c>
    </row>
    <row r="150" ht="16.05" customFormat="1" customHeight="1" s="255">
      <c r="A150" s="8" t="inlineStr">
        <is>
          <t>Guernsey (States of)</t>
        </is>
      </c>
      <c r="B150" s="124" t="n">
        <v>3446</v>
      </c>
      <c r="C150" s="9" t="inlineStr">
        <is>
          <t>A1</t>
        </is>
      </c>
      <c r="D150" s="21" t="n">
        <v>0.007682680386808828</v>
      </c>
      <c r="E150" s="10" t="n">
        <v>0.05631353428476683</v>
      </c>
      <c r="F150" s="14" t="n">
        <v>0.01031353428476683</v>
      </c>
      <c r="G150" s="14" t="n">
        <v>0</v>
      </c>
      <c r="H150" s="15" t="inlineStr">
        <is>
          <t>Western Europe</t>
        </is>
      </c>
      <c r="I150" s="60">
        <f>B150/$B$167</f>
        <v/>
      </c>
      <c r="J150" s="60">
        <f>I150*D150</f>
        <v/>
      </c>
      <c r="K150" s="60">
        <f>I150*E150</f>
        <v/>
      </c>
      <c r="L150" s="60">
        <f>I150*F150</f>
        <v/>
      </c>
      <c r="M150" s="60">
        <f>I150*G150</f>
        <v/>
      </c>
    </row>
    <row r="151" ht="16.05" customFormat="1" customHeight="1" s="255">
      <c r="A151" s="8" t="inlineStr">
        <is>
          <t>Iceland</t>
        </is>
      </c>
      <c r="B151" s="124" t="n">
        <v>28064.52985130985</v>
      </c>
      <c r="C151" s="9" t="inlineStr">
        <is>
          <t>A2</t>
        </is>
      </c>
      <c r="D151" s="21" t="n">
        <v>0.009219216464170593</v>
      </c>
      <c r="E151" s="10" t="n">
        <v>0.0583762411417202</v>
      </c>
      <c r="F151" s="14" t="n">
        <v>0.0123762411417202</v>
      </c>
      <c r="G151" s="14" t="n">
        <v>0.2</v>
      </c>
      <c r="H151" s="15" t="inlineStr">
        <is>
          <t>Western Europe</t>
        </is>
      </c>
      <c r="I151" s="60">
        <f>B151/$B$167</f>
        <v/>
      </c>
      <c r="J151" s="60">
        <f>I151*D151</f>
        <v/>
      </c>
      <c r="K151" s="60">
        <f>I151*E151</f>
        <v/>
      </c>
      <c r="L151" s="60">
        <f>I151*F151</f>
        <v/>
      </c>
      <c r="M151" s="60">
        <f>I151*G151</f>
        <v/>
      </c>
    </row>
    <row r="152" ht="16.05" customFormat="1" customHeight="1" s="255">
      <c r="A152" s="8" t="inlineStr">
        <is>
          <t>Ireland</t>
        </is>
      </c>
      <c r="B152" s="124" t="n">
        <v>533140.0118382764</v>
      </c>
      <c r="C152" s="9" t="inlineStr">
        <is>
          <t>Aa3</t>
        </is>
      </c>
      <c r="D152" s="21" t="n">
        <v>0.006530278328787503</v>
      </c>
      <c r="E152" s="10" t="n">
        <v>0.05476650414205181</v>
      </c>
      <c r="F152" s="14" t="n">
        <v>0.008766504142051809</v>
      </c>
      <c r="G152" s="14" t="n">
        <v>0.125</v>
      </c>
      <c r="H152" s="15" t="inlineStr">
        <is>
          <t>Western Europe</t>
        </is>
      </c>
      <c r="I152" s="60">
        <f>B152/$B$167</f>
        <v/>
      </c>
      <c r="J152" s="60">
        <f>I152*D152</f>
        <v/>
      </c>
      <c r="K152" s="60">
        <f>I152*E152</f>
        <v/>
      </c>
      <c r="L152" s="60">
        <f>I152*F152</f>
        <v/>
      </c>
      <c r="M152" s="60">
        <f>I152*G152</f>
        <v/>
      </c>
    </row>
    <row r="153" ht="16.05" customFormat="1" customHeight="1" s="255">
      <c r="A153" s="8" t="inlineStr">
        <is>
          <t>Isle of Man</t>
        </is>
      </c>
      <c r="B153" s="124" t="n">
        <v>6684.229268505448</v>
      </c>
      <c r="C153" s="9" t="inlineStr">
        <is>
          <t>Aa3</t>
        </is>
      </c>
      <c r="D153" s="21" t="n">
        <v>0.006530278328787503</v>
      </c>
      <c r="E153" s="10" t="n">
        <v>0.05476650414205181</v>
      </c>
      <c r="F153" s="14" t="n">
        <v>0.008766504142051809</v>
      </c>
      <c r="G153" s="14" t="n">
        <v>0</v>
      </c>
      <c r="H153" s="15" t="inlineStr">
        <is>
          <t>Western Europe</t>
        </is>
      </c>
      <c r="I153" s="60">
        <f>B153/$B$167</f>
        <v/>
      </c>
      <c r="J153" s="60">
        <f>I153*D153</f>
        <v/>
      </c>
      <c r="K153" s="60">
        <f>I153*E153</f>
        <v/>
      </c>
      <c r="L153" s="60">
        <f>I153*F153</f>
        <v/>
      </c>
      <c r="M153" s="60">
        <f>I153*G153</f>
        <v/>
      </c>
    </row>
    <row r="154" ht="16.05" customFormat="1" customHeight="1" s="255">
      <c r="A154" s="8" t="inlineStr">
        <is>
          <t>Italy</t>
        </is>
      </c>
      <c r="B154" s="124" t="n">
        <v>2049737.165407985</v>
      </c>
      <c r="C154" s="9" t="inlineStr">
        <is>
          <t>Baa3</t>
        </is>
      </c>
      <c r="D154" s="21" t="n">
        <v>0.02394435387222085</v>
      </c>
      <c r="E154" s="10" t="n">
        <v>0.07814384852085662</v>
      </c>
      <c r="F154" s="14" t="n">
        <v>0.03214384852085663</v>
      </c>
      <c r="G154" s="14" t="n">
        <v>0.24</v>
      </c>
      <c r="H154" s="15" t="inlineStr">
        <is>
          <t>Western Europe</t>
        </is>
      </c>
      <c r="I154" s="60">
        <f>B154/$B$167</f>
        <v/>
      </c>
      <c r="J154" s="60">
        <f>I154*D154</f>
        <v/>
      </c>
      <c r="K154" s="60">
        <f>I154*E154</f>
        <v/>
      </c>
      <c r="L154" s="60">
        <f>I154*F154</f>
        <v/>
      </c>
      <c r="M154" s="60">
        <f>I154*G154</f>
        <v/>
      </c>
    </row>
    <row r="155" ht="16.05" customFormat="1" customHeight="1" s="255">
      <c r="A155" s="8" t="inlineStr">
        <is>
          <t>Jersey (States of)</t>
        </is>
      </c>
      <c r="B155" s="124" t="n">
        <v>4890</v>
      </c>
      <c r="C155" s="9" t="inlineStr">
        <is>
          <t>Aa3</t>
        </is>
      </c>
      <c r="D155" s="21" t="n">
        <v>0.006530278328787503</v>
      </c>
      <c r="E155" s="10" t="n">
        <v>0.05476650414205181</v>
      </c>
      <c r="F155" s="14" t="n">
        <v>0.008766504142051809</v>
      </c>
      <c r="G155" s="14" t="n">
        <v>0</v>
      </c>
      <c r="H155" s="15" t="inlineStr">
        <is>
          <t>Western Europe</t>
        </is>
      </c>
      <c r="I155" s="60">
        <f>B155/$B$167</f>
        <v/>
      </c>
      <c r="J155" s="60">
        <f>I155*D155</f>
        <v/>
      </c>
      <c r="K155" s="60">
        <f>I155*E155</f>
        <v/>
      </c>
      <c r="L155" s="60">
        <f>I155*F155</f>
        <v/>
      </c>
      <c r="M155" s="60">
        <f>I155*G155</f>
        <v/>
      </c>
    </row>
    <row r="156" ht="16.05" customFormat="1" customHeight="1" s="255">
      <c r="A156" s="8" t="inlineStr">
        <is>
          <t>Liechtenstein</t>
        </is>
      </c>
      <c r="B156" s="124" t="n">
        <v>7710.380085922573</v>
      </c>
      <c r="C156" s="9" t="inlineStr">
        <is>
          <t>Aaa</t>
        </is>
      </c>
      <c r="D156" s="21" t="n">
        <v>0</v>
      </c>
      <c r="E156" s="10" t="n">
        <v>0.046</v>
      </c>
      <c r="F156" s="14" t="n">
        <v>0</v>
      </c>
      <c r="G156" s="14" t="n">
        <v>0.125</v>
      </c>
      <c r="H156" s="15" t="inlineStr">
        <is>
          <t>Western Europe</t>
        </is>
      </c>
      <c r="I156" s="60">
        <f>B156/$B$167</f>
        <v/>
      </c>
      <c r="J156" s="60">
        <f>I156*D156</f>
        <v/>
      </c>
      <c r="K156" s="60">
        <f>I156*E156</f>
        <v/>
      </c>
      <c r="L156" s="60">
        <f>I156*F156</f>
        <v/>
      </c>
      <c r="M156" s="60">
        <f>I156*G156</f>
        <v/>
      </c>
    </row>
    <row r="157" ht="16.05" customFormat="1" customHeight="1" s="255">
      <c r="A157" s="8" t="inlineStr">
        <is>
          <t>Luxembourg</t>
        </is>
      </c>
      <c r="B157" s="124" t="n">
        <v>81641.80786575908</v>
      </c>
      <c r="C157" s="9" t="inlineStr">
        <is>
          <t>Aaa</t>
        </is>
      </c>
      <c r="D157" s="21" t="n">
        <v>0</v>
      </c>
      <c r="E157" s="10" t="n">
        <v>0.046</v>
      </c>
      <c r="F157" s="14" t="n">
        <v>0</v>
      </c>
      <c r="G157" s="14" t="n">
        <v>0.2494</v>
      </c>
      <c r="H157" s="15" t="inlineStr">
        <is>
          <t>Western Europe</t>
        </is>
      </c>
      <c r="I157" s="60">
        <f>B157/$B$167</f>
        <v/>
      </c>
      <c r="J157" s="60">
        <f>I157*D157</f>
        <v/>
      </c>
      <c r="K157" s="60">
        <f>I157*E157</f>
        <v/>
      </c>
      <c r="L157" s="60">
        <f>I157*F157</f>
        <v/>
      </c>
      <c r="M157" s="60">
        <f>I157*G157</f>
        <v/>
      </c>
    </row>
    <row r="158" ht="16.05" customFormat="1" customHeight="1" s="255">
      <c r="A158" s="8" t="inlineStr">
        <is>
          <t>Malta</t>
        </is>
      </c>
      <c r="B158" s="124" t="n">
        <v>18125.56451426639</v>
      </c>
      <c r="C158" s="9" t="inlineStr">
        <is>
          <t>A2</t>
        </is>
      </c>
      <c r="D158" s="21" t="n">
        <v>0.009219216464170593</v>
      </c>
      <c r="E158" s="10" t="n">
        <v>0.0583762411417202</v>
      </c>
      <c r="F158" s="14" t="n">
        <v>0.0123762411417202</v>
      </c>
      <c r="G158" s="14" t="n">
        <v>0.35</v>
      </c>
      <c r="H158" s="15" t="inlineStr">
        <is>
          <t>Western Europe</t>
        </is>
      </c>
      <c r="I158" s="60">
        <f>B158/$B$167</f>
        <v/>
      </c>
      <c r="J158" s="60">
        <f>I158*D158</f>
        <v/>
      </c>
      <c r="K158" s="60">
        <f>I158*E158</f>
        <v/>
      </c>
      <c r="L158" s="60">
        <f>I158*F158</f>
        <v/>
      </c>
      <c r="M158" s="60">
        <f>I158*G158</f>
        <v/>
      </c>
    </row>
    <row r="159" ht="16.05" customFormat="1" customHeight="1" s="255">
      <c r="A159" s="8" t="inlineStr">
        <is>
          <t>Netherlands</t>
        </is>
      </c>
      <c r="B159" s="124" t="n">
        <v>1009398.719033078</v>
      </c>
      <c r="C159" s="9" t="inlineStr">
        <is>
          <t>Aaa</t>
        </is>
      </c>
      <c r="D159" s="21" t="n">
        <v>0</v>
      </c>
      <c r="E159" s="10" t="n">
        <v>0.046</v>
      </c>
      <c r="F159" s="14" t="n">
        <v>0</v>
      </c>
      <c r="G159" s="14" t="n">
        <v>0.258</v>
      </c>
      <c r="H159" s="15" t="inlineStr">
        <is>
          <t>Western Europe</t>
        </is>
      </c>
      <c r="I159" s="60">
        <f>B159/$B$167</f>
        <v/>
      </c>
      <c r="J159" s="60">
        <f>I159*D159</f>
        <v/>
      </c>
      <c r="K159" s="60">
        <f>I159*E159</f>
        <v/>
      </c>
      <c r="L159" s="60">
        <f>I159*F159</f>
        <v/>
      </c>
      <c r="M159" s="60">
        <f>I159*G159</f>
        <v/>
      </c>
    </row>
    <row r="160" ht="16.05" customFormat="1" customHeight="1" s="255">
      <c r="A160" s="8" t="inlineStr">
        <is>
          <t>Norway</t>
        </is>
      </c>
      <c r="B160" s="124" t="n">
        <v>579422.4495102711</v>
      </c>
      <c r="C160" s="9" t="inlineStr">
        <is>
          <t>Aaa</t>
        </is>
      </c>
      <c r="D160" s="21" t="n">
        <v>0</v>
      </c>
      <c r="E160" s="10" t="n">
        <v>0.046</v>
      </c>
      <c r="F160" s="14" t="n">
        <v>0</v>
      </c>
      <c r="G160" s="14" t="n">
        <v>0.22</v>
      </c>
      <c r="H160" s="15" t="inlineStr">
        <is>
          <t>Western Europe</t>
        </is>
      </c>
      <c r="I160" s="60">
        <f>B160/$B$167</f>
        <v/>
      </c>
      <c r="J160" s="60">
        <f>I160*D160</f>
        <v/>
      </c>
      <c r="K160" s="60">
        <f>I160*E160</f>
        <v/>
      </c>
      <c r="L160" s="60">
        <f>I160*F160</f>
        <v/>
      </c>
      <c r="M160" s="60">
        <f>I160*G160</f>
        <v/>
      </c>
    </row>
    <row r="161" ht="16.05" customFormat="1" customHeight="1" s="255">
      <c r="A161" s="8" t="inlineStr">
        <is>
          <t>Portugal</t>
        </is>
      </c>
      <c r="B161" s="124" t="n">
        <v>255196.6609874271</v>
      </c>
      <c r="C161" s="9" t="inlineStr">
        <is>
          <t>A3</t>
        </is>
      </c>
      <c r="D161" s="21" t="n">
        <v>0.01306055665757501</v>
      </c>
      <c r="E161" s="10" t="n">
        <v>0.06353300828410362</v>
      </c>
      <c r="F161" s="14" t="n">
        <v>0.01753300828410362</v>
      </c>
      <c r="G161" s="14" t="n">
        <v>0.21</v>
      </c>
      <c r="H161" s="15" t="inlineStr">
        <is>
          <t>Western Europe</t>
        </is>
      </c>
      <c r="I161" s="60">
        <f>B161/$B$167</f>
        <v/>
      </c>
      <c r="J161" s="60">
        <f>I161*D161</f>
        <v/>
      </c>
      <c r="K161" s="60">
        <f>I161*E161</f>
        <v/>
      </c>
      <c r="L161" s="60">
        <f>I161*F161</f>
        <v/>
      </c>
      <c r="M161" s="60">
        <f>I161*G161</f>
        <v/>
      </c>
    </row>
    <row r="162" ht="16.05" customFormat="1" customHeight="1" s="255">
      <c r="A162" s="8" t="inlineStr">
        <is>
          <t>Spain</t>
        </is>
      </c>
      <c r="B162" s="124" t="n">
        <v>1417800.466262651</v>
      </c>
      <c r="C162" s="9" t="inlineStr">
        <is>
          <t>Baa1</t>
        </is>
      </c>
      <c r="D162" s="21" t="n">
        <v>0.01741407554343334</v>
      </c>
      <c r="E162" s="10" t="n">
        <v>0.06937734437880483</v>
      </c>
      <c r="F162" s="14" t="n">
        <v>0.02337734437880482</v>
      </c>
      <c r="G162" s="14" t="n">
        <v>0.25</v>
      </c>
      <c r="H162" s="15" t="inlineStr">
        <is>
          <t>Western Europe</t>
        </is>
      </c>
      <c r="I162" s="60">
        <f>B162/$B$167</f>
        <v/>
      </c>
      <c r="J162" s="60">
        <f>I162*D162</f>
        <v/>
      </c>
      <c r="K162" s="60">
        <f>I162*E162</f>
        <v/>
      </c>
      <c r="L162" s="60">
        <f>I162*F162</f>
        <v/>
      </c>
      <c r="M162" s="60">
        <f>I162*G162</f>
        <v/>
      </c>
    </row>
    <row r="163" ht="16.05" customFormat="1" customHeight="1" s="255">
      <c r="A163" s="8" t="inlineStr">
        <is>
          <t>Sweden</t>
        </is>
      </c>
      <c r="B163" s="124" t="n">
        <v>591188.5947765514</v>
      </c>
      <c r="C163" s="9" t="inlineStr">
        <is>
          <t>Aaa</t>
        </is>
      </c>
      <c r="D163" s="21" t="n">
        <v>0</v>
      </c>
      <c r="E163" s="10" t="n">
        <v>0.046</v>
      </c>
      <c r="F163" s="14" t="n">
        <v>0</v>
      </c>
      <c r="G163" s="14" t="n">
        <v>0.206</v>
      </c>
      <c r="H163" s="15" t="inlineStr">
        <is>
          <t>Western Europe</t>
        </is>
      </c>
      <c r="I163" s="60">
        <f>B163/$B$167</f>
        <v/>
      </c>
      <c r="J163" s="60">
        <f>I163*D163</f>
        <v/>
      </c>
      <c r="K163" s="60">
        <f>I163*E163</f>
        <v/>
      </c>
      <c r="L163" s="60">
        <f>I163*F163</f>
        <v/>
      </c>
      <c r="M163" s="60">
        <f>I163*G163</f>
        <v/>
      </c>
    </row>
    <row r="164" ht="16.05" customFormat="1" customHeight="1" s="255">
      <c r="A164" s="8" t="inlineStr">
        <is>
          <t>Switzerland</t>
        </is>
      </c>
      <c r="B164" s="124" t="n">
        <v>818426.5502064498</v>
      </c>
      <c r="C164" s="9" t="inlineStr">
        <is>
          <t>Aaa</t>
        </is>
      </c>
      <c r="D164" s="21" t="n">
        <v>0</v>
      </c>
      <c r="E164" s="10" t="n">
        <v>0.046</v>
      </c>
      <c r="F164" s="14" t="n">
        <v>0</v>
      </c>
      <c r="G164" s="14" t="n">
        <v>0.146</v>
      </c>
      <c r="H164" s="15" t="inlineStr">
        <is>
          <t>Western Europe</t>
        </is>
      </c>
      <c r="I164" s="60">
        <f>B164/$B$167</f>
        <v/>
      </c>
      <c r="J164" s="60">
        <f>I164*D164</f>
        <v/>
      </c>
      <c r="K164" s="60">
        <f>I164*E164</f>
        <v/>
      </c>
      <c r="L164" s="60">
        <f>I164*F164</f>
        <v/>
      </c>
      <c r="M164" s="60">
        <f>I164*G164</f>
        <v/>
      </c>
    </row>
    <row r="165" ht="16.05" customFormat="1" customHeight="1" s="255">
      <c r="A165" s="8" t="inlineStr">
        <is>
          <t>Turkey</t>
        </is>
      </c>
      <c r="B165" s="124" t="n">
        <v>907118.4359526879</v>
      </c>
      <c r="C165" s="9" t="inlineStr">
        <is>
          <t>B3</t>
        </is>
      </c>
      <c r="D165" s="21" t="n">
        <v>0.07080870423175468</v>
      </c>
      <c r="E165" s="10" t="n">
        <v>0.1410564076579343</v>
      </c>
      <c r="F165" s="14" t="n">
        <v>0.09505640765793431</v>
      </c>
      <c r="G165" s="14" t="n">
        <v>0.25</v>
      </c>
      <c r="H165" s="15" t="inlineStr">
        <is>
          <t>Western Europe</t>
        </is>
      </c>
      <c r="I165" s="60">
        <f>B165/$B$167</f>
        <v/>
      </c>
      <c r="J165" s="60">
        <f>I165*D165</f>
        <v/>
      </c>
      <c r="K165" s="60">
        <f>I165*E165</f>
        <v/>
      </c>
      <c r="L165" s="60">
        <f>I165*F165</f>
        <v/>
      </c>
      <c r="M165" s="60">
        <f>I165*G165</f>
        <v/>
      </c>
    </row>
    <row r="166" ht="16.05" customFormat="1" customHeight="1" s="255">
      <c r="A166" s="8" t="inlineStr">
        <is>
          <t>United Kingdom</t>
        </is>
      </c>
      <c r="B166" s="124" t="n">
        <v>3089072.722400136</v>
      </c>
      <c r="C166" s="9" t="inlineStr">
        <is>
          <t>Aa3</t>
        </is>
      </c>
      <c r="D166" s="21" t="n">
        <v>0.006530278328787503</v>
      </c>
      <c r="E166" s="10" t="n">
        <v>0.05476650414205181</v>
      </c>
      <c r="F166" s="14" t="n">
        <v>0.008766504142051809</v>
      </c>
      <c r="G166" s="14" t="n">
        <v>0.25</v>
      </c>
      <c r="H166" s="15" t="inlineStr">
        <is>
          <t>Western Europe</t>
        </is>
      </c>
      <c r="I166" s="60">
        <f>B166/$B$167</f>
        <v/>
      </c>
      <c r="J166" s="60">
        <f>I166*D166</f>
        <v/>
      </c>
      <c r="K166" s="60">
        <f>I166*E166</f>
        <v/>
      </c>
      <c r="L166" s="60">
        <f>I166*F166</f>
        <v/>
      </c>
      <c r="M166" s="60">
        <f>I166*G166</f>
        <v/>
      </c>
    </row>
    <row r="167" ht="16.05" customFormat="1" customHeight="1" s="32">
      <c r="A167" s="58" t="inlineStr">
        <is>
          <t>Western Europe</t>
        </is>
      </c>
      <c r="B167" s="53">
        <f>SUM(B141:B166)</f>
        <v/>
      </c>
      <c r="C167" s="53" t="n"/>
      <c r="D167" s="62">
        <f>SUM(J141:J166)</f>
        <v/>
      </c>
      <c r="E167" s="62">
        <f>SUM(K141:K166)</f>
        <v/>
      </c>
      <c r="F167" s="62">
        <f>SUM(L141:L166)</f>
        <v/>
      </c>
      <c r="G167" s="55">
        <f>SUM(M141:M166)</f>
        <v/>
      </c>
      <c r="H167" s="58" t="n"/>
      <c r="I167" s="61">
        <f>SUM(I141:I166)</f>
        <v/>
      </c>
    </row>
    <row r="170">
      <c r="A170" s="64" t="inlineStr">
        <is>
          <t>Region</t>
        </is>
      </c>
      <c r="B170" s="17" t="inlineStr">
        <is>
          <t>Weighted Average: ERP</t>
        </is>
      </c>
      <c r="C170" s="17" t="inlineStr">
        <is>
          <t>Weighted Average: CRP</t>
        </is>
      </c>
      <c r="D170" s="17" t="inlineStr">
        <is>
          <t>Weighted Average: Default Spreads</t>
        </is>
      </c>
      <c r="E170" s="17" t="inlineStr">
        <is>
          <t>Tax Rate</t>
        </is>
      </c>
      <c r="F170" s="128" t="inlineStr">
        <is>
          <t>Total GDP</t>
        </is>
      </c>
      <c r="G170" s="128" t="inlineStr">
        <is>
          <t>Weight</t>
        </is>
      </c>
      <c r="H170" s="268" t="inlineStr">
        <is>
          <t>Weight *ERP</t>
        </is>
      </c>
      <c r="I170" s="268" t="inlineStr">
        <is>
          <t>Weight*CRP</t>
        </is>
      </c>
      <c r="J170" s="268" t="inlineStr">
        <is>
          <t>Weight*Default Spread</t>
        </is>
      </c>
      <c r="K170" s="268" t="inlineStr">
        <is>
          <t>Weight* Tax Rate</t>
        </is>
      </c>
    </row>
    <row r="171">
      <c r="A171" s="15">
        <f>A32</f>
        <v/>
      </c>
      <c r="B171" s="65">
        <f>E32</f>
        <v/>
      </c>
      <c r="C171" s="65">
        <f>F32</f>
        <v/>
      </c>
      <c r="D171" s="65">
        <f>D32</f>
        <v/>
      </c>
      <c r="E171" s="65">
        <f>G32</f>
        <v/>
      </c>
      <c r="F171" s="128">
        <f>B32</f>
        <v/>
      </c>
      <c r="G171" s="129">
        <f>F171/$F$180</f>
        <v/>
      </c>
      <c r="H171" s="47">
        <f>G171*B171</f>
        <v/>
      </c>
      <c r="I171" s="47">
        <f>G171*C171</f>
        <v/>
      </c>
      <c r="J171" s="47">
        <f>G171*D171</f>
        <v/>
      </c>
      <c r="K171" s="47">
        <f>G171*E171</f>
        <v/>
      </c>
    </row>
    <row r="172">
      <c r="A172" s="15">
        <f>A56</f>
        <v/>
      </c>
      <c r="B172" s="65">
        <f>E56</f>
        <v/>
      </c>
      <c r="C172" s="65">
        <f>F56</f>
        <v/>
      </c>
      <c r="D172" s="65">
        <f>D56</f>
        <v/>
      </c>
      <c r="E172" s="65">
        <f>G56</f>
        <v/>
      </c>
      <c r="F172" s="128">
        <f>B56</f>
        <v/>
      </c>
      <c r="G172" s="129">
        <f>F172/$F$180</f>
        <v/>
      </c>
      <c r="H172" s="47">
        <f>G172*B172</f>
        <v/>
      </c>
      <c r="I172" s="47">
        <f>G172*C172</f>
        <v/>
      </c>
      <c r="J172" s="47">
        <f>G172*D172</f>
        <v/>
      </c>
      <c r="K172" s="47">
        <f>G172*E172</f>
        <v/>
      </c>
    </row>
    <row r="173">
      <c r="A173" s="15">
        <f>A60</f>
        <v/>
      </c>
      <c r="B173" s="65">
        <f>E60</f>
        <v/>
      </c>
      <c r="C173" s="65">
        <f>F60</f>
        <v/>
      </c>
      <c r="D173" s="65">
        <f>D60</f>
        <v/>
      </c>
      <c r="E173" s="65">
        <f>G60</f>
        <v/>
      </c>
      <c r="F173" s="128">
        <f>B60</f>
        <v/>
      </c>
      <c r="G173" s="129">
        <f>F173/$F$180</f>
        <v/>
      </c>
      <c r="H173" s="47">
        <f>G173*B173</f>
        <v/>
      </c>
      <c r="I173" s="47">
        <f>G173*C173</f>
        <v/>
      </c>
      <c r="J173" s="47">
        <f>G173*D173</f>
        <v/>
      </c>
      <c r="K173" s="47">
        <f>G173*E173</f>
        <v/>
      </c>
    </row>
    <row r="174">
      <c r="A174" s="15">
        <f>A75</f>
        <v/>
      </c>
      <c r="B174" s="65">
        <f>E75</f>
        <v/>
      </c>
      <c r="C174" s="65">
        <f>F75</f>
        <v/>
      </c>
      <c r="D174" s="65">
        <f>D75</f>
        <v/>
      </c>
      <c r="E174" s="65">
        <f>G75</f>
        <v/>
      </c>
      <c r="F174" s="128">
        <f>B75</f>
        <v/>
      </c>
      <c r="G174" s="129">
        <f>F174/$F$180</f>
        <v/>
      </c>
      <c r="H174" s="47">
        <f>G174*B174</f>
        <v/>
      </c>
      <c r="I174" s="47">
        <f>G174*C174</f>
        <v/>
      </c>
      <c r="J174" s="47">
        <f>G174*D174</f>
        <v/>
      </c>
      <c r="K174" s="47">
        <f>G174*E174</f>
        <v/>
      </c>
    </row>
    <row r="175">
      <c r="A175" s="15">
        <f>A95</f>
        <v/>
      </c>
      <c r="B175" s="65">
        <f>E95</f>
        <v/>
      </c>
      <c r="C175" s="65">
        <f>F95</f>
        <v/>
      </c>
      <c r="D175" s="65">
        <f>D95</f>
        <v/>
      </c>
      <c r="E175" s="65">
        <f>G95</f>
        <v/>
      </c>
      <c r="F175" s="128">
        <f>B95</f>
        <v/>
      </c>
      <c r="G175" s="129">
        <f>F175/$F$180</f>
        <v/>
      </c>
      <c r="H175" s="47">
        <f>G175*B175</f>
        <v/>
      </c>
      <c r="I175" s="47">
        <f>G175*C175</f>
        <v/>
      </c>
      <c r="J175" s="47">
        <f>G175*D175</f>
        <v/>
      </c>
      <c r="K175" s="47">
        <f>G175*E175</f>
        <v/>
      </c>
    </row>
    <row r="176">
      <c r="A176" s="15">
        <f>A123</f>
        <v/>
      </c>
      <c r="B176" s="65">
        <f>E123</f>
        <v/>
      </c>
      <c r="C176" s="65">
        <f>F123</f>
        <v/>
      </c>
      <c r="D176" s="65">
        <f>D123</f>
        <v/>
      </c>
      <c r="E176" s="65">
        <f>G123</f>
        <v/>
      </c>
      <c r="F176" s="128">
        <f>B123</f>
        <v/>
      </c>
      <c r="G176" s="129">
        <f>F176/$F$180</f>
        <v/>
      </c>
      <c r="H176" s="47">
        <f>G176*B176</f>
        <v/>
      </c>
      <c r="I176" s="47">
        <f>G176*C176</f>
        <v/>
      </c>
      <c r="J176" s="47">
        <f>G176*D176</f>
        <v/>
      </c>
      <c r="K176" s="47">
        <f>G176*E176</f>
        <v/>
      </c>
    </row>
    <row r="177">
      <c r="A177" s="15">
        <f>A137</f>
        <v/>
      </c>
      <c r="B177" s="65">
        <f>E137</f>
        <v/>
      </c>
      <c r="C177" s="65">
        <f>F137</f>
        <v/>
      </c>
      <c r="D177" s="65">
        <f>D137</f>
        <v/>
      </c>
      <c r="E177" s="65">
        <f>G137</f>
        <v/>
      </c>
      <c r="F177" s="128">
        <f>B137</f>
        <v/>
      </c>
      <c r="G177" s="129">
        <f>F177/$F$180</f>
        <v/>
      </c>
      <c r="H177" s="47">
        <f>G177*B177</f>
        <v/>
      </c>
      <c r="I177" s="47">
        <f>G177*C177</f>
        <v/>
      </c>
      <c r="J177" s="47">
        <f>G177*D177</f>
        <v/>
      </c>
      <c r="K177" s="47">
        <f>G177*E177</f>
        <v/>
      </c>
    </row>
    <row r="178">
      <c r="A178" s="15">
        <f>A140</f>
        <v/>
      </c>
      <c r="B178" s="65">
        <f>E140</f>
        <v/>
      </c>
      <c r="C178" s="65">
        <f>F140</f>
        <v/>
      </c>
      <c r="D178" s="65">
        <f>D140</f>
        <v/>
      </c>
      <c r="E178" s="65">
        <f>G140</f>
        <v/>
      </c>
      <c r="F178" s="128">
        <f>B140</f>
        <v/>
      </c>
      <c r="G178" s="129">
        <f>F178/$F$180</f>
        <v/>
      </c>
      <c r="H178" s="47">
        <f>G178*B178</f>
        <v/>
      </c>
      <c r="I178" s="47">
        <f>G178*C178</f>
        <v/>
      </c>
      <c r="J178" s="47">
        <f>G178*D178</f>
        <v/>
      </c>
      <c r="K178" s="47">
        <f>G178*E178</f>
        <v/>
      </c>
    </row>
    <row r="179">
      <c r="A179" s="15">
        <f>A167</f>
        <v/>
      </c>
      <c r="B179" s="65">
        <f>E167</f>
        <v/>
      </c>
      <c r="C179" s="65">
        <f>F167</f>
        <v/>
      </c>
      <c r="D179" s="65">
        <f>D167</f>
        <v/>
      </c>
      <c r="E179" s="65">
        <f>G167</f>
        <v/>
      </c>
      <c r="F179" s="128">
        <f>B167</f>
        <v/>
      </c>
      <c r="G179" s="129">
        <f>F179/$F$180</f>
        <v/>
      </c>
      <c r="H179" s="47">
        <f>G179*B179</f>
        <v/>
      </c>
      <c r="I179" s="47">
        <f>G179*C179</f>
        <v/>
      </c>
      <c r="J179" s="47">
        <f>G179*D179</f>
        <v/>
      </c>
      <c r="K179" s="47">
        <f>G179*E179</f>
        <v/>
      </c>
    </row>
    <row r="180">
      <c r="A180" s="15" t="inlineStr">
        <is>
          <t>Global</t>
        </is>
      </c>
      <c r="B180" s="65">
        <f>SUM(H171:H179)</f>
        <v/>
      </c>
      <c r="C180" s="65">
        <f>SUM(I171:I179)</f>
        <v/>
      </c>
      <c r="D180" s="65">
        <f>SUM(J171:J179)</f>
        <v/>
      </c>
      <c r="E180" s="65">
        <f>SUM(K171:K179)</f>
        <v/>
      </c>
      <c r="F180" s="268">
        <f>SUM(F171:F179)</f>
        <v/>
      </c>
    </row>
    <row r="181">
      <c r="A181" s="257" t="n"/>
      <c r="B181" s="63" t="n"/>
      <c r="C181" s="63" t="n"/>
    </row>
    <row r="182">
      <c r="A182" s="267" t="inlineStr">
        <is>
          <t>For updating industry average spreadsheets</t>
        </is>
      </c>
    </row>
    <row r="183">
      <c r="A183" s="17" t="n"/>
      <c r="B183" s="17" t="inlineStr">
        <is>
          <t>ERP</t>
        </is>
      </c>
      <c r="C183" s="17" t="inlineStr">
        <is>
          <t>Default Spread</t>
        </is>
      </c>
      <c r="D183" s="4" t="inlineStr">
        <is>
          <t>Tax rate</t>
        </is>
      </c>
    </row>
    <row r="184">
      <c r="A184" s="15" t="inlineStr">
        <is>
          <t>Africa &amp; Mid East</t>
        </is>
      </c>
      <c r="B184" s="72">
        <f>(B171*F171+B177*F177)/(F171+F177)</f>
        <v/>
      </c>
      <c r="C184" s="72">
        <f>(D171*F171+D177*F177)/(F171+F177)</f>
        <v/>
      </c>
      <c r="D184" s="65">
        <f>(E171*F171+E177*F177)/(F171+F177)</f>
        <v/>
      </c>
    </row>
    <row r="185">
      <c r="A185" s="15" t="inlineStr">
        <is>
          <t>Australia, NZ &amp; Canada</t>
        </is>
      </c>
      <c r="B185" s="72">
        <f>(B173*F173+E138*B138)/(F173+B138)</f>
        <v/>
      </c>
      <c r="C185" s="72">
        <f>(D173*F173+D138*B138)/(F173+B138)</f>
        <v/>
      </c>
      <c r="D185" s="65">
        <f>(E173*F173+G138*B138)/(F173+B138)</f>
        <v/>
      </c>
    </row>
    <row r="186">
      <c r="A186" s="15" t="inlineStr">
        <is>
          <t>Latin America &amp; Caribbean</t>
        </is>
      </c>
      <c r="B186" s="72">
        <f>B175*(F175/(F175+F174))+B174*F174/(F174+F175)</f>
        <v/>
      </c>
      <c r="C186" s="72">
        <f>(B186-'ERPs by country'!E3)/'ERPs by country'!E5</f>
        <v/>
      </c>
      <c r="D186" s="65">
        <f>(B95*G95+B75*G75)/(B75+B95)</f>
        <v/>
      </c>
    </row>
    <row r="187">
      <c r="A187" s="15" t="inlineStr">
        <is>
          <t>Japan</t>
        </is>
      </c>
      <c r="B187" s="65">
        <f>E40</f>
        <v/>
      </c>
      <c r="C187" s="65">
        <f>D40</f>
        <v/>
      </c>
      <c r="D187" s="65">
        <f>G40</f>
        <v/>
      </c>
    </row>
    <row r="188">
      <c r="A188" s="15" t="inlineStr">
        <is>
          <t>US</t>
        </is>
      </c>
      <c r="B188" s="65">
        <f>E139</f>
        <v/>
      </c>
      <c r="C188" s="65">
        <f>F139</f>
        <v/>
      </c>
      <c r="D188" s="65">
        <f>G139</f>
        <v/>
      </c>
    </row>
    <row r="189">
      <c r="A189" s="15" t="inlineStr">
        <is>
          <t>Europe</t>
        </is>
      </c>
      <c r="B189" s="65">
        <f>E167</f>
        <v/>
      </c>
      <c r="C189" s="65">
        <f>D167</f>
        <v/>
      </c>
      <c r="D189" s="65">
        <f>E179</f>
        <v/>
      </c>
    </row>
    <row r="190">
      <c r="A190" s="15" t="inlineStr">
        <is>
          <t>Emerging Markets</t>
        </is>
      </c>
      <c r="B190" s="72">
        <f>(B171*F171+B172*F172+B174*F174+B175*F175+B176*F176+B177*F177-B187*B40)/(F171+F172+F174+F175+F176+F177-B40)</f>
        <v/>
      </c>
      <c r="C190" s="72">
        <f>(B190-'ERPs by country'!E3)/'ERPs by country'!E5</f>
        <v/>
      </c>
      <c r="D190" s="65">
        <f>(E172*G172+E171*G171+E174*G174+E175*G175+E176*G176+E177*G177-B40/F180*D187)/(G171+G172+G174+G175+G176+G177-B40/F180)</f>
        <v/>
      </c>
    </row>
    <row r="191">
      <c r="A191" s="15" t="inlineStr">
        <is>
          <t>Small Asia (No India, China &amp; Japan)</t>
        </is>
      </c>
      <c r="B191" s="72">
        <f>(B172*F172-B35*E35-B38*E38-B40*E40)/(F172-(B35+B38+B40))</f>
        <v/>
      </c>
      <c r="C191" s="72">
        <f>(B191-'ERPs by country'!E3)/'ERPs by country'!E5</f>
        <v/>
      </c>
      <c r="D191" s="65">
        <f>(G33*B33+G34*B34+G36*B36+G39*B39+G41*B41+G42*B42+G43*B43+G44*B44+G45*B45+G46*B46+G47*B47+G48*B48+G49*B49+G50*B50+G51*B51+G52*B52+G53*B53+G54*B54+G55*B55)/(B56-B35-B38-B40)</f>
        <v/>
      </c>
    </row>
    <row r="192">
      <c r="A192" s="15" t="inlineStr">
        <is>
          <t>India</t>
        </is>
      </c>
      <c r="B192" s="72">
        <f>E38</f>
        <v/>
      </c>
      <c r="C192" s="72">
        <f>D38</f>
        <v/>
      </c>
      <c r="D192" s="65">
        <f>G38</f>
        <v/>
      </c>
    </row>
    <row r="193">
      <c r="A193" s="15" t="inlineStr">
        <is>
          <t>China</t>
        </is>
      </c>
      <c r="B193" s="65">
        <f>E35</f>
        <v/>
      </c>
      <c r="C193" s="65">
        <f>D35</f>
        <v/>
      </c>
      <c r="D193" s="65">
        <f>G35</f>
        <v/>
      </c>
    </row>
    <row r="194">
      <c r="A194" s="15" t="inlineStr">
        <is>
          <t>Global</t>
        </is>
      </c>
      <c r="B194" s="65">
        <f>B180</f>
        <v/>
      </c>
      <c r="C194" s="65">
        <f>D180</f>
        <v/>
      </c>
      <c r="D194" s="65">
        <f>E180</f>
        <v/>
      </c>
    </row>
    <row r="196">
      <c r="A196" s="267" t="inlineStr">
        <is>
          <t>For other regional groupings</t>
        </is>
      </c>
    </row>
    <row r="197">
      <c r="A197" s="17" t="n"/>
      <c r="B197" s="17" t="inlineStr">
        <is>
          <t>ERP</t>
        </is>
      </c>
      <c r="C197" s="17" t="inlineStr">
        <is>
          <t>Default Spread</t>
        </is>
      </c>
      <c r="D197" s="4" t="inlineStr">
        <is>
          <t>Tax rate</t>
        </is>
      </c>
    </row>
    <row r="198">
      <c r="A198" s="15" t="inlineStr">
        <is>
          <t>EMEA</t>
        </is>
      </c>
      <c r="B198" s="72">
        <f>(B179*F179+B177*F177+B171*F171)/(F171+F177+F179)</f>
        <v/>
      </c>
      <c r="C198" s="72">
        <f>(D179*F179+D177*F177+D171*F171)/(F171+F177+F179)</f>
        <v/>
      </c>
      <c r="D198" s="72">
        <f>(C179*F179+C177*F177+C171*F171)/(F171+F177+F179)</f>
        <v/>
      </c>
    </row>
  </sheetData>
  <mergeCells count="2">
    <mergeCell ref="A196:C196"/>
    <mergeCell ref="A182:C182"/>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sheetPr>
    <outlinePr summaryBelow="1" summaryRight="1"/>
    <pageSetUpPr/>
  </sheetPr>
  <dimension ref="A1:M158"/>
  <sheetViews>
    <sheetView topLeftCell="A89" zoomScaleNormal="100" workbookViewId="0">
      <selection activeCell="E122" sqref="E122"/>
    </sheetView>
  </sheetViews>
  <sheetFormatPr baseColWidth="8" defaultColWidth="11" defaultRowHeight="11.4"/>
  <cols>
    <col width="23.375" bestFit="1" customWidth="1" style="258" min="1" max="1"/>
    <col width="23.375" customWidth="1" style="125" min="2" max="2"/>
    <col width="16.375" bestFit="1" customWidth="1" style="268" min="3" max="3"/>
    <col width="16.375" customWidth="1" style="268" min="4" max="4"/>
    <col width="17.5" bestFit="1" customWidth="1" style="258" min="5" max="5"/>
    <col width="17.375" bestFit="1" customWidth="1" style="258" min="6" max="6"/>
    <col width="20.125" bestFit="1" customWidth="1" style="258" min="7" max="7"/>
    <col width="20.125" customWidth="1" style="258" min="8" max="8"/>
    <col width="20.875" bestFit="1" customWidth="1" style="258" min="9" max="9"/>
  </cols>
  <sheetData>
    <row r="1" ht="16.05" customFormat="1" customHeight="1" s="1">
      <c r="A1" s="51" t="inlineStr">
        <is>
          <t>Country</t>
        </is>
      </c>
      <c r="B1" s="124">
        <f>'Country GDP'!B1</f>
        <v/>
      </c>
      <c r="C1" s="9">
        <f>'Sovereign Ratings (Moody''s,S&amp;P)'!C1</f>
        <v/>
      </c>
      <c r="D1" s="9" t="inlineStr">
        <is>
          <t>Sovereign CDS</t>
        </is>
      </c>
      <c r="E1" s="51" t="inlineStr">
        <is>
          <t>Adj. Default Spread</t>
        </is>
      </c>
      <c r="F1" s="51" t="inlineStr">
        <is>
          <t>Equity Risk Premium</t>
        </is>
      </c>
      <c r="G1" s="52" t="inlineStr">
        <is>
          <t>Country Risk Premium</t>
        </is>
      </c>
      <c r="H1" s="52" t="inlineStr">
        <is>
          <t>Corporate Tax Rate</t>
        </is>
      </c>
      <c r="I1" s="51" t="inlineStr">
        <is>
          <t>Region</t>
        </is>
      </c>
    </row>
    <row r="2" ht="16.05" customHeight="1" s="258">
      <c r="A2" s="8">
        <f>'Sovereign Ratings (Moody''s,S&amp;P)'!A2</f>
        <v/>
      </c>
      <c r="B2" s="124">
        <f>'Country GDP'!B2</f>
        <v/>
      </c>
      <c r="C2" s="9">
        <f>'Sovereign Ratings (Moody''s,S&amp;P)'!C2</f>
        <v/>
      </c>
      <c r="D2" s="11">
        <f>'10-year CDS Spreads'!C2</f>
        <v/>
      </c>
      <c r="E2" s="21">
        <f>'ERPs by country'!D8</f>
        <v/>
      </c>
      <c r="F2" s="10">
        <f>'ERPs by country'!E8</f>
        <v/>
      </c>
      <c r="G2" s="14">
        <f>'ERPs by country'!F8</f>
        <v/>
      </c>
      <c r="H2" s="14">
        <f>'Country Tax Rates'!B2</f>
        <v/>
      </c>
      <c r="I2" s="15">
        <f>VLOOKUP(A2,'Regional lookup table'!$A$2:$B$161,2)</f>
        <v/>
      </c>
    </row>
    <row r="3" ht="16.05" customHeight="1" s="258">
      <c r="A3" s="8">
        <f>'Sovereign Ratings (Moody''s,S&amp;P)'!A3</f>
        <v/>
      </c>
      <c r="B3" s="124">
        <f>'Country GDP'!B3</f>
        <v/>
      </c>
      <c r="C3" s="9">
        <f>'Sovereign Ratings (Moody''s,S&amp;P)'!C3</f>
        <v/>
      </c>
      <c r="D3" s="11">
        <f>'10-year CDS Spreads'!C3</f>
        <v/>
      </c>
      <c r="E3" s="21">
        <f>'ERPs by country'!D9</f>
        <v/>
      </c>
      <c r="F3" s="10">
        <f>'ERPs by country'!E9</f>
        <v/>
      </c>
      <c r="G3" s="14">
        <f>'ERPs by country'!F9</f>
        <v/>
      </c>
      <c r="H3" s="14">
        <f>'Country Tax Rates'!B3</f>
        <v/>
      </c>
      <c r="I3" s="15">
        <f>VLOOKUP(A3,'Regional lookup table'!$A$2:$B$161,2)</f>
        <v/>
      </c>
    </row>
    <row r="4" ht="16.05" customHeight="1" s="258">
      <c r="A4" s="8">
        <f>'Sovereign Ratings (Moody''s,S&amp;P)'!A4</f>
        <v/>
      </c>
      <c r="B4" s="124">
        <f>'Country GDP'!B4</f>
        <v/>
      </c>
      <c r="C4" s="9">
        <f>'Sovereign Ratings (Moody''s,S&amp;P)'!C4</f>
        <v/>
      </c>
      <c r="D4" s="11">
        <f>'10-year CDS Spreads'!C4</f>
        <v/>
      </c>
      <c r="E4" s="21">
        <f>'ERPs by country'!D10</f>
        <v/>
      </c>
      <c r="F4" s="10">
        <f>'ERPs by country'!E10</f>
        <v/>
      </c>
      <c r="G4" s="14">
        <f>'ERPs by country'!F10</f>
        <v/>
      </c>
      <c r="H4" s="14">
        <f>'Country Tax Rates'!B4</f>
        <v/>
      </c>
      <c r="I4" s="15">
        <f>VLOOKUP(A4,'Regional lookup table'!$A$2:$B$161,2)</f>
        <v/>
      </c>
    </row>
    <row r="5" ht="16.05" customHeight="1" s="258">
      <c r="A5" s="8">
        <f>'Sovereign Ratings (Moody''s,S&amp;P)'!A5</f>
        <v/>
      </c>
      <c r="B5" s="124">
        <f>'Country GDP'!B5</f>
        <v/>
      </c>
      <c r="C5" s="9">
        <f>'Sovereign Ratings (Moody''s,S&amp;P)'!C5</f>
        <v/>
      </c>
      <c r="D5" s="11">
        <f>'10-year CDS Spreads'!C5</f>
        <v/>
      </c>
      <c r="E5" s="21">
        <f>'ERPs by country'!D11</f>
        <v/>
      </c>
      <c r="F5" s="10">
        <f>'ERPs by country'!E11</f>
        <v/>
      </c>
      <c r="G5" s="14">
        <f>'ERPs by country'!F11</f>
        <v/>
      </c>
      <c r="H5" s="14">
        <f>'Country Tax Rates'!B5</f>
        <v/>
      </c>
      <c r="I5" s="15">
        <f>VLOOKUP(A5,'Regional lookup table'!$A$2:$B$161,2)</f>
        <v/>
      </c>
    </row>
    <row r="6" ht="16.05" customHeight="1" s="258">
      <c r="A6" s="8">
        <f>'Sovereign Ratings (Moody''s,S&amp;P)'!A6</f>
        <v/>
      </c>
      <c r="B6" s="124">
        <f>'Country GDP'!B6</f>
        <v/>
      </c>
      <c r="C6" s="9">
        <f>'Sovereign Ratings (Moody''s,S&amp;P)'!C6</f>
        <v/>
      </c>
      <c r="D6" s="11">
        <f>'10-year CDS Spreads'!C6</f>
        <v/>
      </c>
      <c r="E6" s="21">
        <f>'ERPs by country'!D12</f>
        <v/>
      </c>
      <c r="F6" s="10">
        <f>'ERPs by country'!E12</f>
        <v/>
      </c>
      <c r="G6" s="14">
        <f>'ERPs by country'!F12</f>
        <v/>
      </c>
      <c r="H6" s="14">
        <f>'Country Tax Rates'!B6</f>
        <v/>
      </c>
      <c r="I6" s="15">
        <f>VLOOKUP(A6,'Regional lookup table'!$A$2:$B$161,2)</f>
        <v/>
      </c>
    </row>
    <row r="7" ht="16.05" customHeight="1" s="258">
      <c r="A7" s="8">
        <f>'Sovereign Ratings (Moody''s,S&amp;P)'!A7</f>
        <v/>
      </c>
      <c r="B7" s="124">
        <f>'Country GDP'!B7</f>
        <v/>
      </c>
      <c r="C7" s="9">
        <f>'Sovereign Ratings (Moody''s,S&amp;P)'!C7</f>
        <v/>
      </c>
      <c r="D7" s="11">
        <f>'10-year CDS Spreads'!C7</f>
        <v/>
      </c>
      <c r="E7" s="21">
        <f>'ERPs by country'!D13</f>
        <v/>
      </c>
      <c r="F7" s="10">
        <f>'ERPs by country'!E13</f>
        <v/>
      </c>
      <c r="G7" s="14">
        <f>'ERPs by country'!F13</f>
        <v/>
      </c>
      <c r="H7" s="14">
        <f>'Country Tax Rates'!B7</f>
        <v/>
      </c>
      <c r="I7" s="15">
        <f>VLOOKUP(A7,'Regional lookup table'!$A$2:$B$161,2)</f>
        <v/>
      </c>
    </row>
    <row r="8" ht="16.05" customHeight="1" s="258">
      <c r="A8" s="8">
        <f>'Sovereign Ratings (Moody''s,S&amp;P)'!A8</f>
        <v/>
      </c>
      <c r="B8" s="124">
        <f>'Country GDP'!B8</f>
        <v/>
      </c>
      <c r="C8" s="9">
        <f>'Sovereign Ratings (Moody''s,S&amp;P)'!C8</f>
        <v/>
      </c>
      <c r="D8" s="11">
        <f>'10-year CDS Spreads'!C8</f>
        <v/>
      </c>
      <c r="E8" s="21">
        <f>'ERPs by country'!D14</f>
        <v/>
      </c>
      <c r="F8" s="10">
        <f>'ERPs by country'!E14</f>
        <v/>
      </c>
      <c r="G8" s="14">
        <f>'ERPs by country'!F14</f>
        <v/>
      </c>
      <c r="H8" s="14">
        <f>'Country Tax Rates'!B8</f>
        <v/>
      </c>
      <c r="I8" s="15">
        <f>VLOOKUP(A8,'Regional lookup table'!$A$2:$B$161,2)</f>
        <v/>
      </c>
    </row>
    <row r="9" ht="16.05" customHeight="1" s="258">
      <c r="A9" s="8">
        <f>'Sovereign Ratings (Moody''s,S&amp;P)'!A9</f>
        <v/>
      </c>
      <c r="B9" s="124">
        <f>'Country GDP'!B9</f>
        <v/>
      </c>
      <c r="C9" s="9">
        <f>'Sovereign Ratings (Moody''s,S&amp;P)'!C9</f>
        <v/>
      </c>
      <c r="D9" s="11">
        <f>'10-year CDS Spreads'!C9</f>
        <v/>
      </c>
      <c r="E9" s="21">
        <f>'ERPs by country'!D15</f>
        <v/>
      </c>
      <c r="F9" s="10">
        <f>'ERPs by country'!E15</f>
        <v/>
      </c>
      <c r="G9" s="14">
        <f>'ERPs by country'!F15</f>
        <v/>
      </c>
      <c r="H9" s="14">
        <f>'Country Tax Rates'!B9</f>
        <v/>
      </c>
      <c r="I9" s="15">
        <f>VLOOKUP(A9,'Regional lookup table'!$A$2:$B$161,2)</f>
        <v/>
      </c>
    </row>
    <row r="10" ht="16.05" customHeight="1" s="258">
      <c r="A10" s="8">
        <f>'Sovereign Ratings (Moody''s,S&amp;P)'!A10</f>
        <v/>
      </c>
      <c r="B10" s="124">
        <f>'Country GDP'!B10</f>
        <v/>
      </c>
      <c r="C10" s="9">
        <f>'Sovereign Ratings (Moody''s,S&amp;P)'!C10</f>
        <v/>
      </c>
      <c r="D10" s="11">
        <f>'10-year CDS Spreads'!C10</f>
        <v/>
      </c>
      <c r="E10" s="21">
        <f>'ERPs by country'!D16</f>
        <v/>
      </c>
      <c r="F10" s="10">
        <f>'ERPs by country'!E16</f>
        <v/>
      </c>
      <c r="G10" s="14">
        <f>'ERPs by country'!F16</f>
        <v/>
      </c>
      <c r="H10" s="14">
        <f>'Country Tax Rates'!B10</f>
        <v/>
      </c>
      <c r="I10" s="15">
        <f>VLOOKUP(A10,'Regional lookup table'!$A$2:$B$161,2)</f>
        <v/>
      </c>
    </row>
    <row r="11" ht="16.05" customHeight="1" s="258">
      <c r="A11" s="8">
        <f>'Sovereign Ratings (Moody''s,S&amp;P)'!A11</f>
        <v/>
      </c>
      <c r="B11" s="124">
        <f>'Country GDP'!B11</f>
        <v/>
      </c>
      <c r="C11" s="9">
        <f>'Sovereign Ratings (Moody''s,S&amp;P)'!C11</f>
        <v/>
      </c>
      <c r="D11" s="11">
        <f>'10-year CDS Spreads'!C11</f>
        <v/>
      </c>
      <c r="E11" s="21">
        <f>'ERPs by country'!D17</f>
        <v/>
      </c>
      <c r="F11" s="10">
        <f>'ERPs by country'!E17</f>
        <v/>
      </c>
      <c r="G11" s="14">
        <f>'ERPs by country'!F17</f>
        <v/>
      </c>
      <c r="H11" s="14">
        <f>'Country Tax Rates'!B11</f>
        <v/>
      </c>
      <c r="I11" s="15">
        <f>VLOOKUP(A11,'Regional lookup table'!$A$2:$B$161,2)</f>
        <v/>
      </c>
    </row>
    <row r="12" ht="16.05" customHeight="1" s="258">
      <c r="A12" s="8">
        <f>'Sovereign Ratings (Moody''s,S&amp;P)'!A12</f>
        <v/>
      </c>
      <c r="B12" s="124">
        <f>'Country GDP'!B12</f>
        <v/>
      </c>
      <c r="C12" s="9">
        <f>'Sovereign Ratings (Moody''s,S&amp;P)'!C12</f>
        <v/>
      </c>
      <c r="D12" s="11">
        <f>'10-year CDS Spreads'!C12</f>
        <v/>
      </c>
      <c r="E12" s="21">
        <f>'ERPs by country'!D18</f>
        <v/>
      </c>
      <c r="F12" s="10">
        <f>'ERPs by country'!E18</f>
        <v/>
      </c>
      <c r="G12" s="14">
        <f>'ERPs by country'!F18</f>
        <v/>
      </c>
      <c r="H12" s="14">
        <f>'Country Tax Rates'!B12</f>
        <v/>
      </c>
      <c r="I12" s="15">
        <f>VLOOKUP(A12,'Regional lookup table'!$A$2:$B$161,2)</f>
        <v/>
      </c>
    </row>
    <row r="13" ht="16.05" customHeight="1" s="258">
      <c r="A13" s="8">
        <f>'Sovereign Ratings (Moody''s,S&amp;P)'!A13</f>
        <v/>
      </c>
      <c r="B13" s="124">
        <f>'Country GDP'!B13</f>
        <v/>
      </c>
      <c r="C13" s="9">
        <f>'Sovereign Ratings (Moody''s,S&amp;P)'!C13</f>
        <v/>
      </c>
      <c r="D13" s="11">
        <f>'10-year CDS Spreads'!C13</f>
        <v/>
      </c>
      <c r="E13" s="21">
        <f>'ERPs by country'!D19</f>
        <v/>
      </c>
      <c r="F13" s="10">
        <f>'ERPs by country'!E19</f>
        <v/>
      </c>
      <c r="G13" s="14">
        <f>'ERPs by country'!F19</f>
        <v/>
      </c>
      <c r="H13" s="14">
        <f>'Country Tax Rates'!B13</f>
        <v/>
      </c>
      <c r="I13" s="15">
        <f>VLOOKUP(A13,'Regional lookup table'!$A$2:$B$161,2)</f>
        <v/>
      </c>
    </row>
    <row r="14" ht="16.05" customHeight="1" s="258">
      <c r="A14" s="8">
        <f>'Sovereign Ratings (Moody''s,S&amp;P)'!A14</f>
        <v/>
      </c>
      <c r="B14" s="124">
        <f>'Country GDP'!B14</f>
        <v/>
      </c>
      <c r="C14" s="9">
        <f>'Sovereign Ratings (Moody''s,S&amp;P)'!C14</f>
        <v/>
      </c>
      <c r="D14" s="11">
        <f>'10-year CDS Spreads'!C14</f>
        <v/>
      </c>
      <c r="E14" s="21">
        <f>'ERPs by country'!D20</f>
        <v/>
      </c>
      <c r="F14" s="10">
        <f>'ERPs by country'!E20</f>
        <v/>
      </c>
      <c r="G14" s="14">
        <f>'ERPs by country'!F20</f>
        <v/>
      </c>
      <c r="H14" s="14">
        <f>'Country Tax Rates'!B14</f>
        <v/>
      </c>
      <c r="I14" s="15">
        <f>VLOOKUP(A14,'Regional lookup table'!$A$2:$B$161,2)</f>
        <v/>
      </c>
    </row>
    <row r="15" ht="16.05" customHeight="1" s="258">
      <c r="A15" s="8">
        <f>'Sovereign Ratings (Moody''s,S&amp;P)'!A15</f>
        <v/>
      </c>
      <c r="B15" s="124">
        <f>'Country GDP'!B15</f>
        <v/>
      </c>
      <c r="C15" s="9">
        <f>'Sovereign Ratings (Moody''s,S&amp;P)'!C15</f>
        <v/>
      </c>
      <c r="D15" s="11">
        <f>'10-year CDS Spreads'!C15</f>
        <v/>
      </c>
      <c r="E15" s="21">
        <f>'ERPs by country'!D21</f>
        <v/>
      </c>
      <c r="F15" s="10">
        <f>'ERPs by country'!E21</f>
        <v/>
      </c>
      <c r="G15" s="14">
        <f>'ERPs by country'!F21</f>
        <v/>
      </c>
      <c r="H15" s="14">
        <f>'Country Tax Rates'!B15</f>
        <v/>
      </c>
      <c r="I15" s="15">
        <f>VLOOKUP(A15,'Regional lookup table'!$A$2:$B$161,2)</f>
        <v/>
      </c>
    </row>
    <row r="16" ht="16.05" customHeight="1" s="258">
      <c r="A16" s="8">
        <f>'Sovereign Ratings (Moody''s,S&amp;P)'!A16</f>
        <v/>
      </c>
      <c r="B16" s="124">
        <f>'Country GDP'!B16</f>
        <v/>
      </c>
      <c r="C16" s="9">
        <f>'Sovereign Ratings (Moody''s,S&amp;P)'!C16</f>
        <v/>
      </c>
      <c r="D16" s="11">
        <f>'10-year CDS Spreads'!C16</f>
        <v/>
      </c>
      <c r="E16" s="21">
        <f>'ERPs by country'!D22</f>
        <v/>
      </c>
      <c r="F16" s="10">
        <f>'ERPs by country'!E22</f>
        <v/>
      </c>
      <c r="G16" s="14">
        <f>'ERPs by country'!F22</f>
        <v/>
      </c>
      <c r="H16" s="14">
        <f>'Country Tax Rates'!B16</f>
        <v/>
      </c>
      <c r="I16" s="15">
        <f>VLOOKUP(A16,'Regional lookup table'!$A$2:$B$161,2)</f>
        <v/>
      </c>
    </row>
    <row r="17" ht="16.05" customHeight="1" s="258">
      <c r="A17" s="8">
        <f>'Sovereign Ratings (Moody''s,S&amp;P)'!A17</f>
        <v/>
      </c>
      <c r="B17" s="124">
        <f>'Country GDP'!B17</f>
        <v/>
      </c>
      <c r="C17" s="9">
        <f>'Sovereign Ratings (Moody''s,S&amp;P)'!C17</f>
        <v/>
      </c>
      <c r="D17" s="11">
        <f>'10-year CDS Spreads'!C17</f>
        <v/>
      </c>
      <c r="E17" s="21">
        <f>'ERPs by country'!D23</f>
        <v/>
      </c>
      <c r="F17" s="10">
        <f>'ERPs by country'!E23</f>
        <v/>
      </c>
      <c r="G17" s="14">
        <f>'ERPs by country'!F23</f>
        <v/>
      </c>
      <c r="H17" s="14">
        <f>'Country Tax Rates'!B17</f>
        <v/>
      </c>
      <c r="I17" s="15">
        <f>VLOOKUP(A17,'Regional lookup table'!$A$2:$B$161,2)</f>
        <v/>
      </c>
    </row>
    <row r="18" ht="16.05" customHeight="1" s="258">
      <c r="A18" s="8">
        <f>'Sovereign Ratings (Moody''s,S&amp;P)'!A18</f>
        <v/>
      </c>
      <c r="B18" s="124">
        <f>'Country GDP'!B18</f>
        <v/>
      </c>
      <c r="C18" s="9">
        <f>'Sovereign Ratings (Moody''s,S&amp;P)'!C18</f>
        <v/>
      </c>
      <c r="D18" s="11">
        <f>'10-year CDS Spreads'!C18</f>
        <v/>
      </c>
      <c r="E18" s="21">
        <f>'ERPs by country'!D24</f>
        <v/>
      </c>
      <c r="F18" s="10">
        <f>'ERPs by country'!E24</f>
        <v/>
      </c>
      <c r="G18" s="14">
        <f>'ERPs by country'!F24</f>
        <v/>
      </c>
      <c r="H18" s="14">
        <f>'Country Tax Rates'!B18</f>
        <v/>
      </c>
      <c r="I18" s="15">
        <f>VLOOKUP(A18,'Regional lookup table'!$A$2:$B$161,2)</f>
        <v/>
      </c>
    </row>
    <row r="19" ht="16.05" customHeight="1" s="258">
      <c r="A19" s="8">
        <f>'Sovereign Ratings (Moody''s,S&amp;P)'!A19</f>
        <v/>
      </c>
      <c r="B19" s="124">
        <f>'Country GDP'!B19</f>
        <v/>
      </c>
      <c r="C19" s="9">
        <f>'Sovereign Ratings (Moody''s,S&amp;P)'!C19</f>
        <v/>
      </c>
      <c r="D19" s="11">
        <f>'10-year CDS Spreads'!C19</f>
        <v/>
      </c>
      <c r="E19" s="21">
        <f>'ERPs by country'!D25</f>
        <v/>
      </c>
      <c r="F19" s="10">
        <f>'ERPs by country'!E25</f>
        <v/>
      </c>
      <c r="G19" s="14">
        <f>'ERPs by country'!F25</f>
        <v/>
      </c>
      <c r="H19" s="14">
        <f>'Country Tax Rates'!B19</f>
        <v/>
      </c>
      <c r="I19" s="15">
        <f>VLOOKUP(A19,'Regional lookup table'!$A$2:$B$161,2)</f>
        <v/>
      </c>
    </row>
    <row r="20" ht="16.05" customHeight="1" s="258">
      <c r="A20" s="8">
        <f>'Sovereign Ratings (Moody''s,S&amp;P)'!A20</f>
        <v/>
      </c>
      <c r="B20" s="124">
        <f>'Country GDP'!B20</f>
        <v/>
      </c>
      <c r="C20" s="9">
        <f>'Sovereign Ratings (Moody''s,S&amp;P)'!C20</f>
        <v/>
      </c>
      <c r="D20" s="11">
        <f>'10-year CDS Spreads'!C20</f>
        <v/>
      </c>
      <c r="E20" s="21">
        <f>'ERPs by country'!D26</f>
        <v/>
      </c>
      <c r="F20" s="10">
        <f>'ERPs by country'!E26</f>
        <v/>
      </c>
      <c r="G20" s="14">
        <f>'ERPs by country'!F26</f>
        <v/>
      </c>
      <c r="H20" s="14">
        <f>'Country Tax Rates'!B20</f>
        <v/>
      </c>
      <c r="I20" s="15">
        <f>VLOOKUP(A20,'Regional lookup table'!$A$2:$B$161,2)</f>
        <v/>
      </c>
    </row>
    <row r="21" ht="16.05" customHeight="1" s="258">
      <c r="A21" s="8">
        <f>'Sovereign Ratings (Moody''s,S&amp;P)'!A21</f>
        <v/>
      </c>
      <c r="B21" s="124">
        <f>'Country GDP'!B21</f>
        <v/>
      </c>
      <c r="C21" s="9">
        <f>'Sovereign Ratings (Moody''s,S&amp;P)'!C21</f>
        <v/>
      </c>
      <c r="D21" s="11">
        <f>'10-year CDS Spreads'!C21</f>
        <v/>
      </c>
      <c r="E21" s="21">
        <f>'ERPs by country'!D27</f>
        <v/>
      </c>
      <c r="F21" s="10">
        <f>'ERPs by country'!E27</f>
        <v/>
      </c>
      <c r="G21" s="14">
        <f>'ERPs by country'!F27</f>
        <v/>
      </c>
      <c r="H21" s="14">
        <f>'Country Tax Rates'!B21</f>
        <v/>
      </c>
      <c r="I21" s="15">
        <f>VLOOKUP(A21,'Regional lookup table'!$A$2:$B$161,2)</f>
        <v/>
      </c>
    </row>
    <row r="22" ht="16.05" customHeight="1" s="258">
      <c r="A22" s="8">
        <f>'Sovereign Ratings (Moody''s,S&amp;P)'!A22</f>
        <v/>
      </c>
      <c r="B22" s="124">
        <f>'Country GDP'!B22</f>
        <v/>
      </c>
      <c r="C22" s="9">
        <f>'Sovereign Ratings (Moody''s,S&amp;P)'!C22</f>
        <v/>
      </c>
      <c r="D22" s="11">
        <f>'10-year CDS Spreads'!C22</f>
        <v/>
      </c>
      <c r="E22" s="21">
        <f>'ERPs by country'!D28</f>
        <v/>
      </c>
      <c r="F22" s="10">
        <f>'ERPs by country'!E28</f>
        <v/>
      </c>
      <c r="G22" s="14">
        <f>'ERPs by country'!F28</f>
        <v/>
      </c>
      <c r="H22" s="14">
        <f>'Country Tax Rates'!B22</f>
        <v/>
      </c>
      <c r="I22" s="15">
        <f>VLOOKUP(A22,'Regional lookup table'!$A$2:$B$161,2)</f>
        <v/>
      </c>
    </row>
    <row r="23" ht="16.05" customHeight="1" s="258">
      <c r="A23" s="8">
        <f>'Sovereign Ratings (Moody''s,S&amp;P)'!A23</f>
        <v/>
      </c>
      <c r="B23" s="124">
        <f>'Country GDP'!B23</f>
        <v/>
      </c>
      <c r="C23" s="9">
        <f>'Sovereign Ratings (Moody''s,S&amp;P)'!C23</f>
        <v/>
      </c>
      <c r="D23" s="11">
        <f>'10-year CDS Spreads'!C23</f>
        <v/>
      </c>
      <c r="E23" s="21">
        <f>'ERPs by country'!D29</f>
        <v/>
      </c>
      <c r="F23" s="10">
        <f>'ERPs by country'!E29</f>
        <v/>
      </c>
      <c r="G23" s="14">
        <f>'ERPs by country'!F29</f>
        <v/>
      </c>
      <c r="H23" s="14">
        <f>'Country Tax Rates'!B23</f>
        <v/>
      </c>
      <c r="I23" s="15">
        <f>VLOOKUP(A23,'Regional lookup table'!$A$2:$B$161,2)</f>
        <v/>
      </c>
    </row>
    <row r="24" ht="16.05" customHeight="1" s="258">
      <c r="A24" s="8">
        <f>'Sovereign Ratings (Moody''s,S&amp;P)'!A24</f>
        <v/>
      </c>
      <c r="B24" s="124">
        <f>'Country GDP'!B24</f>
        <v/>
      </c>
      <c r="C24" s="9">
        <f>'Sovereign Ratings (Moody''s,S&amp;P)'!C24</f>
        <v/>
      </c>
      <c r="D24" s="11">
        <f>'10-year CDS Spreads'!C24</f>
        <v/>
      </c>
      <c r="E24" s="21">
        <f>'ERPs by country'!D30</f>
        <v/>
      </c>
      <c r="F24" s="10">
        <f>'ERPs by country'!E30</f>
        <v/>
      </c>
      <c r="G24" s="14">
        <f>'ERPs by country'!F30</f>
        <v/>
      </c>
      <c r="H24" s="14">
        <f>'Country Tax Rates'!B24</f>
        <v/>
      </c>
      <c r="I24" s="15">
        <f>VLOOKUP(A24,'Regional lookup table'!$A$2:$B$161,2)</f>
        <v/>
      </c>
    </row>
    <row r="25" ht="16.05" customHeight="1" s="258">
      <c r="A25" s="8">
        <f>'Sovereign Ratings (Moody''s,S&amp;P)'!A25</f>
        <v/>
      </c>
      <c r="B25" s="124">
        <f>'Country GDP'!B25</f>
        <v/>
      </c>
      <c r="C25" s="9">
        <f>'Sovereign Ratings (Moody''s,S&amp;P)'!C25</f>
        <v/>
      </c>
      <c r="D25" s="11">
        <f>'10-year CDS Spreads'!C25</f>
        <v/>
      </c>
      <c r="E25" s="21">
        <f>'ERPs by country'!D31</f>
        <v/>
      </c>
      <c r="F25" s="10">
        <f>'ERPs by country'!E31</f>
        <v/>
      </c>
      <c r="G25" s="14">
        <f>'ERPs by country'!F31</f>
        <v/>
      </c>
      <c r="H25" s="14">
        <f>'Country Tax Rates'!B25</f>
        <v/>
      </c>
      <c r="I25" s="15">
        <f>VLOOKUP(A25,'Regional lookup table'!$A$2:$B$161,2)</f>
        <v/>
      </c>
    </row>
    <row r="26" ht="16.05" customHeight="1" s="258">
      <c r="A26" s="8">
        <f>'Sovereign Ratings (Moody''s,S&amp;P)'!A26</f>
        <v/>
      </c>
      <c r="B26" s="124">
        <f>'Country GDP'!B26</f>
        <v/>
      </c>
      <c r="C26" s="9">
        <f>'Sovereign Ratings (Moody''s,S&amp;P)'!C26</f>
        <v/>
      </c>
      <c r="D26" s="11">
        <f>'10-year CDS Spreads'!C26</f>
        <v/>
      </c>
      <c r="E26" s="21">
        <f>'ERPs by country'!D32</f>
        <v/>
      </c>
      <c r="F26" s="10">
        <f>'ERPs by country'!E32</f>
        <v/>
      </c>
      <c r="G26" s="14">
        <f>'ERPs by country'!F32</f>
        <v/>
      </c>
      <c r="H26" s="14">
        <f>'Country Tax Rates'!B26</f>
        <v/>
      </c>
      <c r="I26" s="15">
        <f>VLOOKUP(A26,'Regional lookup table'!$A$2:$B$161,2)</f>
        <v/>
      </c>
    </row>
    <row r="27" ht="16.05" customHeight="1" s="258">
      <c r="A27" s="8">
        <f>'Sovereign Ratings (Moody''s,S&amp;P)'!A27</f>
        <v/>
      </c>
      <c r="B27" s="124">
        <f>'Country GDP'!B27</f>
        <v/>
      </c>
      <c r="C27" s="9">
        <f>'Sovereign Ratings (Moody''s,S&amp;P)'!C27</f>
        <v/>
      </c>
      <c r="D27" s="11">
        <f>'10-year CDS Spreads'!C27</f>
        <v/>
      </c>
      <c r="E27" s="21">
        <f>'ERPs by country'!D33</f>
        <v/>
      </c>
      <c r="F27" s="10">
        <f>'ERPs by country'!E33</f>
        <v/>
      </c>
      <c r="G27" s="14">
        <f>'ERPs by country'!F33</f>
        <v/>
      </c>
      <c r="H27" s="14">
        <f>'Country Tax Rates'!B27</f>
        <v/>
      </c>
      <c r="I27" s="15">
        <f>VLOOKUP(A27,'Regional lookup table'!$A$2:$B$161,2)</f>
        <v/>
      </c>
    </row>
    <row r="28" ht="16.05" customHeight="1" s="258">
      <c r="A28" s="8">
        <f>'Sovereign Ratings (Moody''s,S&amp;P)'!A28</f>
        <v/>
      </c>
      <c r="B28" s="124">
        <f>'Country GDP'!B28</f>
        <v/>
      </c>
      <c r="C28" s="9">
        <f>'Sovereign Ratings (Moody''s,S&amp;P)'!C28</f>
        <v/>
      </c>
      <c r="D28" s="11">
        <f>'10-year CDS Spreads'!C28</f>
        <v/>
      </c>
      <c r="E28" s="21">
        <f>'ERPs by country'!D34</f>
        <v/>
      </c>
      <c r="F28" s="10">
        <f>'ERPs by country'!E34</f>
        <v/>
      </c>
      <c r="G28" s="14">
        <f>'ERPs by country'!F34</f>
        <v/>
      </c>
      <c r="H28" s="14">
        <f>'Country Tax Rates'!B28</f>
        <v/>
      </c>
      <c r="I28" s="15">
        <f>VLOOKUP(A28,'Regional lookup table'!$A$2:$B$161,2)</f>
        <v/>
      </c>
    </row>
    <row r="29" ht="16.05" customHeight="1" s="258">
      <c r="A29" s="8">
        <f>'Sovereign Ratings (Moody''s,S&amp;P)'!A29</f>
        <v/>
      </c>
      <c r="B29" s="124">
        <f>'Country GDP'!B29</f>
        <v/>
      </c>
      <c r="C29" s="9">
        <f>'Sovereign Ratings (Moody''s,S&amp;P)'!C29</f>
        <v/>
      </c>
      <c r="D29" s="11">
        <f>'10-year CDS Spreads'!C29</f>
        <v/>
      </c>
      <c r="E29" s="21">
        <f>'ERPs by country'!D35</f>
        <v/>
      </c>
      <c r="F29" s="10">
        <f>'ERPs by country'!E35</f>
        <v/>
      </c>
      <c r="G29" s="14">
        <f>'ERPs by country'!F35</f>
        <v/>
      </c>
      <c r="H29" s="14">
        <f>'Country Tax Rates'!B29</f>
        <v/>
      </c>
      <c r="I29" s="15">
        <f>VLOOKUP(A29,'Regional lookup table'!$A$2:$B$161,2)</f>
        <v/>
      </c>
    </row>
    <row r="30" ht="16.05" customHeight="1" s="258">
      <c r="A30" s="8">
        <f>'Sovereign Ratings (Moody''s,S&amp;P)'!A30</f>
        <v/>
      </c>
      <c r="B30" s="124">
        <f>'Country GDP'!B30</f>
        <v/>
      </c>
      <c r="C30" s="9">
        <f>'Sovereign Ratings (Moody''s,S&amp;P)'!C30</f>
        <v/>
      </c>
      <c r="D30" s="11">
        <f>'10-year CDS Spreads'!C30</f>
        <v/>
      </c>
      <c r="E30" s="21">
        <f>'ERPs by country'!D36</f>
        <v/>
      </c>
      <c r="F30" s="10">
        <f>'ERPs by country'!E36</f>
        <v/>
      </c>
      <c r="G30" s="14">
        <f>'ERPs by country'!F36</f>
        <v/>
      </c>
      <c r="H30" s="14">
        <f>'Country Tax Rates'!B30</f>
        <v/>
      </c>
      <c r="I30" s="15">
        <f>VLOOKUP(A30,'Regional lookup table'!$A$2:$B$161,2)</f>
        <v/>
      </c>
    </row>
    <row r="31" ht="16.05" customHeight="1" s="258">
      <c r="A31" s="8">
        <f>'Sovereign Ratings (Moody''s,S&amp;P)'!A31</f>
        <v/>
      </c>
      <c r="B31" s="124">
        <f>'Country GDP'!B31</f>
        <v/>
      </c>
      <c r="C31" s="9">
        <f>'Sovereign Ratings (Moody''s,S&amp;P)'!C31</f>
        <v/>
      </c>
      <c r="D31" s="11">
        <f>'10-year CDS Spreads'!C31</f>
        <v/>
      </c>
      <c r="E31" s="21">
        <f>'ERPs by country'!D37</f>
        <v/>
      </c>
      <c r="F31" s="10">
        <f>'ERPs by country'!E37</f>
        <v/>
      </c>
      <c r="G31" s="14">
        <f>'ERPs by country'!F37</f>
        <v/>
      </c>
      <c r="H31" s="14">
        <f>'Country Tax Rates'!B31</f>
        <v/>
      </c>
      <c r="I31" s="15">
        <f>VLOOKUP(A31,'Regional lookup table'!$A$2:$B$161,2)</f>
        <v/>
      </c>
    </row>
    <row r="32" ht="16.05" customHeight="1" s="258">
      <c r="A32" s="8">
        <f>'Sovereign Ratings (Moody''s,S&amp;P)'!A32</f>
        <v/>
      </c>
      <c r="B32" s="124">
        <f>'Country GDP'!B32</f>
        <v/>
      </c>
      <c r="C32" s="9">
        <f>'Sovereign Ratings (Moody''s,S&amp;P)'!C32</f>
        <v/>
      </c>
      <c r="D32" s="11">
        <f>'10-year CDS Spreads'!C32</f>
        <v/>
      </c>
      <c r="E32" s="21">
        <f>'ERPs by country'!D38</f>
        <v/>
      </c>
      <c r="F32" s="10">
        <f>'ERPs by country'!E38</f>
        <v/>
      </c>
      <c r="G32" s="14">
        <f>'ERPs by country'!F38</f>
        <v/>
      </c>
      <c r="H32" s="14">
        <f>'Country Tax Rates'!B32</f>
        <v/>
      </c>
      <c r="I32" s="15">
        <f>VLOOKUP(A32,'Regional lookup table'!$A$2:$B$161,2)</f>
        <v/>
      </c>
    </row>
    <row r="33" ht="16.05" customHeight="1" s="258">
      <c r="A33" s="8">
        <f>'Sovereign Ratings (Moody''s,S&amp;P)'!A33</f>
        <v/>
      </c>
      <c r="B33" s="124">
        <f>'Country GDP'!B33</f>
        <v/>
      </c>
      <c r="C33" s="9">
        <f>'Sovereign Ratings (Moody''s,S&amp;P)'!C33</f>
        <v/>
      </c>
      <c r="D33" s="11">
        <f>'10-year CDS Spreads'!C33</f>
        <v/>
      </c>
      <c r="E33" s="21">
        <f>'ERPs by country'!D39</f>
        <v/>
      </c>
      <c r="F33" s="10">
        <f>'ERPs by country'!E39</f>
        <v/>
      </c>
      <c r="G33" s="14">
        <f>'ERPs by country'!F39</f>
        <v/>
      </c>
      <c r="H33" s="14">
        <f>'Country Tax Rates'!B33</f>
        <v/>
      </c>
      <c r="I33" s="15">
        <f>VLOOKUP(A33,'Regional lookup table'!$A$2:$B$161,2)</f>
        <v/>
      </c>
    </row>
    <row r="34" ht="16.05" customHeight="1" s="258">
      <c r="A34" s="8">
        <f>'Sovereign Ratings (Moody''s,S&amp;P)'!A34</f>
        <v/>
      </c>
      <c r="B34" s="124">
        <f>'Country GDP'!B34</f>
        <v/>
      </c>
      <c r="C34" s="9">
        <f>'Sovereign Ratings (Moody''s,S&amp;P)'!C34</f>
        <v/>
      </c>
      <c r="D34" s="11">
        <f>'10-year CDS Spreads'!C34</f>
        <v/>
      </c>
      <c r="E34" s="21">
        <f>'ERPs by country'!D40</f>
        <v/>
      </c>
      <c r="F34" s="10">
        <f>'ERPs by country'!E40</f>
        <v/>
      </c>
      <c r="G34" s="14">
        <f>'ERPs by country'!F40</f>
        <v/>
      </c>
      <c r="H34" s="14">
        <f>'Country Tax Rates'!B34</f>
        <v/>
      </c>
      <c r="I34" s="15">
        <f>VLOOKUP(A34,'Regional lookup table'!$A$2:$B$161,2)</f>
        <v/>
      </c>
    </row>
    <row r="35" ht="16.05" customHeight="1" s="258">
      <c r="A35" s="8">
        <f>'Sovereign Ratings (Moody''s,S&amp;P)'!A35</f>
        <v/>
      </c>
      <c r="B35" s="124">
        <f>'Country GDP'!B35</f>
        <v/>
      </c>
      <c r="C35" s="9">
        <f>'Sovereign Ratings (Moody''s,S&amp;P)'!C35</f>
        <v/>
      </c>
      <c r="D35" s="11">
        <f>'10-year CDS Spreads'!C35</f>
        <v/>
      </c>
      <c r="E35" s="21">
        <f>'ERPs by country'!D41</f>
        <v/>
      </c>
      <c r="F35" s="10">
        <f>'ERPs by country'!E41</f>
        <v/>
      </c>
      <c r="G35" s="14">
        <f>'ERPs by country'!F41</f>
        <v/>
      </c>
      <c r="H35" s="14">
        <f>'Country Tax Rates'!B35</f>
        <v/>
      </c>
      <c r="I35" s="15">
        <f>VLOOKUP(A35,'Regional lookup table'!$A$2:$B$161,2)</f>
        <v/>
      </c>
    </row>
    <row r="36" ht="16.05" customHeight="1" s="258">
      <c r="A36" s="8">
        <f>'Sovereign Ratings (Moody''s,S&amp;P)'!A36</f>
        <v/>
      </c>
      <c r="B36" s="124">
        <f>'Country GDP'!B36</f>
        <v/>
      </c>
      <c r="C36" s="9">
        <f>'Sovereign Ratings (Moody''s,S&amp;P)'!C36</f>
        <v/>
      </c>
      <c r="D36" s="11">
        <f>'10-year CDS Spreads'!C36</f>
        <v/>
      </c>
      <c r="E36" s="21">
        <f>'ERPs by country'!D42</f>
        <v/>
      </c>
      <c r="F36" s="10">
        <f>'ERPs by country'!E42</f>
        <v/>
      </c>
      <c r="G36" s="14">
        <f>'ERPs by country'!F42</f>
        <v/>
      </c>
      <c r="H36" s="14">
        <f>'Country Tax Rates'!B36</f>
        <v/>
      </c>
      <c r="I36" s="15">
        <f>VLOOKUP(A36,'Regional lookup table'!$A$2:$B$161,2)</f>
        <v/>
      </c>
    </row>
    <row r="37" ht="16.05" customHeight="1" s="258">
      <c r="A37" s="8">
        <f>'Sovereign Ratings (Moody''s,S&amp;P)'!A37</f>
        <v/>
      </c>
      <c r="B37" s="124">
        <f>'Country GDP'!B37</f>
        <v/>
      </c>
      <c r="C37" s="9">
        <f>'Sovereign Ratings (Moody''s,S&amp;P)'!C37</f>
        <v/>
      </c>
      <c r="D37" s="11">
        <f>'10-year CDS Spreads'!C37</f>
        <v/>
      </c>
      <c r="E37" s="21">
        <f>'ERPs by country'!D43</f>
        <v/>
      </c>
      <c r="F37" s="10">
        <f>'ERPs by country'!E43</f>
        <v/>
      </c>
      <c r="G37" s="14">
        <f>'ERPs by country'!F43</f>
        <v/>
      </c>
      <c r="H37" s="14">
        <f>'Country Tax Rates'!B37</f>
        <v/>
      </c>
      <c r="I37" s="15">
        <f>VLOOKUP(A37,'Regional lookup table'!$A$2:$B$161,2)</f>
        <v/>
      </c>
    </row>
    <row r="38" ht="16.05" customHeight="1" s="258">
      <c r="A38" s="8">
        <f>'Sovereign Ratings (Moody''s,S&amp;P)'!A38</f>
        <v/>
      </c>
      <c r="B38" s="124">
        <f>'Country GDP'!B38</f>
        <v/>
      </c>
      <c r="C38" s="9">
        <f>'Sovereign Ratings (Moody''s,S&amp;P)'!C38</f>
        <v/>
      </c>
      <c r="D38" s="11">
        <f>'10-year CDS Spreads'!C38</f>
        <v/>
      </c>
      <c r="E38" s="21">
        <f>'ERPs by country'!D44</f>
        <v/>
      </c>
      <c r="F38" s="10">
        <f>'ERPs by country'!E44</f>
        <v/>
      </c>
      <c r="G38" s="14">
        <f>'ERPs by country'!F44</f>
        <v/>
      </c>
      <c r="H38" s="14">
        <f>'Country Tax Rates'!B38</f>
        <v/>
      </c>
      <c r="I38" s="15">
        <f>VLOOKUP(A38,'Regional lookup table'!$A$2:$B$161,2)</f>
        <v/>
      </c>
    </row>
    <row r="39" ht="16.05" customHeight="1" s="258">
      <c r="A39" s="8">
        <f>'Sovereign Ratings (Moody''s,S&amp;P)'!A39</f>
        <v/>
      </c>
      <c r="B39" s="124">
        <f>'Country GDP'!B39</f>
        <v/>
      </c>
      <c r="C39" s="9">
        <f>'Sovereign Ratings (Moody''s,S&amp;P)'!C39</f>
        <v/>
      </c>
      <c r="D39" s="11">
        <f>'10-year CDS Spreads'!C39</f>
        <v/>
      </c>
      <c r="E39" s="21">
        <f>'ERPs by country'!D45</f>
        <v/>
      </c>
      <c r="F39" s="10">
        <f>'ERPs by country'!E45</f>
        <v/>
      </c>
      <c r="G39" s="14">
        <f>'ERPs by country'!F45</f>
        <v/>
      </c>
      <c r="H39" s="14">
        <f>'Country Tax Rates'!B39</f>
        <v/>
      </c>
      <c r="I39" s="15">
        <f>VLOOKUP(A39,'Regional lookup table'!$A$2:$B$161,2)</f>
        <v/>
      </c>
    </row>
    <row r="40" ht="16.05" customHeight="1" s="258">
      <c r="A40" s="8">
        <f>'Sovereign Ratings (Moody''s,S&amp;P)'!A40</f>
        <v/>
      </c>
      <c r="B40" s="124">
        <f>'Country GDP'!B40</f>
        <v/>
      </c>
      <c r="C40" s="9">
        <f>'Sovereign Ratings (Moody''s,S&amp;P)'!C40</f>
        <v/>
      </c>
      <c r="D40" s="11">
        <f>'10-year CDS Spreads'!C40</f>
        <v/>
      </c>
      <c r="E40" s="21">
        <f>'ERPs by country'!D46</f>
        <v/>
      </c>
      <c r="F40" s="10">
        <f>'ERPs by country'!E46</f>
        <v/>
      </c>
      <c r="G40" s="14">
        <f>'ERPs by country'!F46</f>
        <v/>
      </c>
      <c r="H40" s="14">
        <f>'Country Tax Rates'!B40</f>
        <v/>
      </c>
      <c r="I40" s="15">
        <f>VLOOKUP(A40,'Regional lookup table'!$A$2:$B$161,2)</f>
        <v/>
      </c>
    </row>
    <row r="41" ht="16.05" customHeight="1" s="258">
      <c r="A41" s="8">
        <f>'Sovereign Ratings (Moody''s,S&amp;P)'!A41</f>
        <v/>
      </c>
      <c r="B41" s="124">
        <f>'Country GDP'!B41</f>
        <v/>
      </c>
      <c r="C41" s="9">
        <f>'Sovereign Ratings (Moody''s,S&amp;P)'!C41</f>
        <v/>
      </c>
      <c r="D41" s="11">
        <f>'10-year CDS Spreads'!C41</f>
        <v/>
      </c>
      <c r="E41" s="21">
        <f>'ERPs by country'!D47</f>
        <v/>
      </c>
      <c r="F41" s="10">
        <f>'ERPs by country'!E47</f>
        <v/>
      </c>
      <c r="G41" s="14">
        <f>'ERPs by country'!F47</f>
        <v/>
      </c>
      <c r="H41" s="14">
        <f>'Country Tax Rates'!B41</f>
        <v/>
      </c>
      <c r="I41" s="15">
        <f>VLOOKUP(A41,'Regional lookup table'!$A$2:$B$161,2)</f>
        <v/>
      </c>
    </row>
    <row r="42" ht="16.05" customHeight="1" s="258">
      <c r="A42" s="8">
        <f>'Sovereign Ratings (Moody''s,S&amp;P)'!A42</f>
        <v/>
      </c>
      <c r="B42" s="124">
        <f>'Country GDP'!B42</f>
        <v/>
      </c>
      <c r="C42" s="9">
        <f>'Sovereign Ratings (Moody''s,S&amp;P)'!C42</f>
        <v/>
      </c>
      <c r="D42" s="11">
        <f>'10-year CDS Spreads'!C42</f>
        <v/>
      </c>
      <c r="E42" s="21">
        <f>'ERPs by country'!D48</f>
        <v/>
      </c>
      <c r="F42" s="10">
        <f>'ERPs by country'!E48</f>
        <v/>
      </c>
      <c r="G42" s="14">
        <f>'ERPs by country'!F48</f>
        <v/>
      </c>
      <c r="H42" s="14">
        <f>'Country Tax Rates'!B42</f>
        <v/>
      </c>
      <c r="I42" s="15">
        <f>VLOOKUP(A42,'Regional lookup table'!$A$2:$B$161,2)</f>
        <v/>
      </c>
    </row>
    <row r="43" ht="16.05" customHeight="1" s="258">
      <c r="A43" s="8">
        <f>'Sovereign Ratings (Moody''s,S&amp;P)'!A43</f>
        <v/>
      </c>
      <c r="B43" s="124">
        <f>'Country GDP'!B43</f>
        <v/>
      </c>
      <c r="C43" s="9">
        <f>'Sovereign Ratings (Moody''s,S&amp;P)'!C43</f>
        <v/>
      </c>
      <c r="D43" s="11">
        <f>'10-year CDS Spreads'!C43</f>
        <v/>
      </c>
      <c r="E43" s="21">
        <f>'ERPs by country'!D49</f>
        <v/>
      </c>
      <c r="F43" s="10">
        <f>'ERPs by country'!E49</f>
        <v/>
      </c>
      <c r="G43" s="14">
        <f>'ERPs by country'!F49</f>
        <v/>
      </c>
      <c r="H43" s="14">
        <f>'Country Tax Rates'!B43</f>
        <v/>
      </c>
      <c r="I43" s="15">
        <f>VLOOKUP(A43,'Regional lookup table'!$A$2:$B$161,2)</f>
        <v/>
      </c>
    </row>
    <row r="44" ht="16.05" customHeight="1" s="258">
      <c r="A44" s="8">
        <f>'Sovereign Ratings (Moody''s,S&amp;P)'!A44</f>
        <v/>
      </c>
      <c r="B44" s="124">
        <f>'Country GDP'!B44</f>
        <v/>
      </c>
      <c r="C44" s="9">
        <f>'Sovereign Ratings (Moody''s,S&amp;P)'!C44</f>
        <v/>
      </c>
      <c r="D44" s="11">
        <f>'10-year CDS Spreads'!C44</f>
        <v/>
      </c>
      <c r="E44" s="21">
        <f>'ERPs by country'!D50</f>
        <v/>
      </c>
      <c r="F44" s="10">
        <f>'ERPs by country'!E50</f>
        <v/>
      </c>
      <c r="G44" s="14">
        <f>'ERPs by country'!F50</f>
        <v/>
      </c>
      <c r="H44" s="14">
        <f>'Country Tax Rates'!B44</f>
        <v/>
      </c>
      <c r="I44" s="15">
        <f>VLOOKUP(A44,'Regional lookup table'!$A$2:$B$161,2)</f>
        <v/>
      </c>
    </row>
    <row r="45" ht="16.05" customHeight="1" s="258">
      <c r="A45" s="8">
        <f>'Sovereign Ratings (Moody''s,S&amp;P)'!A45</f>
        <v/>
      </c>
      <c r="B45" s="124">
        <f>'Country GDP'!B45</f>
        <v/>
      </c>
      <c r="C45" s="9">
        <f>'Sovereign Ratings (Moody''s,S&amp;P)'!C45</f>
        <v/>
      </c>
      <c r="D45" s="11">
        <f>'10-year CDS Spreads'!C45</f>
        <v/>
      </c>
      <c r="E45" s="21">
        <f>'ERPs by country'!D51</f>
        <v/>
      </c>
      <c r="F45" s="10">
        <f>'ERPs by country'!E51</f>
        <v/>
      </c>
      <c r="G45" s="14">
        <f>'ERPs by country'!F51</f>
        <v/>
      </c>
      <c r="H45" s="14">
        <f>'Country Tax Rates'!B45</f>
        <v/>
      </c>
      <c r="I45" s="15">
        <f>VLOOKUP(A45,'Regional lookup table'!$A$2:$B$161,2)</f>
        <v/>
      </c>
    </row>
    <row r="46" ht="16.05" customHeight="1" s="258">
      <c r="A46" s="8">
        <f>'Sovereign Ratings (Moody''s,S&amp;P)'!A46</f>
        <v/>
      </c>
      <c r="B46" s="124">
        <f>'Country GDP'!B46</f>
        <v/>
      </c>
      <c r="C46" s="9">
        <f>'Sovereign Ratings (Moody''s,S&amp;P)'!C46</f>
        <v/>
      </c>
      <c r="D46" s="11">
        <f>'10-year CDS Spreads'!C46</f>
        <v/>
      </c>
      <c r="E46" s="21">
        <f>'ERPs by country'!D52</f>
        <v/>
      </c>
      <c r="F46" s="10">
        <f>'ERPs by country'!E52</f>
        <v/>
      </c>
      <c r="G46" s="14">
        <f>'ERPs by country'!F52</f>
        <v/>
      </c>
      <c r="H46" s="14">
        <f>'Country Tax Rates'!B46</f>
        <v/>
      </c>
      <c r="I46" s="15">
        <f>VLOOKUP(A46,'Regional lookup table'!$A$2:$B$161,2)</f>
        <v/>
      </c>
    </row>
    <row r="47" ht="16.05" customHeight="1" s="258">
      <c r="A47" s="8">
        <f>'Sovereign Ratings (Moody''s,S&amp;P)'!A47</f>
        <v/>
      </c>
      <c r="B47" s="124">
        <f>'Country GDP'!B47</f>
        <v/>
      </c>
      <c r="C47" s="9">
        <f>'Sovereign Ratings (Moody''s,S&amp;P)'!C47</f>
        <v/>
      </c>
      <c r="D47" s="11">
        <f>'10-year CDS Spreads'!C47</f>
        <v/>
      </c>
      <c r="E47" s="21">
        <f>'ERPs by country'!D53</f>
        <v/>
      </c>
      <c r="F47" s="10">
        <f>'ERPs by country'!E53</f>
        <v/>
      </c>
      <c r="G47" s="14">
        <f>'ERPs by country'!F53</f>
        <v/>
      </c>
      <c r="H47" s="14">
        <f>'Country Tax Rates'!B47</f>
        <v/>
      </c>
      <c r="I47" s="15">
        <f>VLOOKUP(A47,'Regional lookup table'!$A$2:$B$161,2)</f>
        <v/>
      </c>
    </row>
    <row r="48" ht="16.05" customHeight="1" s="258">
      <c r="A48" s="8">
        <f>'Sovereign Ratings (Moody''s,S&amp;P)'!A48</f>
        <v/>
      </c>
      <c r="B48" s="124">
        <f>'Country GDP'!B48</f>
        <v/>
      </c>
      <c r="C48" s="9">
        <f>'Sovereign Ratings (Moody''s,S&amp;P)'!C48</f>
        <v/>
      </c>
      <c r="D48" s="11">
        <f>'10-year CDS Spreads'!C48</f>
        <v/>
      </c>
      <c r="E48" s="21">
        <f>'ERPs by country'!D54</f>
        <v/>
      </c>
      <c r="F48" s="10">
        <f>'ERPs by country'!E54</f>
        <v/>
      </c>
      <c r="G48" s="14">
        <f>'ERPs by country'!F54</f>
        <v/>
      </c>
      <c r="H48" s="14">
        <f>'Country Tax Rates'!B48</f>
        <v/>
      </c>
      <c r="I48" s="15">
        <f>VLOOKUP(A48,'Regional lookup table'!$A$2:$B$161,2)</f>
        <v/>
      </c>
    </row>
    <row r="49" ht="16.05" customHeight="1" s="258">
      <c r="A49" s="8">
        <f>'Sovereign Ratings (Moody''s,S&amp;P)'!A49</f>
        <v/>
      </c>
      <c r="B49" s="124">
        <f>'Country GDP'!B49</f>
        <v/>
      </c>
      <c r="C49" s="9">
        <f>'Sovereign Ratings (Moody''s,S&amp;P)'!C49</f>
        <v/>
      </c>
      <c r="D49" s="11">
        <f>'10-year CDS Spreads'!C49</f>
        <v/>
      </c>
      <c r="E49" s="21">
        <f>'ERPs by country'!D55</f>
        <v/>
      </c>
      <c r="F49" s="10">
        <f>'ERPs by country'!E55</f>
        <v/>
      </c>
      <c r="G49" s="14">
        <f>'ERPs by country'!F55</f>
        <v/>
      </c>
      <c r="H49" s="14">
        <f>'Country Tax Rates'!B49</f>
        <v/>
      </c>
      <c r="I49" s="15">
        <f>VLOOKUP(A49,'Regional lookup table'!$A$2:$B$161,2)</f>
        <v/>
      </c>
    </row>
    <row r="50" ht="16.05" customHeight="1" s="258">
      <c r="A50" s="8">
        <f>'Sovereign Ratings (Moody''s,S&amp;P)'!A50</f>
        <v/>
      </c>
      <c r="B50" s="124">
        <f>'Country GDP'!B50</f>
        <v/>
      </c>
      <c r="C50" s="9">
        <f>'Sovereign Ratings (Moody''s,S&amp;P)'!C50</f>
        <v/>
      </c>
      <c r="D50" s="11">
        <f>'10-year CDS Spreads'!C50</f>
        <v/>
      </c>
      <c r="E50" s="21">
        <f>'ERPs by country'!D56</f>
        <v/>
      </c>
      <c r="F50" s="10">
        <f>'ERPs by country'!E56</f>
        <v/>
      </c>
      <c r="G50" s="14">
        <f>'ERPs by country'!F56</f>
        <v/>
      </c>
      <c r="H50" s="14">
        <f>'Country Tax Rates'!B50</f>
        <v/>
      </c>
      <c r="I50" s="15">
        <f>VLOOKUP(A50,'Regional lookup table'!$A$2:$B$161,2)</f>
        <v/>
      </c>
    </row>
    <row r="51" ht="16.05" customHeight="1" s="258">
      <c r="A51" s="8">
        <f>'Sovereign Ratings (Moody''s,S&amp;P)'!A51</f>
        <v/>
      </c>
      <c r="B51" s="124">
        <f>'Country GDP'!B51</f>
        <v/>
      </c>
      <c r="C51" s="9">
        <f>'Sovereign Ratings (Moody''s,S&amp;P)'!C51</f>
        <v/>
      </c>
      <c r="D51" s="11">
        <f>'10-year CDS Spreads'!C51</f>
        <v/>
      </c>
      <c r="E51" s="21">
        <f>'ERPs by country'!D57</f>
        <v/>
      </c>
      <c r="F51" s="10">
        <f>'ERPs by country'!E57</f>
        <v/>
      </c>
      <c r="G51" s="14">
        <f>'ERPs by country'!F57</f>
        <v/>
      </c>
      <c r="H51" s="14">
        <f>'Country Tax Rates'!B51</f>
        <v/>
      </c>
      <c r="I51" s="15">
        <f>VLOOKUP(A51,'Regional lookup table'!$A$2:$B$161,2)</f>
        <v/>
      </c>
    </row>
    <row r="52" ht="16.05" customHeight="1" s="258">
      <c r="A52" s="8">
        <f>'Sovereign Ratings (Moody''s,S&amp;P)'!A52</f>
        <v/>
      </c>
      <c r="B52" s="124">
        <f>'Country GDP'!B52</f>
        <v/>
      </c>
      <c r="C52" s="9">
        <f>'Sovereign Ratings (Moody''s,S&amp;P)'!C52</f>
        <v/>
      </c>
      <c r="D52" s="11">
        <f>'10-year CDS Spreads'!C52</f>
        <v/>
      </c>
      <c r="E52" s="21">
        <f>'ERPs by country'!D58</f>
        <v/>
      </c>
      <c r="F52" s="10">
        <f>'ERPs by country'!E58</f>
        <v/>
      </c>
      <c r="G52" s="14">
        <f>'ERPs by country'!F58</f>
        <v/>
      </c>
      <c r="H52" s="14">
        <f>'Country Tax Rates'!B52</f>
        <v/>
      </c>
      <c r="I52" s="15">
        <f>VLOOKUP(A52,'Regional lookup table'!$A$2:$B$161,2)</f>
        <v/>
      </c>
    </row>
    <row r="53" ht="16.05" customHeight="1" s="258">
      <c r="A53" s="8">
        <f>'Sovereign Ratings (Moody''s,S&amp;P)'!A53</f>
        <v/>
      </c>
      <c r="B53" s="124">
        <f>'Country GDP'!B53</f>
        <v/>
      </c>
      <c r="C53" s="9">
        <f>'Sovereign Ratings (Moody''s,S&amp;P)'!C53</f>
        <v/>
      </c>
      <c r="D53" s="11">
        <f>'10-year CDS Spreads'!C53</f>
        <v/>
      </c>
      <c r="E53" s="21">
        <f>'ERPs by country'!D59</f>
        <v/>
      </c>
      <c r="F53" s="10">
        <f>'ERPs by country'!E59</f>
        <v/>
      </c>
      <c r="G53" s="14">
        <f>'ERPs by country'!F59</f>
        <v/>
      </c>
      <c r="H53" s="14">
        <f>'Country Tax Rates'!B53</f>
        <v/>
      </c>
      <c r="I53" s="15">
        <f>VLOOKUP(A53,'Regional lookup table'!$A$2:$B$161,2)</f>
        <v/>
      </c>
    </row>
    <row r="54" ht="16.05" customHeight="1" s="258">
      <c r="A54" s="8">
        <f>'Sovereign Ratings (Moody''s,S&amp;P)'!A54</f>
        <v/>
      </c>
      <c r="B54" s="124">
        <f>'Country GDP'!B54</f>
        <v/>
      </c>
      <c r="C54" s="9">
        <f>'Sovereign Ratings (Moody''s,S&amp;P)'!C54</f>
        <v/>
      </c>
      <c r="D54" s="11">
        <f>'10-year CDS Spreads'!C54</f>
        <v/>
      </c>
      <c r="E54" s="21">
        <f>'ERPs by country'!D60</f>
        <v/>
      </c>
      <c r="F54" s="10">
        <f>'ERPs by country'!E60</f>
        <v/>
      </c>
      <c r="G54" s="14">
        <f>'ERPs by country'!F60</f>
        <v/>
      </c>
      <c r="H54" s="14">
        <f>'Country Tax Rates'!B54</f>
        <v/>
      </c>
      <c r="I54" s="15">
        <f>VLOOKUP(A54,'Regional lookup table'!$A$2:$B$161,2)</f>
        <v/>
      </c>
    </row>
    <row r="55" ht="16.05" customHeight="1" s="258">
      <c r="A55" s="8">
        <f>'Sovereign Ratings (Moody''s,S&amp;P)'!A55</f>
        <v/>
      </c>
      <c r="B55" s="124">
        <f>'Country GDP'!B55</f>
        <v/>
      </c>
      <c r="C55" s="9">
        <f>'Sovereign Ratings (Moody''s,S&amp;P)'!C55</f>
        <v/>
      </c>
      <c r="D55" s="11">
        <f>'10-year CDS Spreads'!C55</f>
        <v/>
      </c>
      <c r="E55" s="21">
        <f>'ERPs by country'!D61</f>
        <v/>
      </c>
      <c r="F55" s="10">
        <f>'ERPs by country'!E61</f>
        <v/>
      </c>
      <c r="G55" s="14">
        <f>'ERPs by country'!F61</f>
        <v/>
      </c>
      <c r="H55" s="14">
        <f>'Country Tax Rates'!B55</f>
        <v/>
      </c>
      <c r="I55" s="15">
        <f>VLOOKUP(A55,'Regional lookup table'!$A$2:$B$161,2)</f>
        <v/>
      </c>
    </row>
    <row r="56" ht="16.05" customHeight="1" s="258">
      <c r="A56" s="8">
        <f>'Sovereign Ratings (Moody''s,S&amp;P)'!A56</f>
        <v/>
      </c>
      <c r="B56" s="124">
        <f>'Country GDP'!B56</f>
        <v/>
      </c>
      <c r="C56" s="9">
        <f>'Sovereign Ratings (Moody''s,S&amp;P)'!C56</f>
        <v/>
      </c>
      <c r="D56" s="11">
        <f>'10-year CDS Spreads'!C56</f>
        <v/>
      </c>
      <c r="E56" s="21">
        <f>'ERPs by country'!D62</f>
        <v/>
      </c>
      <c r="F56" s="10">
        <f>'ERPs by country'!E62</f>
        <v/>
      </c>
      <c r="G56" s="14">
        <f>'ERPs by country'!F62</f>
        <v/>
      </c>
      <c r="H56" s="14">
        <f>'Country Tax Rates'!B56</f>
        <v/>
      </c>
      <c r="I56" s="15">
        <f>VLOOKUP(A56,'Regional lookup table'!$A$2:$B$161,2)</f>
        <v/>
      </c>
    </row>
    <row r="57" ht="16.05" customHeight="1" s="258">
      <c r="A57" s="8">
        <f>'Sovereign Ratings (Moody''s,S&amp;P)'!A57</f>
        <v/>
      </c>
      <c r="B57" s="124">
        <f>'Country GDP'!B57</f>
        <v/>
      </c>
      <c r="C57" s="9">
        <f>'Sovereign Ratings (Moody''s,S&amp;P)'!C57</f>
        <v/>
      </c>
      <c r="D57" s="11">
        <f>'10-year CDS Spreads'!C57</f>
        <v/>
      </c>
      <c r="E57" s="21">
        <f>'ERPs by country'!D63</f>
        <v/>
      </c>
      <c r="F57" s="10">
        <f>'ERPs by country'!E63</f>
        <v/>
      </c>
      <c r="G57" s="14">
        <f>'ERPs by country'!F63</f>
        <v/>
      </c>
      <c r="H57" s="14">
        <f>'Country Tax Rates'!B57</f>
        <v/>
      </c>
      <c r="I57" s="15">
        <f>VLOOKUP(A57,'Regional lookup table'!$A$2:$B$161,2)</f>
        <v/>
      </c>
    </row>
    <row r="58" ht="16.05" customHeight="1" s="258">
      <c r="A58" s="8">
        <f>'Sovereign Ratings (Moody''s,S&amp;P)'!A58</f>
        <v/>
      </c>
      <c r="B58" s="124">
        <f>'Country GDP'!B58</f>
        <v/>
      </c>
      <c r="C58" s="9">
        <f>'Sovereign Ratings (Moody''s,S&amp;P)'!C58</f>
        <v/>
      </c>
      <c r="D58" s="11">
        <f>'10-year CDS Spreads'!C58</f>
        <v/>
      </c>
      <c r="E58" s="21">
        <f>'ERPs by country'!D64</f>
        <v/>
      </c>
      <c r="F58" s="10">
        <f>'ERPs by country'!E64</f>
        <v/>
      </c>
      <c r="G58" s="14">
        <f>'ERPs by country'!F64</f>
        <v/>
      </c>
      <c r="H58" s="14">
        <f>'Country Tax Rates'!B58</f>
        <v/>
      </c>
      <c r="I58" s="15">
        <f>VLOOKUP(A58,'Regional lookup table'!$A$2:$B$161,2)</f>
        <v/>
      </c>
    </row>
    <row r="59" ht="16.05" customHeight="1" s="258">
      <c r="A59" s="8">
        <f>'Sovereign Ratings (Moody''s,S&amp;P)'!A59</f>
        <v/>
      </c>
      <c r="B59" s="124">
        <f>'Country GDP'!B59</f>
        <v/>
      </c>
      <c r="C59" s="9">
        <f>'Sovereign Ratings (Moody''s,S&amp;P)'!C59</f>
        <v/>
      </c>
      <c r="D59" s="11">
        <f>'10-year CDS Spreads'!C59</f>
        <v/>
      </c>
      <c r="E59" s="21">
        <f>'ERPs by country'!D65</f>
        <v/>
      </c>
      <c r="F59" s="10">
        <f>'ERPs by country'!E65</f>
        <v/>
      </c>
      <c r="G59" s="14">
        <f>'ERPs by country'!F65</f>
        <v/>
      </c>
      <c r="H59" s="14">
        <f>'Country Tax Rates'!B59</f>
        <v/>
      </c>
      <c r="I59" s="15">
        <f>VLOOKUP(A59,'Regional lookup table'!$A$2:$B$161,2)</f>
        <v/>
      </c>
    </row>
    <row r="60" ht="16.05" customHeight="1" s="258">
      <c r="A60" s="8">
        <f>'Sovereign Ratings (Moody''s,S&amp;P)'!A60</f>
        <v/>
      </c>
      <c r="B60" s="124">
        <f>'Country GDP'!B60</f>
        <v/>
      </c>
      <c r="C60" s="9">
        <f>'Sovereign Ratings (Moody''s,S&amp;P)'!C60</f>
        <v/>
      </c>
      <c r="D60" s="11">
        <f>'10-year CDS Spreads'!C60</f>
        <v/>
      </c>
      <c r="E60" s="21">
        <f>'ERPs by country'!D66</f>
        <v/>
      </c>
      <c r="F60" s="10">
        <f>'ERPs by country'!E66</f>
        <v/>
      </c>
      <c r="G60" s="14">
        <f>'ERPs by country'!F66</f>
        <v/>
      </c>
      <c r="H60" s="14">
        <f>'Country Tax Rates'!B60</f>
        <v/>
      </c>
      <c r="I60" s="15">
        <f>VLOOKUP(A60,'Regional lookup table'!$A$2:$B$161,2)</f>
        <v/>
      </c>
    </row>
    <row r="61" ht="16.05" customHeight="1" s="258">
      <c r="A61" s="8">
        <f>'Sovereign Ratings (Moody''s,S&amp;P)'!A61</f>
        <v/>
      </c>
      <c r="B61" s="124">
        <f>'Country GDP'!B61</f>
        <v/>
      </c>
      <c r="C61" s="9">
        <f>'Sovereign Ratings (Moody''s,S&amp;P)'!C61</f>
        <v/>
      </c>
      <c r="D61" s="11">
        <f>'10-year CDS Spreads'!C61</f>
        <v/>
      </c>
      <c r="E61" s="21">
        <f>'ERPs by country'!D67</f>
        <v/>
      </c>
      <c r="F61" s="10">
        <f>'ERPs by country'!E67</f>
        <v/>
      </c>
      <c r="G61" s="14">
        <f>'ERPs by country'!F67</f>
        <v/>
      </c>
      <c r="H61" s="14">
        <f>'Country Tax Rates'!B61</f>
        <v/>
      </c>
      <c r="I61" s="15">
        <f>VLOOKUP(A61,'Regional lookup table'!$A$2:$B$161,2)</f>
        <v/>
      </c>
    </row>
    <row r="62" ht="16.05" customHeight="1" s="258">
      <c r="A62" s="8">
        <f>'Sovereign Ratings (Moody''s,S&amp;P)'!A62</f>
        <v/>
      </c>
      <c r="B62" s="124">
        <f>'Country GDP'!B62</f>
        <v/>
      </c>
      <c r="C62" s="9">
        <f>'Sovereign Ratings (Moody''s,S&amp;P)'!C62</f>
        <v/>
      </c>
      <c r="D62" s="11">
        <f>'10-year CDS Spreads'!C62</f>
        <v/>
      </c>
      <c r="E62" s="21">
        <f>'ERPs by country'!D68</f>
        <v/>
      </c>
      <c r="F62" s="10">
        <f>'ERPs by country'!E68</f>
        <v/>
      </c>
      <c r="G62" s="14">
        <f>'ERPs by country'!F68</f>
        <v/>
      </c>
      <c r="H62" s="14">
        <f>'Country Tax Rates'!B62</f>
        <v/>
      </c>
      <c r="I62" s="15">
        <f>VLOOKUP(A62,'Regional lookup table'!$A$2:$B$161,2)</f>
        <v/>
      </c>
    </row>
    <row r="63" ht="16.05" customHeight="1" s="258">
      <c r="A63" s="8">
        <f>'Sovereign Ratings (Moody''s,S&amp;P)'!A63</f>
        <v/>
      </c>
      <c r="B63" s="124">
        <f>'Country GDP'!B63</f>
        <v/>
      </c>
      <c r="C63" s="9">
        <f>'Sovereign Ratings (Moody''s,S&amp;P)'!C63</f>
        <v/>
      </c>
      <c r="D63" s="11">
        <f>'10-year CDS Spreads'!C63</f>
        <v/>
      </c>
      <c r="E63" s="21">
        <f>'ERPs by country'!D69</f>
        <v/>
      </c>
      <c r="F63" s="10">
        <f>'ERPs by country'!E69</f>
        <v/>
      </c>
      <c r="G63" s="14">
        <f>'ERPs by country'!F69</f>
        <v/>
      </c>
      <c r="H63" s="14">
        <f>'Country Tax Rates'!B63</f>
        <v/>
      </c>
      <c r="I63" s="15">
        <f>VLOOKUP(A63,'Regional lookup table'!$A$2:$B$161,2)</f>
        <v/>
      </c>
    </row>
    <row r="64" ht="16.05" customHeight="1" s="258">
      <c r="A64" s="8">
        <f>'Sovereign Ratings (Moody''s,S&amp;P)'!A64</f>
        <v/>
      </c>
      <c r="B64" s="124">
        <f>'Country GDP'!B64</f>
        <v/>
      </c>
      <c r="C64" s="9">
        <f>'Sovereign Ratings (Moody''s,S&amp;P)'!C64</f>
        <v/>
      </c>
      <c r="D64" s="11">
        <f>'10-year CDS Spreads'!C64</f>
        <v/>
      </c>
      <c r="E64" s="21">
        <f>'ERPs by country'!D70</f>
        <v/>
      </c>
      <c r="F64" s="10">
        <f>'ERPs by country'!E70</f>
        <v/>
      </c>
      <c r="G64" s="14">
        <f>'ERPs by country'!F70</f>
        <v/>
      </c>
      <c r="H64" s="14">
        <f>'Country Tax Rates'!B64</f>
        <v/>
      </c>
      <c r="I64" s="15">
        <f>VLOOKUP(A64,'Regional lookup table'!$A$2:$B$161,2)</f>
        <v/>
      </c>
    </row>
    <row r="65" ht="16.05" customHeight="1" s="258">
      <c r="A65" s="8">
        <f>'Sovereign Ratings (Moody''s,S&amp;P)'!A65</f>
        <v/>
      </c>
      <c r="B65" s="124">
        <f>'Country GDP'!B65</f>
        <v/>
      </c>
      <c r="C65" s="9">
        <f>'Sovereign Ratings (Moody''s,S&amp;P)'!C65</f>
        <v/>
      </c>
      <c r="D65" s="11">
        <f>'10-year CDS Spreads'!C65</f>
        <v/>
      </c>
      <c r="E65" s="21">
        <f>'ERPs by country'!D71</f>
        <v/>
      </c>
      <c r="F65" s="10">
        <f>'ERPs by country'!E71</f>
        <v/>
      </c>
      <c r="G65" s="14">
        <f>'ERPs by country'!F71</f>
        <v/>
      </c>
      <c r="H65" s="14">
        <f>'Country Tax Rates'!B65</f>
        <v/>
      </c>
      <c r="I65" s="15">
        <f>VLOOKUP(A65,'Regional lookup table'!$A$2:$B$161,2)</f>
        <v/>
      </c>
    </row>
    <row r="66" ht="16.05" customHeight="1" s="258">
      <c r="A66" s="8">
        <f>'Sovereign Ratings (Moody''s,S&amp;P)'!A66</f>
        <v/>
      </c>
      <c r="B66" s="124">
        <f>'Country GDP'!B66</f>
        <v/>
      </c>
      <c r="C66" s="9">
        <f>'Sovereign Ratings (Moody''s,S&amp;P)'!C66</f>
        <v/>
      </c>
      <c r="D66" s="11">
        <f>'10-year CDS Spreads'!C66</f>
        <v/>
      </c>
      <c r="E66" s="21">
        <f>'ERPs by country'!D72</f>
        <v/>
      </c>
      <c r="F66" s="10">
        <f>'ERPs by country'!E72</f>
        <v/>
      </c>
      <c r="G66" s="14">
        <f>'ERPs by country'!F72</f>
        <v/>
      </c>
      <c r="H66" s="14">
        <f>'Country Tax Rates'!B66</f>
        <v/>
      </c>
      <c r="I66" s="15">
        <f>VLOOKUP(A66,'Regional lookup table'!$A$2:$B$161,2)</f>
        <v/>
      </c>
    </row>
    <row r="67" ht="16.05" customHeight="1" s="258">
      <c r="A67" s="8">
        <f>'Sovereign Ratings (Moody''s,S&amp;P)'!A67</f>
        <v/>
      </c>
      <c r="B67" s="124">
        <f>'Country GDP'!B67</f>
        <v/>
      </c>
      <c r="C67" s="9">
        <f>'Sovereign Ratings (Moody''s,S&amp;P)'!C67</f>
        <v/>
      </c>
      <c r="D67" s="11">
        <f>'10-year CDS Spreads'!C67</f>
        <v/>
      </c>
      <c r="E67" s="21">
        <f>'ERPs by country'!D73</f>
        <v/>
      </c>
      <c r="F67" s="10">
        <f>'ERPs by country'!E73</f>
        <v/>
      </c>
      <c r="G67" s="14">
        <f>'ERPs by country'!F73</f>
        <v/>
      </c>
      <c r="H67" s="14">
        <f>'Country Tax Rates'!B67</f>
        <v/>
      </c>
      <c r="I67" s="15">
        <f>VLOOKUP(A67,'Regional lookup table'!$A$2:$B$161,2)</f>
        <v/>
      </c>
    </row>
    <row r="68" ht="16.05" customHeight="1" s="258">
      <c r="A68" s="8">
        <f>'Sovereign Ratings (Moody''s,S&amp;P)'!A68</f>
        <v/>
      </c>
      <c r="B68" s="124">
        <f>'Country GDP'!B68</f>
        <v/>
      </c>
      <c r="C68" s="9">
        <f>'Sovereign Ratings (Moody''s,S&amp;P)'!C68</f>
        <v/>
      </c>
      <c r="D68" s="11">
        <f>'10-year CDS Spreads'!C68</f>
        <v/>
      </c>
      <c r="E68" s="21">
        <f>'ERPs by country'!D74</f>
        <v/>
      </c>
      <c r="F68" s="10">
        <f>'ERPs by country'!E74</f>
        <v/>
      </c>
      <c r="G68" s="14">
        <f>'ERPs by country'!F74</f>
        <v/>
      </c>
      <c r="H68" s="14">
        <f>'Country Tax Rates'!B68</f>
        <v/>
      </c>
      <c r="I68" s="15">
        <f>VLOOKUP(A68,'Regional lookup table'!$A$2:$B$161,2)</f>
        <v/>
      </c>
    </row>
    <row r="69" ht="16.05" customHeight="1" s="258">
      <c r="A69" s="8">
        <f>'Sovereign Ratings (Moody''s,S&amp;P)'!A69</f>
        <v/>
      </c>
      <c r="B69" s="124">
        <f>'Country GDP'!B69</f>
        <v/>
      </c>
      <c r="C69" s="9">
        <f>'Sovereign Ratings (Moody''s,S&amp;P)'!C69</f>
        <v/>
      </c>
      <c r="D69" s="11">
        <f>'10-year CDS Spreads'!C69</f>
        <v/>
      </c>
      <c r="E69" s="21">
        <f>'ERPs by country'!D75</f>
        <v/>
      </c>
      <c r="F69" s="10">
        <f>'ERPs by country'!E75</f>
        <v/>
      </c>
      <c r="G69" s="14">
        <f>'ERPs by country'!F75</f>
        <v/>
      </c>
      <c r="H69" s="14">
        <f>'Country Tax Rates'!B69</f>
        <v/>
      </c>
      <c r="I69" s="15">
        <f>VLOOKUP(A69,'Regional lookup table'!$A$2:$B$161,2)</f>
        <v/>
      </c>
    </row>
    <row r="70" ht="16.05" customHeight="1" s="258">
      <c r="A70" s="8">
        <f>'Sovereign Ratings (Moody''s,S&amp;P)'!A70</f>
        <v/>
      </c>
      <c r="B70" s="124">
        <f>'Country GDP'!B70</f>
        <v/>
      </c>
      <c r="C70" s="9">
        <f>'Sovereign Ratings (Moody''s,S&amp;P)'!C70</f>
        <v/>
      </c>
      <c r="D70" s="11">
        <f>'10-year CDS Spreads'!C70</f>
        <v/>
      </c>
      <c r="E70" s="21">
        <f>'ERPs by country'!D76</f>
        <v/>
      </c>
      <c r="F70" s="10">
        <f>'ERPs by country'!E76</f>
        <v/>
      </c>
      <c r="G70" s="14">
        <f>'ERPs by country'!F76</f>
        <v/>
      </c>
      <c r="H70" s="14">
        <f>'Country Tax Rates'!B70</f>
        <v/>
      </c>
      <c r="I70" s="15">
        <f>VLOOKUP(A70,'Regional lookup table'!$A$2:$B$161,2)</f>
        <v/>
      </c>
    </row>
    <row r="71" ht="16.05" customHeight="1" s="258">
      <c r="A71" s="8">
        <f>'Sovereign Ratings (Moody''s,S&amp;P)'!A71</f>
        <v/>
      </c>
      <c r="B71" s="124">
        <f>'Country GDP'!B71</f>
        <v/>
      </c>
      <c r="C71" s="9">
        <f>'Sovereign Ratings (Moody''s,S&amp;P)'!C71</f>
        <v/>
      </c>
      <c r="D71" s="11">
        <f>'10-year CDS Spreads'!C71</f>
        <v/>
      </c>
      <c r="E71" s="21">
        <f>'ERPs by country'!D77</f>
        <v/>
      </c>
      <c r="F71" s="10">
        <f>'ERPs by country'!E77</f>
        <v/>
      </c>
      <c r="G71" s="14">
        <f>'ERPs by country'!F77</f>
        <v/>
      </c>
      <c r="H71" s="14">
        <f>'Country Tax Rates'!B71</f>
        <v/>
      </c>
      <c r="I71" s="15">
        <f>VLOOKUP(A71,'Regional lookup table'!$A$2:$B$161,2)</f>
        <v/>
      </c>
    </row>
    <row r="72" ht="16.05" customHeight="1" s="258">
      <c r="A72" s="8">
        <f>'Sovereign Ratings (Moody''s,S&amp;P)'!A72</f>
        <v/>
      </c>
      <c r="B72" s="124">
        <f>'Country GDP'!B72</f>
        <v/>
      </c>
      <c r="C72" s="9">
        <f>'Sovereign Ratings (Moody''s,S&amp;P)'!C72</f>
        <v/>
      </c>
      <c r="D72" s="11">
        <f>'10-year CDS Spreads'!C72</f>
        <v/>
      </c>
      <c r="E72" s="21">
        <f>'ERPs by country'!D78</f>
        <v/>
      </c>
      <c r="F72" s="10">
        <f>'ERPs by country'!E78</f>
        <v/>
      </c>
      <c r="G72" s="14">
        <f>'ERPs by country'!F78</f>
        <v/>
      </c>
      <c r="H72" s="14">
        <f>'Country Tax Rates'!B72</f>
        <v/>
      </c>
      <c r="I72" s="15">
        <f>VLOOKUP(A72,'Regional lookup table'!$A$2:$B$161,2)</f>
        <v/>
      </c>
    </row>
    <row r="73" ht="16.05" customHeight="1" s="258">
      <c r="A73" s="8">
        <f>'Sovereign Ratings (Moody''s,S&amp;P)'!A73</f>
        <v/>
      </c>
      <c r="B73" s="124">
        <f>'Country GDP'!B73</f>
        <v/>
      </c>
      <c r="C73" s="9">
        <f>'Sovereign Ratings (Moody''s,S&amp;P)'!C73</f>
        <v/>
      </c>
      <c r="D73" s="11">
        <f>'10-year CDS Spreads'!C73</f>
        <v/>
      </c>
      <c r="E73" s="21">
        <f>'ERPs by country'!D79</f>
        <v/>
      </c>
      <c r="F73" s="10">
        <f>'ERPs by country'!E79</f>
        <v/>
      </c>
      <c r="G73" s="14">
        <f>'ERPs by country'!F79</f>
        <v/>
      </c>
      <c r="H73" s="14">
        <f>'Country Tax Rates'!B73</f>
        <v/>
      </c>
      <c r="I73" s="15">
        <f>VLOOKUP(A73,'Regional lookup table'!$A$2:$B$161,2)</f>
        <v/>
      </c>
    </row>
    <row r="74" ht="16.05" customHeight="1" s="258">
      <c r="A74" s="8">
        <f>'Sovereign Ratings (Moody''s,S&amp;P)'!A74</f>
        <v/>
      </c>
      <c r="B74" s="124">
        <f>'Country GDP'!B74</f>
        <v/>
      </c>
      <c r="C74" s="9">
        <f>'Sovereign Ratings (Moody''s,S&amp;P)'!C74</f>
        <v/>
      </c>
      <c r="D74" s="11">
        <f>'10-year CDS Spreads'!C74</f>
        <v/>
      </c>
      <c r="E74" s="21">
        <f>'ERPs by country'!D80</f>
        <v/>
      </c>
      <c r="F74" s="10">
        <f>'ERPs by country'!E80</f>
        <v/>
      </c>
      <c r="G74" s="14">
        <f>'ERPs by country'!F80</f>
        <v/>
      </c>
      <c r="H74" s="14">
        <f>'Country Tax Rates'!B74</f>
        <v/>
      </c>
      <c r="I74" s="15">
        <f>VLOOKUP(A74,'Regional lookup table'!$A$2:$B$161,2)</f>
        <v/>
      </c>
    </row>
    <row r="75" ht="16.05" customHeight="1" s="258">
      <c r="A75" s="8">
        <f>'Sovereign Ratings (Moody''s,S&amp;P)'!A75</f>
        <v/>
      </c>
      <c r="B75" s="124">
        <f>'Country GDP'!B75</f>
        <v/>
      </c>
      <c r="C75" s="9">
        <f>'Sovereign Ratings (Moody''s,S&amp;P)'!C75</f>
        <v/>
      </c>
      <c r="D75" s="11">
        <f>'10-year CDS Spreads'!C75</f>
        <v/>
      </c>
      <c r="E75" s="21">
        <f>'ERPs by country'!D81</f>
        <v/>
      </c>
      <c r="F75" s="10">
        <f>'ERPs by country'!E81</f>
        <v/>
      </c>
      <c r="G75" s="14">
        <f>'ERPs by country'!F81</f>
        <v/>
      </c>
      <c r="H75" s="14">
        <f>'Country Tax Rates'!B75</f>
        <v/>
      </c>
      <c r="I75" s="15">
        <f>VLOOKUP(A75,'Regional lookup table'!$A$2:$B$161,2)</f>
        <v/>
      </c>
    </row>
    <row r="76" ht="16.05" customHeight="1" s="258">
      <c r="A76" s="8">
        <f>'Sovereign Ratings (Moody''s,S&amp;P)'!A76</f>
        <v/>
      </c>
      <c r="B76" s="124">
        <f>'Country GDP'!B76</f>
        <v/>
      </c>
      <c r="C76" s="9">
        <f>'Sovereign Ratings (Moody''s,S&amp;P)'!C76</f>
        <v/>
      </c>
      <c r="D76" s="11">
        <f>'10-year CDS Spreads'!C76</f>
        <v/>
      </c>
      <c r="E76" s="21">
        <f>'ERPs by country'!D82</f>
        <v/>
      </c>
      <c r="F76" s="10">
        <f>'ERPs by country'!E82</f>
        <v/>
      </c>
      <c r="G76" s="14">
        <f>'ERPs by country'!F82</f>
        <v/>
      </c>
      <c r="H76" s="14">
        <f>'Country Tax Rates'!B76</f>
        <v/>
      </c>
      <c r="I76" s="15">
        <f>VLOOKUP(A76,'Regional lookup table'!$A$2:$B$161,2)</f>
        <v/>
      </c>
    </row>
    <row r="77" ht="16.05" customHeight="1" s="258">
      <c r="A77" s="8">
        <f>'Sovereign Ratings (Moody''s,S&amp;P)'!A77</f>
        <v/>
      </c>
      <c r="B77" s="124">
        <f>'Country GDP'!B77</f>
        <v/>
      </c>
      <c r="C77" s="9">
        <f>'Sovereign Ratings (Moody''s,S&amp;P)'!C77</f>
        <v/>
      </c>
      <c r="D77" s="11">
        <f>'10-year CDS Spreads'!C77</f>
        <v/>
      </c>
      <c r="E77" s="21">
        <f>'ERPs by country'!D83</f>
        <v/>
      </c>
      <c r="F77" s="10">
        <f>'ERPs by country'!E83</f>
        <v/>
      </c>
      <c r="G77" s="14">
        <f>'ERPs by country'!F83</f>
        <v/>
      </c>
      <c r="H77" s="14">
        <f>'Country Tax Rates'!B77</f>
        <v/>
      </c>
      <c r="I77" s="15">
        <f>VLOOKUP(A77,'Regional lookup table'!$A$2:$B$161,2)</f>
        <v/>
      </c>
    </row>
    <row r="78" ht="16.05" customHeight="1" s="258">
      <c r="A78" s="8">
        <f>'Sovereign Ratings (Moody''s,S&amp;P)'!A78</f>
        <v/>
      </c>
      <c r="B78" s="124">
        <f>'Country GDP'!B78</f>
        <v/>
      </c>
      <c r="C78" s="9">
        <f>'Sovereign Ratings (Moody''s,S&amp;P)'!C78</f>
        <v/>
      </c>
      <c r="D78" s="11">
        <f>'10-year CDS Spreads'!C78</f>
        <v/>
      </c>
      <c r="E78" s="21">
        <f>'ERPs by country'!D84</f>
        <v/>
      </c>
      <c r="F78" s="10">
        <f>'ERPs by country'!E84</f>
        <v/>
      </c>
      <c r="G78" s="14">
        <f>'ERPs by country'!F84</f>
        <v/>
      </c>
      <c r="H78" s="14">
        <f>'Country Tax Rates'!B78</f>
        <v/>
      </c>
      <c r="I78" s="15">
        <f>VLOOKUP(A78,'Regional lookup table'!$A$2:$B$161,2)</f>
        <v/>
      </c>
    </row>
    <row r="79" ht="16.05" customHeight="1" s="258">
      <c r="A79" s="8">
        <f>'Sovereign Ratings (Moody''s,S&amp;P)'!A79</f>
        <v/>
      </c>
      <c r="B79" s="124">
        <f>'Country GDP'!B79</f>
        <v/>
      </c>
      <c r="C79" s="9">
        <f>'Sovereign Ratings (Moody''s,S&amp;P)'!C79</f>
        <v/>
      </c>
      <c r="D79" s="11">
        <f>'10-year CDS Spreads'!C79</f>
        <v/>
      </c>
      <c r="E79" s="21">
        <f>'ERPs by country'!D85</f>
        <v/>
      </c>
      <c r="F79" s="10">
        <f>'ERPs by country'!E85</f>
        <v/>
      </c>
      <c r="G79" s="14">
        <f>'ERPs by country'!F85</f>
        <v/>
      </c>
      <c r="H79" s="14">
        <f>'Country Tax Rates'!B79</f>
        <v/>
      </c>
      <c r="I79" s="15">
        <f>VLOOKUP(A79,'Regional lookup table'!$A$2:$B$161,2)</f>
        <v/>
      </c>
    </row>
    <row r="80" ht="16.05" customHeight="1" s="258">
      <c r="A80" s="8">
        <f>'Sovereign Ratings (Moody''s,S&amp;P)'!A80</f>
        <v/>
      </c>
      <c r="B80" s="124">
        <f>'Country GDP'!B80</f>
        <v/>
      </c>
      <c r="C80" s="9">
        <f>'Sovereign Ratings (Moody''s,S&amp;P)'!C80</f>
        <v/>
      </c>
      <c r="D80" s="11">
        <f>'10-year CDS Spreads'!C80</f>
        <v/>
      </c>
      <c r="E80" s="21">
        <f>'ERPs by country'!D86</f>
        <v/>
      </c>
      <c r="F80" s="10">
        <f>'ERPs by country'!E86</f>
        <v/>
      </c>
      <c r="G80" s="14">
        <f>'ERPs by country'!F86</f>
        <v/>
      </c>
      <c r="H80" s="14">
        <f>'Country Tax Rates'!B80</f>
        <v/>
      </c>
      <c r="I80" s="15">
        <f>VLOOKUP(A80,'Regional lookup table'!$A$2:$B$161,2)</f>
        <v/>
      </c>
    </row>
    <row r="81" ht="16.05" customHeight="1" s="258">
      <c r="A81" s="8">
        <f>'Sovereign Ratings (Moody''s,S&amp;P)'!A81</f>
        <v/>
      </c>
      <c r="B81" s="124">
        <f>'Country GDP'!B81</f>
        <v/>
      </c>
      <c r="C81" s="9">
        <f>'Sovereign Ratings (Moody''s,S&amp;P)'!C81</f>
        <v/>
      </c>
      <c r="D81" s="11">
        <f>'10-year CDS Spreads'!C81</f>
        <v/>
      </c>
      <c r="E81" s="21">
        <f>'ERPs by country'!D87</f>
        <v/>
      </c>
      <c r="F81" s="10">
        <f>'ERPs by country'!E87</f>
        <v/>
      </c>
      <c r="G81" s="14">
        <f>'ERPs by country'!F87</f>
        <v/>
      </c>
      <c r="H81" s="14">
        <f>'Country Tax Rates'!B81</f>
        <v/>
      </c>
      <c r="I81" s="15">
        <f>VLOOKUP(A81,'Regional lookup table'!$A$2:$B$161,2)</f>
        <v/>
      </c>
    </row>
    <row r="82" ht="16.05" customHeight="1" s="258">
      <c r="A82" s="8">
        <f>'Sovereign Ratings (Moody''s,S&amp;P)'!A82</f>
        <v/>
      </c>
      <c r="B82" s="124">
        <f>'Country GDP'!B82</f>
        <v/>
      </c>
      <c r="C82" s="9">
        <f>'Sovereign Ratings (Moody''s,S&amp;P)'!C82</f>
        <v/>
      </c>
      <c r="D82" s="11">
        <f>'10-year CDS Spreads'!C82</f>
        <v/>
      </c>
      <c r="E82" s="21">
        <f>'ERPs by country'!D88</f>
        <v/>
      </c>
      <c r="F82" s="10">
        <f>'ERPs by country'!E88</f>
        <v/>
      </c>
      <c r="G82" s="14">
        <f>'ERPs by country'!F88</f>
        <v/>
      </c>
      <c r="H82" s="14">
        <f>'Country Tax Rates'!B82</f>
        <v/>
      </c>
      <c r="I82" s="15">
        <f>VLOOKUP(A82,'Regional lookup table'!$A$2:$B$161,2)</f>
        <v/>
      </c>
    </row>
    <row r="83" ht="16.05" customHeight="1" s="258">
      <c r="A83" s="8">
        <f>'Sovereign Ratings (Moody''s,S&amp;P)'!A83</f>
        <v/>
      </c>
      <c r="B83" s="124">
        <f>'Country GDP'!B83</f>
        <v/>
      </c>
      <c r="C83" s="9">
        <f>'Sovereign Ratings (Moody''s,S&amp;P)'!C83</f>
        <v/>
      </c>
      <c r="D83" s="11">
        <f>'10-year CDS Spreads'!C83</f>
        <v/>
      </c>
      <c r="E83" s="21">
        <f>'ERPs by country'!D89</f>
        <v/>
      </c>
      <c r="F83" s="10">
        <f>'ERPs by country'!E89</f>
        <v/>
      </c>
      <c r="G83" s="14">
        <f>'ERPs by country'!F89</f>
        <v/>
      </c>
      <c r="H83" s="14">
        <f>'Country Tax Rates'!B83</f>
        <v/>
      </c>
      <c r="I83" s="15">
        <f>VLOOKUP(A83,'Regional lookup table'!$A$2:$B$161,2)</f>
        <v/>
      </c>
    </row>
    <row r="84" ht="16.05" customHeight="1" s="258">
      <c r="A84" s="8">
        <f>'Sovereign Ratings (Moody''s,S&amp;P)'!A84</f>
        <v/>
      </c>
      <c r="B84" s="124">
        <f>'Country GDP'!B84</f>
        <v/>
      </c>
      <c r="C84" s="9">
        <f>'Sovereign Ratings (Moody''s,S&amp;P)'!C84</f>
        <v/>
      </c>
      <c r="D84" s="11">
        <f>'10-year CDS Spreads'!C84</f>
        <v/>
      </c>
      <c r="E84" s="21">
        <f>'ERPs by country'!D90</f>
        <v/>
      </c>
      <c r="F84" s="10">
        <f>'ERPs by country'!E90</f>
        <v/>
      </c>
      <c r="G84" s="14">
        <f>'ERPs by country'!F90</f>
        <v/>
      </c>
      <c r="H84" s="14">
        <f>'Country Tax Rates'!B84</f>
        <v/>
      </c>
      <c r="I84" s="15">
        <f>VLOOKUP(A84,'Regional lookup table'!$A$2:$B$161,2)</f>
        <v/>
      </c>
    </row>
    <row r="85" ht="16.05" customHeight="1" s="258">
      <c r="A85" s="8">
        <f>'Sovereign Ratings (Moody''s,S&amp;P)'!A85</f>
        <v/>
      </c>
      <c r="B85" s="124">
        <f>'Country GDP'!B85</f>
        <v/>
      </c>
      <c r="C85" s="9">
        <f>'Sovereign Ratings (Moody''s,S&amp;P)'!C85</f>
        <v/>
      </c>
      <c r="D85" s="11">
        <f>'10-year CDS Spreads'!C85</f>
        <v/>
      </c>
      <c r="E85" s="21">
        <f>'ERPs by country'!D91</f>
        <v/>
      </c>
      <c r="F85" s="10">
        <f>'ERPs by country'!E91</f>
        <v/>
      </c>
      <c r="G85" s="14">
        <f>'ERPs by country'!F91</f>
        <v/>
      </c>
      <c r="H85" s="14">
        <f>'Country Tax Rates'!B85</f>
        <v/>
      </c>
      <c r="I85" s="15">
        <f>VLOOKUP(A85,'Regional lookup table'!$A$2:$B$161,2)</f>
        <v/>
      </c>
    </row>
    <row r="86" ht="16.05" customHeight="1" s="258">
      <c r="A86" s="8">
        <f>'Sovereign Ratings (Moody''s,S&amp;P)'!A86</f>
        <v/>
      </c>
      <c r="B86" s="124">
        <f>'Country GDP'!B86</f>
        <v/>
      </c>
      <c r="C86" s="9">
        <f>'Sovereign Ratings (Moody''s,S&amp;P)'!C86</f>
        <v/>
      </c>
      <c r="D86" s="11">
        <f>'10-year CDS Spreads'!C86</f>
        <v/>
      </c>
      <c r="E86" s="21">
        <f>'ERPs by country'!D92</f>
        <v/>
      </c>
      <c r="F86" s="10">
        <f>'ERPs by country'!E92</f>
        <v/>
      </c>
      <c r="G86" s="14">
        <f>'ERPs by country'!F92</f>
        <v/>
      </c>
      <c r="H86" s="14">
        <f>'Country Tax Rates'!B86</f>
        <v/>
      </c>
      <c r="I86" s="15">
        <f>VLOOKUP(A86,'Regional lookup table'!$A$2:$B$161,2)</f>
        <v/>
      </c>
    </row>
    <row r="87" ht="16.05" customHeight="1" s="258">
      <c r="A87" s="8">
        <f>'Sovereign Ratings (Moody''s,S&amp;P)'!A87</f>
        <v/>
      </c>
      <c r="B87" s="124">
        <f>'Country GDP'!B87</f>
        <v/>
      </c>
      <c r="C87" s="9">
        <f>'Sovereign Ratings (Moody''s,S&amp;P)'!C87</f>
        <v/>
      </c>
      <c r="D87" s="11">
        <f>'10-year CDS Spreads'!C87</f>
        <v/>
      </c>
      <c r="E87" s="21">
        <f>'ERPs by country'!D93</f>
        <v/>
      </c>
      <c r="F87" s="10">
        <f>'ERPs by country'!E93</f>
        <v/>
      </c>
      <c r="G87" s="14">
        <f>'ERPs by country'!F93</f>
        <v/>
      </c>
      <c r="H87" s="14">
        <f>'Country Tax Rates'!B87</f>
        <v/>
      </c>
      <c r="I87" s="15">
        <f>VLOOKUP(A87,'Regional lookup table'!$A$2:$B$161,2)</f>
        <v/>
      </c>
    </row>
    <row r="88" ht="16.05" customHeight="1" s="258">
      <c r="A88" s="8">
        <f>'Sovereign Ratings (Moody''s,S&amp;P)'!A88</f>
        <v/>
      </c>
      <c r="B88" s="124">
        <f>'Country GDP'!B88</f>
        <v/>
      </c>
      <c r="C88" s="9">
        <f>'Sovereign Ratings (Moody''s,S&amp;P)'!C88</f>
        <v/>
      </c>
      <c r="D88" s="11">
        <f>'10-year CDS Spreads'!C88</f>
        <v/>
      </c>
      <c r="E88" s="21">
        <f>'ERPs by country'!D94</f>
        <v/>
      </c>
      <c r="F88" s="10">
        <f>'ERPs by country'!E94</f>
        <v/>
      </c>
      <c r="G88" s="14">
        <f>'ERPs by country'!F94</f>
        <v/>
      </c>
      <c r="H88" s="14">
        <f>'Country Tax Rates'!B88</f>
        <v/>
      </c>
      <c r="I88" s="15">
        <f>VLOOKUP(A88,'Regional lookup table'!$A$2:$B$161,2)</f>
        <v/>
      </c>
    </row>
    <row r="89" ht="16.05" customHeight="1" s="258">
      <c r="A89" s="8">
        <f>'Sovereign Ratings (Moody''s,S&amp;P)'!A89</f>
        <v/>
      </c>
      <c r="B89" s="124">
        <f>'Country GDP'!B89</f>
        <v/>
      </c>
      <c r="C89" s="9">
        <f>'Sovereign Ratings (Moody''s,S&amp;P)'!C89</f>
        <v/>
      </c>
      <c r="D89" s="11">
        <f>'10-year CDS Spreads'!C89</f>
        <v/>
      </c>
      <c r="E89" s="21">
        <f>'ERPs by country'!D95</f>
        <v/>
      </c>
      <c r="F89" s="10">
        <f>'ERPs by country'!E95</f>
        <v/>
      </c>
      <c r="G89" s="14">
        <f>'ERPs by country'!F95</f>
        <v/>
      </c>
      <c r="H89" s="14">
        <f>'Country Tax Rates'!B89</f>
        <v/>
      </c>
      <c r="I89" s="15">
        <f>VLOOKUP(A89,'Regional lookup table'!$A$2:$B$161,2)</f>
        <v/>
      </c>
    </row>
    <row r="90" ht="16.05" customHeight="1" s="258">
      <c r="A90" s="8">
        <f>'Sovereign Ratings (Moody''s,S&amp;P)'!A90</f>
        <v/>
      </c>
      <c r="B90" s="124">
        <f>'Country GDP'!B90</f>
        <v/>
      </c>
      <c r="C90" s="9">
        <f>'Sovereign Ratings (Moody''s,S&amp;P)'!C90</f>
        <v/>
      </c>
      <c r="D90" s="11">
        <f>'10-year CDS Spreads'!C90</f>
        <v/>
      </c>
      <c r="E90" s="21">
        <f>'ERPs by country'!D96</f>
        <v/>
      </c>
      <c r="F90" s="10">
        <f>'ERPs by country'!E96</f>
        <v/>
      </c>
      <c r="G90" s="14">
        <f>'ERPs by country'!F96</f>
        <v/>
      </c>
      <c r="H90" s="14">
        <f>'Country Tax Rates'!B90</f>
        <v/>
      </c>
      <c r="I90" s="15">
        <f>VLOOKUP(A90,'Regional lookup table'!$A$2:$B$161,2)</f>
        <v/>
      </c>
    </row>
    <row r="91" ht="16.05" customHeight="1" s="258">
      <c r="A91" s="8">
        <f>'Sovereign Ratings (Moody''s,S&amp;P)'!A91</f>
        <v/>
      </c>
      <c r="B91" s="124">
        <f>'Country GDP'!B91</f>
        <v/>
      </c>
      <c r="C91" s="9">
        <f>'Sovereign Ratings (Moody''s,S&amp;P)'!C91</f>
        <v/>
      </c>
      <c r="D91" s="11">
        <f>'10-year CDS Spreads'!C91</f>
        <v/>
      </c>
      <c r="E91" s="21">
        <f>'ERPs by country'!D97</f>
        <v/>
      </c>
      <c r="F91" s="10">
        <f>'ERPs by country'!E97</f>
        <v/>
      </c>
      <c r="G91" s="14">
        <f>'ERPs by country'!F97</f>
        <v/>
      </c>
      <c r="H91" s="14">
        <f>'Country Tax Rates'!B91</f>
        <v/>
      </c>
      <c r="I91" s="15">
        <f>VLOOKUP(A91,'Regional lookup table'!$A$2:$B$161,2)</f>
        <v/>
      </c>
    </row>
    <row r="92" ht="16.05" customHeight="1" s="258">
      <c r="A92" s="8">
        <f>'Sovereign Ratings (Moody''s,S&amp;P)'!A92</f>
        <v/>
      </c>
      <c r="B92" s="124">
        <f>'Country GDP'!B92</f>
        <v/>
      </c>
      <c r="C92" s="9">
        <f>'Sovereign Ratings (Moody''s,S&amp;P)'!C92</f>
        <v/>
      </c>
      <c r="D92" s="11">
        <f>'10-year CDS Spreads'!C92</f>
        <v/>
      </c>
      <c r="E92" s="21">
        <f>'ERPs by country'!D98</f>
        <v/>
      </c>
      <c r="F92" s="10">
        <f>'ERPs by country'!E98</f>
        <v/>
      </c>
      <c r="G92" s="14">
        <f>'ERPs by country'!F98</f>
        <v/>
      </c>
      <c r="H92" s="14">
        <f>'Country Tax Rates'!B92</f>
        <v/>
      </c>
      <c r="I92" s="15">
        <f>VLOOKUP(A92,'Regional lookup table'!$A$2:$B$161,2)</f>
        <v/>
      </c>
    </row>
    <row r="93" ht="16.05" customHeight="1" s="258">
      <c r="A93" s="8">
        <f>'Sovereign Ratings (Moody''s,S&amp;P)'!A93</f>
        <v/>
      </c>
      <c r="B93" s="124">
        <f>'Country GDP'!B93</f>
        <v/>
      </c>
      <c r="C93" s="9">
        <f>'Sovereign Ratings (Moody''s,S&amp;P)'!C93</f>
        <v/>
      </c>
      <c r="D93" s="11">
        <f>'10-year CDS Spreads'!C93</f>
        <v/>
      </c>
      <c r="E93" s="21">
        <f>'ERPs by country'!D99</f>
        <v/>
      </c>
      <c r="F93" s="10">
        <f>'ERPs by country'!E99</f>
        <v/>
      </c>
      <c r="G93" s="14">
        <f>'ERPs by country'!F99</f>
        <v/>
      </c>
      <c r="H93" s="14">
        <f>'Country Tax Rates'!B93</f>
        <v/>
      </c>
      <c r="I93" s="15">
        <f>VLOOKUP(A93,'Regional lookup table'!$A$2:$B$161,2)</f>
        <v/>
      </c>
    </row>
    <row r="94" ht="16.05" customHeight="1" s="258">
      <c r="A94" s="8">
        <f>'Sovereign Ratings (Moody''s,S&amp;P)'!A94</f>
        <v/>
      </c>
      <c r="B94" s="124">
        <f>'Country GDP'!B94</f>
        <v/>
      </c>
      <c r="C94" s="9">
        <f>'Sovereign Ratings (Moody''s,S&amp;P)'!C94</f>
        <v/>
      </c>
      <c r="D94" s="11">
        <f>'10-year CDS Spreads'!C94</f>
        <v/>
      </c>
      <c r="E94" s="21">
        <f>'ERPs by country'!D100</f>
        <v/>
      </c>
      <c r="F94" s="10">
        <f>'ERPs by country'!E100</f>
        <v/>
      </c>
      <c r="G94" s="14">
        <f>'ERPs by country'!F100</f>
        <v/>
      </c>
      <c r="H94" s="14">
        <f>'Country Tax Rates'!B94</f>
        <v/>
      </c>
      <c r="I94" s="15">
        <f>VLOOKUP(A94,'Regional lookup table'!$A$2:$B$161,2)</f>
        <v/>
      </c>
    </row>
    <row r="95" ht="16.05" customHeight="1" s="258">
      <c r="A95" s="8">
        <f>'Sovereign Ratings (Moody''s,S&amp;P)'!A95</f>
        <v/>
      </c>
      <c r="B95" s="124">
        <f>'Country GDP'!B95</f>
        <v/>
      </c>
      <c r="C95" s="9">
        <f>'Sovereign Ratings (Moody''s,S&amp;P)'!C95</f>
        <v/>
      </c>
      <c r="D95" s="11">
        <f>'10-year CDS Spreads'!C95</f>
        <v/>
      </c>
      <c r="E95" s="21">
        <f>'ERPs by country'!D101</f>
        <v/>
      </c>
      <c r="F95" s="10">
        <f>'ERPs by country'!E101</f>
        <v/>
      </c>
      <c r="G95" s="14">
        <f>'ERPs by country'!F101</f>
        <v/>
      </c>
      <c r="H95" s="14">
        <f>'Country Tax Rates'!B95</f>
        <v/>
      </c>
      <c r="I95" s="15">
        <f>VLOOKUP(A95,'Regional lookup table'!$A$2:$B$161,2)</f>
        <v/>
      </c>
    </row>
    <row r="96" ht="16.05" customHeight="1" s="258">
      <c r="A96" s="8">
        <f>'Sovereign Ratings (Moody''s,S&amp;P)'!A96</f>
        <v/>
      </c>
      <c r="B96" s="124">
        <f>'Country GDP'!B96</f>
        <v/>
      </c>
      <c r="C96" s="9">
        <f>'Sovereign Ratings (Moody''s,S&amp;P)'!C96</f>
        <v/>
      </c>
      <c r="D96" s="11">
        <f>'10-year CDS Spreads'!C96</f>
        <v/>
      </c>
      <c r="E96" s="21">
        <f>'ERPs by country'!D102</f>
        <v/>
      </c>
      <c r="F96" s="10">
        <f>'ERPs by country'!E102</f>
        <v/>
      </c>
      <c r="G96" s="14">
        <f>'ERPs by country'!F102</f>
        <v/>
      </c>
      <c r="H96" s="14">
        <f>'Country Tax Rates'!B96</f>
        <v/>
      </c>
      <c r="I96" s="15">
        <f>VLOOKUP(A96,'Regional lookup table'!$A$2:$B$161,2)</f>
        <v/>
      </c>
    </row>
    <row r="97" ht="16.05" customHeight="1" s="258">
      <c r="A97" s="8">
        <f>'Sovereign Ratings (Moody''s,S&amp;P)'!A97</f>
        <v/>
      </c>
      <c r="B97" s="124">
        <f>'Country GDP'!B97</f>
        <v/>
      </c>
      <c r="C97" s="9">
        <f>'Sovereign Ratings (Moody''s,S&amp;P)'!C97</f>
        <v/>
      </c>
      <c r="D97" s="11">
        <f>'10-year CDS Spreads'!C97</f>
        <v/>
      </c>
      <c r="E97" s="21">
        <f>'ERPs by country'!D103</f>
        <v/>
      </c>
      <c r="F97" s="10">
        <f>'ERPs by country'!E103</f>
        <v/>
      </c>
      <c r="G97" s="14">
        <f>'ERPs by country'!F103</f>
        <v/>
      </c>
      <c r="H97" s="14">
        <f>'Country Tax Rates'!B97</f>
        <v/>
      </c>
      <c r="I97" s="15">
        <f>VLOOKUP(A97,'Regional lookup table'!$A$2:$B$161,2)</f>
        <v/>
      </c>
    </row>
    <row r="98" ht="16.05" customHeight="1" s="258">
      <c r="A98" s="8">
        <f>'Sovereign Ratings (Moody''s,S&amp;P)'!A98</f>
        <v/>
      </c>
      <c r="B98" s="124">
        <f>'Country GDP'!B98</f>
        <v/>
      </c>
      <c r="C98" s="9">
        <f>'Sovereign Ratings (Moody''s,S&amp;P)'!C98</f>
        <v/>
      </c>
      <c r="D98" s="11">
        <f>'10-year CDS Spreads'!C98</f>
        <v/>
      </c>
      <c r="E98" s="21">
        <f>'ERPs by country'!D104</f>
        <v/>
      </c>
      <c r="F98" s="10">
        <f>'ERPs by country'!E104</f>
        <v/>
      </c>
      <c r="G98" s="14">
        <f>'ERPs by country'!F104</f>
        <v/>
      </c>
      <c r="H98" s="14">
        <f>'Country Tax Rates'!B98</f>
        <v/>
      </c>
      <c r="I98" s="15">
        <f>VLOOKUP(A98,'Regional lookup table'!$A$2:$B$161,2)</f>
        <v/>
      </c>
    </row>
    <row r="99" ht="16.05" customHeight="1" s="258">
      <c r="A99" s="8">
        <f>'Sovereign Ratings (Moody''s,S&amp;P)'!A99</f>
        <v/>
      </c>
      <c r="B99" s="124">
        <f>'Country GDP'!B99</f>
        <v/>
      </c>
      <c r="C99" s="9">
        <f>'Sovereign Ratings (Moody''s,S&amp;P)'!C99</f>
        <v/>
      </c>
      <c r="D99" s="11">
        <f>'10-year CDS Spreads'!C99</f>
        <v/>
      </c>
      <c r="E99" s="21">
        <f>'ERPs by country'!D105</f>
        <v/>
      </c>
      <c r="F99" s="10">
        <f>'ERPs by country'!E105</f>
        <v/>
      </c>
      <c r="G99" s="14">
        <f>'ERPs by country'!F105</f>
        <v/>
      </c>
      <c r="H99" s="14">
        <f>'Country Tax Rates'!B99</f>
        <v/>
      </c>
      <c r="I99" s="15">
        <f>VLOOKUP(A99,'Regional lookup table'!$A$2:$B$161,2)</f>
        <v/>
      </c>
    </row>
    <row r="100" ht="16.05" customHeight="1" s="258">
      <c r="A100" s="8">
        <f>'Sovereign Ratings (Moody''s,S&amp;P)'!A100</f>
        <v/>
      </c>
      <c r="B100" s="124">
        <f>'Country GDP'!B100</f>
        <v/>
      </c>
      <c r="C100" s="9">
        <f>'Sovereign Ratings (Moody''s,S&amp;P)'!C100</f>
        <v/>
      </c>
      <c r="D100" s="11">
        <f>'10-year CDS Spreads'!C100</f>
        <v/>
      </c>
      <c r="E100" s="21">
        <f>'ERPs by country'!D106</f>
        <v/>
      </c>
      <c r="F100" s="10">
        <f>'ERPs by country'!E106</f>
        <v/>
      </c>
      <c r="G100" s="14">
        <f>'ERPs by country'!F106</f>
        <v/>
      </c>
      <c r="H100" s="14">
        <f>'Country Tax Rates'!B100</f>
        <v/>
      </c>
      <c r="I100" s="15">
        <f>VLOOKUP(A100,'Regional lookup table'!$A$2:$B$161,2)</f>
        <v/>
      </c>
    </row>
    <row r="101" ht="16.05" customHeight="1" s="258">
      <c r="A101" s="8">
        <f>'Sovereign Ratings (Moody''s,S&amp;P)'!A101</f>
        <v/>
      </c>
      <c r="B101" s="124">
        <f>'Country GDP'!B101</f>
        <v/>
      </c>
      <c r="C101" s="9">
        <f>'Sovereign Ratings (Moody''s,S&amp;P)'!C101</f>
        <v/>
      </c>
      <c r="D101" s="11">
        <f>'10-year CDS Spreads'!C101</f>
        <v/>
      </c>
      <c r="E101" s="21">
        <f>'ERPs by country'!D107</f>
        <v/>
      </c>
      <c r="F101" s="10">
        <f>'ERPs by country'!E107</f>
        <v/>
      </c>
      <c r="G101" s="14">
        <f>'ERPs by country'!F107</f>
        <v/>
      </c>
      <c r="H101" s="14">
        <f>'Country Tax Rates'!B101</f>
        <v/>
      </c>
      <c r="I101" s="15">
        <f>VLOOKUP(A101,'Regional lookup table'!$A$2:$B$161,2)</f>
        <v/>
      </c>
    </row>
    <row r="102" ht="16.05" customHeight="1" s="258">
      <c r="A102" s="8">
        <f>'Sovereign Ratings (Moody''s,S&amp;P)'!A102</f>
        <v/>
      </c>
      <c r="B102" s="124">
        <f>'Country GDP'!B102</f>
        <v/>
      </c>
      <c r="C102" s="9">
        <f>'Sovereign Ratings (Moody''s,S&amp;P)'!C102</f>
        <v/>
      </c>
      <c r="D102" s="11">
        <f>'10-year CDS Spreads'!C102</f>
        <v/>
      </c>
      <c r="E102" s="21">
        <f>'ERPs by country'!D108</f>
        <v/>
      </c>
      <c r="F102" s="10">
        <f>'ERPs by country'!E108</f>
        <v/>
      </c>
      <c r="G102" s="14">
        <f>'ERPs by country'!F108</f>
        <v/>
      </c>
      <c r="H102" s="14">
        <f>'Country Tax Rates'!B102</f>
        <v/>
      </c>
      <c r="I102" s="15">
        <f>VLOOKUP(A102,'Regional lookup table'!$A$2:$B$161,2)</f>
        <v/>
      </c>
    </row>
    <row r="103" ht="16.05" customHeight="1" s="258">
      <c r="A103" s="8">
        <f>'Sovereign Ratings (Moody''s,S&amp;P)'!A103</f>
        <v/>
      </c>
      <c r="B103" s="124">
        <f>'Country GDP'!B103</f>
        <v/>
      </c>
      <c r="C103" s="9">
        <f>'Sovereign Ratings (Moody''s,S&amp;P)'!C103</f>
        <v/>
      </c>
      <c r="D103" s="11">
        <f>'10-year CDS Spreads'!C103</f>
        <v/>
      </c>
      <c r="E103" s="21">
        <f>'ERPs by country'!D109</f>
        <v/>
      </c>
      <c r="F103" s="10">
        <f>'ERPs by country'!E109</f>
        <v/>
      </c>
      <c r="G103" s="14">
        <f>'ERPs by country'!F109</f>
        <v/>
      </c>
      <c r="H103" s="14">
        <f>'Country Tax Rates'!B103</f>
        <v/>
      </c>
      <c r="I103" s="15">
        <f>VLOOKUP(A103,'Regional lookup table'!$A$2:$B$161,2)</f>
        <v/>
      </c>
    </row>
    <row r="104" ht="16.05" customHeight="1" s="258">
      <c r="A104" s="8">
        <f>'Sovereign Ratings (Moody''s,S&amp;P)'!A104</f>
        <v/>
      </c>
      <c r="B104" s="124">
        <f>'Country GDP'!B104</f>
        <v/>
      </c>
      <c r="C104" s="9">
        <f>'Sovereign Ratings (Moody''s,S&amp;P)'!C104</f>
        <v/>
      </c>
      <c r="D104" s="11">
        <f>'10-year CDS Spreads'!C104</f>
        <v/>
      </c>
      <c r="E104" s="21">
        <f>'ERPs by country'!D110</f>
        <v/>
      </c>
      <c r="F104" s="10">
        <f>'ERPs by country'!E110</f>
        <v/>
      </c>
      <c r="G104" s="14">
        <f>'ERPs by country'!F110</f>
        <v/>
      </c>
      <c r="H104" s="14">
        <f>'Country Tax Rates'!B104</f>
        <v/>
      </c>
      <c r="I104" s="15">
        <f>VLOOKUP(A104,'Regional lookup table'!$A$2:$B$161,2)</f>
        <v/>
      </c>
    </row>
    <row r="105" ht="16.05" customHeight="1" s="258">
      <c r="A105" s="8">
        <f>'Sovereign Ratings (Moody''s,S&amp;P)'!A105</f>
        <v/>
      </c>
      <c r="B105" s="124">
        <f>'Country GDP'!B105</f>
        <v/>
      </c>
      <c r="C105" s="9">
        <f>'Sovereign Ratings (Moody''s,S&amp;P)'!C105</f>
        <v/>
      </c>
      <c r="D105" s="11">
        <f>'10-year CDS Spreads'!C105</f>
        <v/>
      </c>
      <c r="E105" s="21">
        <f>'ERPs by country'!D111</f>
        <v/>
      </c>
      <c r="F105" s="10">
        <f>'ERPs by country'!E111</f>
        <v/>
      </c>
      <c r="G105" s="14">
        <f>'ERPs by country'!F111</f>
        <v/>
      </c>
      <c r="H105" s="14">
        <f>'Country Tax Rates'!B105</f>
        <v/>
      </c>
      <c r="I105" s="15">
        <f>VLOOKUP(A105,'Regional lookup table'!$A$2:$B$161,2)</f>
        <v/>
      </c>
    </row>
    <row r="106" ht="16.05" customHeight="1" s="258">
      <c r="A106" s="8">
        <f>'Sovereign Ratings (Moody''s,S&amp;P)'!A106</f>
        <v/>
      </c>
      <c r="B106" s="124">
        <f>'Country GDP'!B106</f>
        <v/>
      </c>
      <c r="C106" s="9">
        <f>'Sovereign Ratings (Moody''s,S&amp;P)'!C106</f>
        <v/>
      </c>
      <c r="D106" s="11">
        <f>'10-year CDS Spreads'!C106</f>
        <v/>
      </c>
      <c r="E106" s="21">
        <f>'ERPs by country'!D112</f>
        <v/>
      </c>
      <c r="F106" s="10">
        <f>'ERPs by country'!E112</f>
        <v/>
      </c>
      <c r="G106" s="14">
        <f>'ERPs by country'!F112</f>
        <v/>
      </c>
      <c r="H106" s="14">
        <f>'Country Tax Rates'!B106</f>
        <v/>
      </c>
      <c r="I106" s="15">
        <f>VLOOKUP(A106,'Regional lookup table'!$A$2:$B$161,2)</f>
        <v/>
      </c>
    </row>
    <row r="107" ht="16.05" customHeight="1" s="258">
      <c r="A107" s="8">
        <f>'Sovereign Ratings (Moody''s,S&amp;P)'!A107</f>
        <v/>
      </c>
      <c r="B107" s="124">
        <f>'Country GDP'!B107</f>
        <v/>
      </c>
      <c r="C107" s="9">
        <f>'Sovereign Ratings (Moody''s,S&amp;P)'!C107</f>
        <v/>
      </c>
      <c r="D107" s="11">
        <f>'10-year CDS Spreads'!C107</f>
        <v/>
      </c>
      <c r="E107" s="21">
        <f>'ERPs by country'!D113</f>
        <v/>
      </c>
      <c r="F107" s="10">
        <f>'ERPs by country'!E113</f>
        <v/>
      </c>
      <c r="G107" s="14">
        <f>'ERPs by country'!F113</f>
        <v/>
      </c>
      <c r="H107" s="14">
        <f>'Country Tax Rates'!B107</f>
        <v/>
      </c>
      <c r="I107" s="15">
        <f>VLOOKUP(A107,'Regional lookup table'!$A$2:$B$161,2)</f>
        <v/>
      </c>
    </row>
    <row r="108" ht="16.05" customHeight="1" s="258">
      <c r="A108" s="8">
        <f>'Sovereign Ratings (Moody''s,S&amp;P)'!A108</f>
        <v/>
      </c>
      <c r="B108" s="124">
        <f>'Country GDP'!B108</f>
        <v/>
      </c>
      <c r="C108" s="9">
        <f>'Sovereign Ratings (Moody''s,S&amp;P)'!C108</f>
        <v/>
      </c>
      <c r="D108" s="11">
        <f>'10-year CDS Spreads'!C108</f>
        <v/>
      </c>
      <c r="E108" s="21">
        <f>'ERPs by country'!D114</f>
        <v/>
      </c>
      <c r="F108" s="10">
        <f>'ERPs by country'!E114</f>
        <v/>
      </c>
      <c r="G108" s="14">
        <f>'ERPs by country'!F114</f>
        <v/>
      </c>
      <c r="H108" s="14">
        <f>'Country Tax Rates'!B108</f>
        <v/>
      </c>
      <c r="I108" s="15">
        <f>VLOOKUP(A108,'Regional lookup table'!$A$2:$B$161,2)</f>
        <v/>
      </c>
    </row>
    <row r="109" ht="16.05" customHeight="1" s="258">
      <c r="A109" s="8">
        <f>'Sovereign Ratings (Moody''s,S&amp;P)'!A109</f>
        <v/>
      </c>
      <c r="B109" s="124">
        <f>'Country GDP'!B109</f>
        <v/>
      </c>
      <c r="C109" s="9">
        <f>'Sovereign Ratings (Moody''s,S&amp;P)'!C109</f>
        <v/>
      </c>
      <c r="D109" s="11">
        <f>'10-year CDS Spreads'!C109</f>
        <v/>
      </c>
      <c r="E109" s="21">
        <f>'ERPs by country'!D115</f>
        <v/>
      </c>
      <c r="F109" s="10">
        <f>'ERPs by country'!E115</f>
        <v/>
      </c>
      <c r="G109" s="14">
        <f>'ERPs by country'!F115</f>
        <v/>
      </c>
      <c r="H109" s="14">
        <f>'Country Tax Rates'!B109</f>
        <v/>
      </c>
      <c r="I109" s="15">
        <f>VLOOKUP(A109,'Regional lookup table'!$A$2:$B$161,2)</f>
        <v/>
      </c>
    </row>
    <row r="110" ht="16.05" customHeight="1" s="258">
      <c r="A110" s="8">
        <f>'Sovereign Ratings (Moody''s,S&amp;P)'!A110</f>
        <v/>
      </c>
      <c r="B110" s="124">
        <f>'Country GDP'!B110</f>
        <v/>
      </c>
      <c r="C110" s="9">
        <f>'Sovereign Ratings (Moody''s,S&amp;P)'!C110</f>
        <v/>
      </c>
      <c r="D110" s="11">
        <f>'10-year CDS Spreads'!C110</f>
        <v/>
      </c>
      <c r="E110" s="21">
        <f>'ERPs by country'!D116</f>
        <v/>
      </c>
      <c r="F110" s="10">
        <f>'ERPs by country'!E116</f>
        <v/>
      </c>
      <c r="G110" s="14">
        <f>'ERPs by country'!F116</f>
        <v/>
      </c>
      <c r="H110" s="14">
        <f>'Country Tax Rates'!B110</f>
        <v/>
      </c>
      <c r="I110" s="15">
        <f>VLOOKUP(A110,'Regional lookup table'!$A$2:$B$161,2)</f>
        <v/>
      </c>
    </row>
    <row r="111" ht="16.05" customHeight="1" s="258">
      <c r="A111" s="8">
        <f>'Sovereign Ratings (Moody''s,S&amp;P)'!A111</f>
        <v/>
      </c>
      <c r="B111" s="124">
        <f>'Country GDP'!B111</f>
        <v/>
      </c>
      <c r="C111" s="9">
        <f>'Sovereign Ratings (Moody''s,S&amp;P)'!C111</f>
        <v/>
      </c>
      <c r="D111" s="11">
        <f>'10-year CDS Spreads'!C111</f>
        <v/>
      </c>
      <c r="E111" s="21">
        <f>'ERPs by country'!D117</f>
        <v/>
      </c>
      <c r="F111" s="10">
        <f>'ERPs by country'!E117</f>
        <v/>
      </c>
      <c r="G111" s="14">
        <f>'ERPs by country'!F117</f>
        <v/>
      </c>
      <c r="H111" s="14">
        <f>'Country Tax Rates'!B111</f>
        <v/>
      </c>
      <c r="I111" s="15">
        <f>VLOOKUP(A111,'Regional lookup table'!$A$2:$B$161,2)</f>
        <v/>
      </c>
    </row>
    <row r="112" ht="16.05" customHeight="1" s="258">
      <c r="A112" s="8">
        <f>'Sovereign Ratings (Moody''s,S&amp;P)'!A112</f>
        <v/>
      </c>
      <c r="B112" s="124">
        <f>'Country GDP'!B112</f>
        <v/>
      </c>
      <c r="C112" s="9">
        <f>'Sovereign Ratings (Moody''s,S&amp;P)'!C112</f>
        <v/>
      </c>
      <c r="D112" s="11">
        <f>'10-year CDS Spreads'!C112</f>
        <v/>
      </c>
      <c r="E112" s="21">
        <f>'ERPs by country'!D118</f>
        <v/>
      </c>
      <c r="F112" s="10">
        <f>'ERPs by country'!E118</f>
        <v/>
      </c>
      <c r="G112" s="14">
        <f>'ERPs by country'!F118</f>
        <v/>
      </c>
      <c r="H112" s="14">
        <f>'Country Tax Rates'!B112</f>
        <v/>
      </c>
      <c r="I112" s="15">
        <f>VLOOKUP(A112,'Regional lookup table'!$A$2:$B$161,2)</f>
        <v/>
      </c>
    </row>
    <row r="113" ht="16.05" customHeight="1" s="258">
      <c r="A113" s="8">
        <f>'Sovereign Ratings (Moody''s,S&amp;P)'!A113</f>
        <v/>
      </c>
      <c r="B113" s="124">
        <f>'Country GDP'!B113</f>
        <v/>
      </c>
      <c r="C113" s="9">
        <f>'Sovereign Ratings (Moody''s,S&amp;P)'!C113</f>
        <v/>
      </c>
      <c r="D113" s="11">
        <f>'10-year CDS Spreads'!C113</f>
        <v/>
      </c>
      <c r="E113" s="21">
        <f>'ERPs by country'!D119</f>
        <v/>
      </c>
      <c r="F113" s="10">
        <f>'ERPs by country'!E119</f>
        <v/>
      </c>
      <c r="G113" s="14">
        <f>'ERPs by country'!F119</f>
        <v/>
      </c>
      <c r="H113" s="14">
        <f>'Country Tax Rates'!B113</f>
        <v/>
      </c>
      <c r="I113" s="15">
        <f>VLOOKUP(A113,'Regional lookup table'!$A$2:$B$161,2)</f>
        <v/>
      </c>
    </row>
    <row r="114" ht="16.05" customHeight="1" s="258">
      <c r="A114" s="8">
        <f>'Sovereign Ratings (Moody''s,S&amp;P)'!A114</f>
        <v/>
      </c>
      <c r="B114" s="124">
        <f>'Country GDP'!B114</f>
        <v/>
      </c>
      <c r="C114" s="9">
        <f>'Sovereign Ratings (Moody''s,S&amp;P)'!C114</f>
        <v/>
      </c>
      <c r="D114" s="11">
        <f>'10-year CDS Spreads'!C114</f>
        <v/>
      </c>
      <c r="E114" s="21">
        <f>'ERPs by country'!D120</f>
        <v/>
      </c>
      <c r="F114" s="10">
        <f>'ERPs by country'!E120</f>
        <v/>
      </c>
      <c r="G114" s="14">
        <f>'ERPs by country'!F120</f>
        <v/>
      </c>
      <c r="H114" s="14">
        <f>'Country Tax Rates'!B114</f>
        <v/>
      </c>
      <c r="I114" s="15">
        <f>VLOOKUP(A114,'Regional lookup table'!$A$2:$B$161,2)</f>
        <v/>
      </c>
    </row>
    <row r="115" ht="16.05" customHeight="1" s="258">
      <c r="A115" s="8">
        <f>'Sovereign Ratings (Moody''s,S&amp;P)'!A115</f>
        <v/>
      </c>
      <c r="B115" s="124">
        <f>'Country GDP'!B115</f>
        <v/>
      </c>
      <c r="C115" s="9">
        <f>'Sovereign Ratings (Moody''s,S&amp;P)'!C115</f>
        <v/>
      </c>
      <c r="D115" s="11">
        <f>'10-year CDS Spreads'!C115</f>
        <v/>
      </c>
      <c r="E115" s="21">
        <f>'ERPs by country'!D121</f>
        <v/>
      </c>
      <c r="F115" s="10">
        <f>'ERPs by country'!E121</f>
        <v/>
      </c>
      <c r="G115" s="14">
        <f>'ERPs by country'!F121</f>
        <v/>
      </c>
      <c r="H115" s="14">
        <f>'Country Tax Rates'!B115</f>
        <v/>
      </c>
      <c r="I115" s="15">
        <f>VLOOKUP(A115,'Regional lookup table'!$A$2:$B$161,2)</f>
        <v/>
      </c>
    </row>
    <row r="116" ht="16.05" customHeight="1" s="258">
      <c r="A116" s="8">
        <f>'Sovereign Ratings (Moody''s,S&amp;P)'!A116</f>
        <v/>
      </c>
      <c r="B116" s="124">
        <f>'Country GDP'!B116</f>
        <v/>
      </c>
      <c r="C116" s="9">
        <f>'Sovereign Ratings (Moody''s,S&amp;P)'!C116</f>
        <v/>
      </c>
      <c r="D116" s="11">
        <f>'10-year CDS Spreads'!C116</f>
        <v/>
      </c>
      <c r="E116" s="21">
        <f>'ERPs by country'!D122</f>
        <v/>
      </c>
      <c r="F116" s="10">
        <f>'ERPs by country'!E122</f>
        <v/>
      </c>
      <c r="G116" s="14">
        <f>'ERPs by country'!F122</f>
        <v/>
      </c>
      <c r="H116" s="14">
        <f>'Country Tax Rates'!B116</f>
        <v/>
      </c>
      <c r="I116" s="15">
        <f>VLOOKUP(A116,'Regional lookup table'!$A$2:$B$161,2)</f>
        <v/>
      </c>
    </row>
    <row r="117" ht="16.05" customHeight="1" s="258">
      <c r="A117" s="8">
        <f>'Sovereign Ratings (Moody''s,S&amp;P)'!A117</f>
        <v/>
      </c>
      <c r="B117" s="124">
        <f>'Country GDP'!B117</f>
        <v/>
      </c>
      <c r="C117" s="9">
        <f>'Sovereign Ratings (Moody''s,S&amp;P)'!C117</f>
        <v/>
      </c>
      <c r="D117" s="11">
        <f>'10-year CDS Spreads'!C117</f>
        <v/>
      </c>
      <c r="E117" s="21">
        <f>'ERPs by country'!D123</f>
        <v/>
      </c>
      <c r="F117" s="10">
        <f>'ERPs by country'!E123</f>
        <v/>
      </c>
      <c r="G117" s="14">
        <f>'ERPs by country'!F123</f>
        <v/>
      </c>
      <c r="H117" s="14">
        <f>'Country Tax Rates'!B117</f>
        <v/>
      </c>
      <c r="I117" s="15">
        <f>VLOOKUP(A117,'Regional lookup table'!$A$2:$B$161,2)</f>
        <v/>
      </c>
    </row>
    <row r="118" ht="16.05" customHeight="1" s="258">
      <c r="A118" s="8">
        <f>'Sovereign Ratings (Moody''s,S&amp;P)'!A118</f>
        <v/>
      </c>
      <c r="B118" s="124">
        <f>'Country GDP'!B118</f>
        <v/>
      </c>
      <c r="C118" s="9">
        <f>'Sovereign Ratings (Moody''s,S&amp;P)'!C118</f>
        <v/>
      </c>
      <c r="D118" s="11">
        <f>'10-year CDS Spreads'!C118</f>
        <v/>
      </c>
      <c r="E118" s="21">
        <f>'ERPs by country'!D124</f>
        <v/>
      </c>
      <c r="F118" s="10">
        <f>'ERPs by country'!E124</f>
        <v/>
      </c>
      <c r="G118" s="14">
        <f>'ERPs by country'!F124</f>
        <v/>
      </c>
      <c r="H118" s="14">
        <f>'Country Tax Rates'!B118</f>
        <v/>
      </c>
      <c r="I118" s="15">
        <f>VLOOKUP(A118,'Regional lookup table'!$A$2:$B$161,2)</f>
        <v/>
      </c>
    </row>
    <row r="119" ht="16.05" customHeight="1" s="258">
      <c r="A119" s="8">
        <f>'Sovereign Ratings (Moody''s,S&amp;P)'!A119</f>
        <v/>
      </c>
      <c r="B119" s="124">
        <f>'Country GDP'!B119</f>
        <v/>
      </c>
      <c r="C119" s="9">
        <f>'Sovereign Ratings (Moody''s,S&amp;P)'!C119</f>
        <v/>
      </c>
      <c r="D119" s="11">
        <f>'10-year CDS Spreads'!C119</f>
        <v/>
      </c>
      <c r="E119" s="21">
        <f>'ERPs by country'!D125</f>
        <v/>
      </c>
      <c r="F119" s="10">
        <f>'ERPs by country'!E125</f>
        <v/>
      </c>
      <c r="G119" s="14">
        <f>'ERPs by country'!F125</f>
        <v/>
      </c>
      <c r="H119" s="14">
        <f>'Country Tax Rates'!B119</f>
        <v/>
      </c>
      <c r="I119" s="15">
        <f>VLOOKUP(A119,'Regional lookup table'!$A$2:$B$161,2)</f>
        <v/>
      </c>
    </row>
    <row r="120" ht="16.05" customHeight="1" s="258">
      <c r="A120" s="8">
        <f>'Sovereign Ratings (Moody''s,S&amp;P)'!A120</f>
        <v/>
      </c>
      <c r="B120" s="124">
        <f>'Country GDP'!B120</f>
        <v/>
      </c>
      <c r="C120" s="9">
        <f>'Sovereign Ratings (Moody''s,S&amp;P)'!C120</f>
        <v/>
      </c>
      <c r="D120" s="11">
        <f>'10-year CDS Spreads'!C120</f>
        <v/>
      </c>
      <c r="E120" s="21">
        <f>'ERPs by country'!D126</f>
        <v/>
      </c>
      <c r="F120" s="10">
        <f>'ERPs by country'!E126</f>
        <v/>
      </c>
      <c r="G120" s="14">
        <f>'ERPs by country'!F126</f>
        <v/>
      </c>
      <c r="H120" s="14">
        <f>'Country Tax Rates'!B120</f>
        <v/>
      </c>
      <c r="I120" s="15">
        <f>VLOOKUP(A120,'Regional lookup table'!$A$2:$B$161,2)</f>
        <v/>
      </c>
    </row>
    <row r="121" ht="16.05" customHeight="1" s="258">
      <c r="A121" s="8">
        <f>'Sovereign Ratings (Moody''s,S&amp;P)'!A121</f>
        <v/>
      </c>
      <c r="B121" s="124">
        <f>'Country GDP'!B121</f>
        <v/>
      </c>
      <c r="C121" s="9">
        <f>'Sovereign Ratings (Moody''s,S&amp;P)'!C121</f>
        <v/>
      </c>
      <c r="D121" s="11">
        <f>'10-year CDS Spreads'!C121</f>
        <v/>
      </c>
      <c r="E121" s="21" t="n">
        <v>0.049</v>
      </c>
      <c r="F121" s="10" t="n">
        <v>0.1118</v>
      </c>
      <c r="G121" s="14" t="n">
        <v>0.0658</v>
      </c>
      <c r="H121" s="14">
        <f>'Country Tax Rates'!B121</f>
        <v/>
      </c>
      <c r="I121" s="15">
        <f>VLOOKUP(A121,'Regional lookup table'!$A$2:$B$161,2)</f>
        <v/>
      </c>
      <c r="K121" s="253" t="n">
        <v>0.1118347271844283</v>
      </c>
      <c r="L121" s="253" t="n">
        <v>0.06583472718442829</v>
      </c>
      <c r="M121" s="253" t="n">
        <v>0.04904110980246301</v>
      </c>
    </row>
    <row r="122" ht="16.05" customHeight="1" s="258">
      <c r="A122" s="8">
        <f>'Sovereign Ratings (Moody''s,S&amp;P)'!A122</f>
        <v/>
      </c>
      <c r="B122" s="124">
        <f>'Country GDP'!B122</f>
        <v/>
      </c>
      <c r="C122" s="9">
        <f>'Sovereign Ratings (Moody''s,S&amp;P)'!C122</f>
        <v/>
      </c>
      <c r="D122" s="11">
        <f>'10-year CDS Spreads'!C122</f>
        <v/>
      </c>
      <c r="E122" s="21">
        <f>'ERPs by country'!D127</f>
        <v/>
      </c>
      <c r="F122" s="10">
        <f>'ERPs by country'!E127</f>
        <v/>
      </c>
      <c r="G122" s="14">
        <f>'ERPs by country'!F127</f>
        <v/>
      </c>
      <c r="H122" s="14">
        <f>'Country Tax Rates'!B122</f>
        <v/>
      </c>
      <c r="I122" s="15">
        <f>VLOOKUP(A122,'Regional lookup table'!$A$2:$B$161,2)</f>
        <v/>
      </c>
    </row>
    <row r="123" ht="16.05" customHeight="1" s="258">
      <c r="A123" s="8">
        <f>'Sovereign Ratings (Moody''s,S&amp;P)'!A123</f>
        <v/>
      </c>
      <c r="B123" s="124">
        <f>'Country GDP'!B123</f>
        <v/>
      </c>
      <c r="C123" s="9">
        <f>'Sovereign Ratings (Moody''s,S&amp;P)'!C123</f>
        <v/>
      </c>
      <c r="D123" s="11">
        <f>'10-year CDS Spreads'!C123</f>
        <v/>
      </c>
      <c r="E123" s="21">
        <f>'ERPs by country'!D128</f>
        <v/>
      </c>
      <c r="F123" s="10">
        <f>'ERPs by country'!E128</f>
        <v/>
      </c>
      <c r="G123" s="14">
        <f>'ERPs by country'!F128</f>
        <v/>
      </c>
      <c r="H123" s="14">
        <f>'Country Tax Rates'!B123</f>
        <v/>
      </c>
      <c r="I123" s="15">
        <f>VLOOKUP(A123,'Regional lookup table'!$A$2:$B$161,2)</f>
        <v/>
      </c>
    </row>
    <row r="124" ht="16.05" customHeight="1" s="258">
      <c r="A124" s="8">
        <f>'Sovereign Ratings (Moody''s,S&amp;P)'!A124</f>
        <v/>
      </c>
      <c r="B124" s="124">
        <f>'Country GDP'!B124</f>
        <v/>
      </c>
      <c r="C124" s="9">
        <f>'Sovereign Ratings (Moody''s,S&amp;P)'!C124</f>
        <v/>
      </c>
      <c r="D124" s="11">
        <f>'10-year CDS Spreads'!C124</f>
        <v/>
      </c>
      <c r="E124" s="21">
        <f>'ERPs by country'!D129</f>
        <v/>
      </c>
      <c r="F124" s="10">
        <f>'ERPs by country'!E129</f>
        <v/>
      </c>
      <c r="G124" s="14">
        <f>'ERPs by country'!F129</f>
        <v/>
      </c>
      <c r="H124" s="14">
        <f>'Country Tax Rates'!B124</f>
        <v/>
      </c>
      <c r="I124" s="15">
        <f>VLOOKUP(A124,'Regional lookup table'!$A$2:$B$161,2)</f>
        <v/>
      </c>
    </row>
    <row r="125" ht="16.05" customHeight="1" s="258">
      <c r="A125" s="8">
        <f>'Sovereign Ratings (Moody''s,S&amp;P)'!A125</f>
        <v/>
      </c>
      <c r="B125" s="124">
        <f>'Country GDP'!B125</f>
        <v/>
      </c>
      <c r="C125" s="9">
        <f>'Sovereign Ratings (Moody''s,S&amp;P)'!C125</f>
        <v/>
      </c>
      <c r="D125" s="11">
        <f>'10-year CDS Spreads'!C125</f>
        <v/>
      </c>
      <c r="E125" s="21">
        <f>'ERPs by country'!D130</f>
        <v/>
      </c>
      <c r="F125" s="10">
        <f>'ERPs by country'!E130</f>
        <v/>
      </c>
      <c r="G125" s="14">
        <f>'ERPs by country'!F130</f>
        <v/>
      </c>
      <c r="H125" s="14">
        <f>'Country Tax Rates'!B125</f>
        <v/>
      </c>
      <c r="I125" s="15">
        <f>VLOOKUP(A125,'Regional lookup table'!$A$2:$B$161,2)</f>
        <v/>
      </c>
    </row>
    <row r="126" ht="16.05" customHeight="1" s="258">
      <c r="A126" s="8">
        <f>'Sovereign Ratings (Moody''s,S&amp;P)'!A126</f>
        <v/>
      </c>
      <c r="B126" s="124">
        <f>'Country GDP'!B126</f>
        <v/>
      </c>
      <c r="C126" s="9">
        <f>'Sovereign Ratings (Moody''s,S&amp;P)'!C126</f>
        <v/>
      </c>
      <c r="D126" s="11">
        <f>'10-year CDS Spreads'!C126</f>
        <v/>
      </c>
      <c r="E126" s="21">
        <f>'ERPs by country'!D131</f>
        <v/>
      </c>
      <c r="F126" s="10">
        <f>'ERPs by country'!E131</f>
        <v/>
      </c>
      <c r="G126" s="14">
        <f>'ERPs by country'!F131</f>
        <v/>
      </c>
      <c r="H126" s="14">
        <f>'Country Tax Rates'!B126</f>
        <v/>
      </c>
      <c r="I126" s="15">
        <f>VLOOKUP(A126,'Regional lookup table'!$A$2:$B$161,2)</f>
        <v/>
      </c>
    </row>
    <row r="127" ht="16.05" customHeight="1" s="258">
      <c r="A127" s="8">
        <f>'Sovereign Ratings (Moody''s,S&amp;P)'!A127</f>
        <v/>
      </c>
      <c r="B127" s="124">
        <f>'Country GDP'!B127</f>
        <v/>
      </c>
      <c r="C127" s="9">
        <f>'Sovereign Ratings (Moody''s,S&amp;P)'!C127</f>
        <v/>
      </c>
      <c r="D127" s="11">
        <f>'10-year CDS Spreads'!C127</f>
        <v/>
      </c>
      <c r="E127" s="21">
        <f>'ERPs by country'!D132</f>
        <v/>
      </c>
      <c r="F127" s="10">
        <f>'ERPs by country'!E132</f>
        <v/>
      </c>
      <c r="G127" s="14">
        <f>'ERPs by country'!F132</f>
        <v/>
      </c>
      <c r="H127" s="14">
        <f>'Country Tax Rates'!B127</f>
        <v/>
      </c>
      <c r="I127" s="15">
        <f>VLOOKUP(A127,'Regional lookup table'!$A$2:$B$161,2)</f>
        <v/>
      </c>
    </row>
    <row r="128" ht="16.05" customHeight="1" s="258">
      <c r="A128" s="8">
        <f>'Sovereign Ratings (Moody''s,S&amp;P)'!A128</f>
        <v/>
      </c>
      <c r="B128" s="124">
        <f>'Country GDP'!B128</f>
        <v/>
      </c>
      <c r="C128" s="9">
        <f>'Sovereign Ratings (Moody''s,S&amp;P)'!C128</f>
        <v/>
      </c>
      <c r="D128" s="11">
        <f>'10-year CDS Spreads'!C128</f>
        <v/>
      </c>
      <c r="E128" s="21">
        <f>'ERPs by country'!D133</f>
        <v/>
      </c>
      <c r="F128" s="10">
        <f>'ERPs by country'!E133</f>
        <v/>
      </c>
      <c r="G128" s="14">
        <f>'ERPs by country'!F133</f>
        <v/>
      </c>
      <c r="H128" s="14">
        <f>'Country Tax Rates'!B128</f>
        <v/>
      </c>
      <c r="I128" s="15">
        <f>VLOOKUP(A128,'Regional lookup table'!$A$2:$B$161,2)</f>
        <v/>
      </c>
    </row>
    <row r="129" ht="16.05" customHeight="1" s="258">
      <c r="A129" s="8">
        <f>'Sovereign Ratings (Moody''s,S&amp;P)'!A129</f>
        <v/>
      </c>
      <c r="B129" s="124">
        <f>'Country GDP'!B129</f>
        <v/>
      </c>
      <c r="C129" s="9">
        <f>'Sovereign Ratings (Moody''s,S&amp;P)'!C129</f>
        <v/>
      </c>
      <c r="D129" s="11">
        <f>'10-year CDS Spreads'!C129</f>
        <v/>
      </c>
      <c r="E129" s="21">
        <f>'ERPs by country'!D134</f>
        <v/>
      </c>
      <c r="F129" s="10">
        <f>'ERPs by country'!E134</f>
        <v/>
      </c>
      <c r="G129" s="14">
        <f>'ERPs by country'!F134</f>
        <v/>
      </c>
      <c r="H129" s="14">
        <f>'Country Tax Rates'!B129</f>
        <v/>
      </c>
      <c r="I129" s="15">
        <f>VLOOKUP(A129,'Regional lookup table'!$A$2:$B$161,2)</f>
        <v/>
      </c>
    </row>
    <row r="130" ht="16.05" customHeight="1" s="258">
      <c r="A130" s="8">
        <f>'Sovereign Ratings (Moody''s,S&amp;P)'!A130</f>
        <v/>
      </c>
      <c r="B130" s="124">
        <f>'Country GDP'!B130</f>
        <v/>
      </c>
      <c r="C130" s="9">
        <f>'Sovereign Ratings (Moody''s,S&amp;P)'!C130</f>
        <v/>
      </c>
      <c r="D130" s="11">
        <f>'10-year CDS Spreads'!C130</f>
        <v/>
      </c>
      <c r="E130" s="21">
        <f>'ERPs by country'!D135</f>
        <v/>
      </c>
      <c r="F130" s="10">
        <f>'ERPs by country'!E135</f>
        <v/>
      </c>
      <c r="G130" s="14">
        <f>'ERPs by country'!F135</f>
        <v/>
      </c>
      <c r="H130" s="14">
        <f>'Country Tax Rates'!B130</f>
        <v/>
      </c>
      <c r="I130" s="15">
        <f>VLOOKUP(A130,'Regional lookup table'!$A$2:$B$161,2)</f>
        <v/>
      </c>
    </row>
    <row r="131" ht="16.05" customHeight="1" s="258">
      <c r="A131" s="8">
        <f>'Sovereign Ratings (Moody''s,S&amp;P)'!A131</f>
        <v/>
      </c>
      <c r="B131" s="124">
        <f>'Country GDP'!B131</f>
        <v/>
      </c>
      <c r="C131" s="9">
        <f>'Sovereign Ratings (Moody''s,S&amp;P)'!C131</f>
        <v/>
      </c>
      <c r="D131" s="11">
        <f>'10-year CDS Spreads'!C131</f>
        <v/>
      </c>
      <c r="E131" s="21">
        <f>'ERPs by country'!D136</f>
        <v/>
      </c>
      <c r="F131" s="10">
        <f>'ERPs by country'!E136</f>
        <v/>
      </c>
      <c r="G131" s="14">
        <f>'ERPs by country'!F136</f>
        <v/>
      </c>
      <c r="H131" s="14">
        <f>'Country Tax Rates'!B131</f>
        <v/>
      </c>
      <c r="I131" s="15">
        <f>VLOOKUP(A131,'Regional lookup table'!$A$2:$B$161,2)</f>
        <v/>
      </c>
    </row>
    <row r="132" ht="16.05" customHeight="1" s="258">
      <c r="A132" s="8">
        <f>'Sovereign Ratings (Moody''s,S&amp;P)'!A132</f>
        <v/>
      </c>
      <c r="B132" s="124">
        <f>'Country GDP'!B132</f>
        <v/>
      </c>
      <c r="C132" s="9">
        <f>'Sovereign Ratings (Moody''s,S&amp;P)'!C132</f>
        <v/>
      </c>
      <c r="D132" s="11">
        <f>'10-year CDS Spreads'!C132</f>
        <v/>
      </c>
      <c r="E132" s="21">
        <f>'ERPs by country'!D137</f>
        <v/>
      </c>
      <c r="F132" s="10">
        <f>'ERPs by country'!E137</f>
        <v/>
      </c>
      <c r="G132" s="14">
        <f>'ERPs by country'!F137</f>
        <v/>
      </c>
      <c r="H132" s="14">
        <f>'Country Tax Rates'!B132</f>
        <v/>
      </c>
      <c r="I132" s="15">
        <f>VLOOKUP(A132,'Regional lookup table'!$A$2:$B$161,2)</f>
        <v/>
      </c>
    </row>
    <row r="133" ht="16.05" customHeight="1" s="258">
      <c r="A133" s="8">
        <f>'Sovereign Ratings (Moody''s,S&amp;P)'!A133</f>
        <v/>
      </c>
      <c r="B133" s="124">
        <f>'Country GDP'!B133</f>
        <v/>
      </c>
      <c r="C133" s="9">
        <f>'Sovereign Ratings (Moody''s,S&amp;P)'!C133</f>
        <v/>
      </c>
      <c r="D133" s="11">
        <f>'10-year CDS Spreads'!C133</f>
        <v/>
      </c>
      <c r="E133" s="21">
        <f>'ERPs by country'!D138</f>
        <v/>
      </c>
      <c r="F133" s="10">
        <f>'ERPs by country'!E138</f>
        <v/>
      </c>
      <c r="G133" s="14">
        <f>'ERPs by country'!F138</f>
        <v/>
      </c>
      <c r="H133" s="14">
        <f>'Country Tax Rates'!B133</f>
        <v/>
      </c>
      <c r="I133" s="15">
        <f>VLOOKUP(A133,'Regional lookup table'!$A$2:$B$161,2)</f>
        <v/>
      </c>
    </row>
    <row r="134" ht="16.05" customHeight="1" s="258">
      <c r="A134" s="8">
        <f>'Sovereign Ratings (Moody''s,S&amp;P)'!A134</f>
        <v/>
      </c>
      <c r="B134" s="124">
        <f>'Country GDP'!B134</f>
        <v/>
      </c>
      <c r="C134" s="9">
        <f>'Sovereign Ratings (Moody''s,S&amp;P)'!C134</f>
        <v/>
      </c>
      <c r="D134" s="11">
        <f>'10-year CDS Spreads'!C134</f>
        <v/>
      </c>
      <c r="E134" s="21">
        <f>'ERPs by country'!D139</f>
        <v/>
      </c>
      <c r="F134" s="10">
        <f>'ERPs by country'!E139</f>
        <v/>
      </c>
      <c r="G134" s="14">
        <f>'ERPs by country'!F139</f>
        <v/>
      </c>
      <c r="H134" s="14">
        <f>'Country Tax Rates'!B134</f>
        <v/>
      </c>
      <c r="I134" s="15">
        <f>VLOOKUP(A134,'Regional lookup table'!$A$2:$B$161,2)</f>
        <v/>
      </c>
    </row>
    <row r="135" ht="16.05" customHeight="1" s="258">
      <c r="A135" s="8">
        <f>'Sovereign Ratings (Moody''s,S&amp;P)'!A135</f>
        <v/>
      </c>
      <c r="B135" s="124">
        <f>'Country GDP'!B135</f>
        <v/>
      </c>
      <c r="C135" s="9">
        <f>'Sovereign Ratings (Moody''s,S&amp;P)'!C135</f>
        <v/>
      </c>
      <c r="D135" s="11">
        <f>'10-year CDS Spreads'!C135</f>
        <v/>
      </c>
      <c r="E135" s="21">
        <f>'ERPs by country'!D140</f>
        <v/>
      </c>
      <c r="F135" s="10">
        <f>'ERPs by country'!E140</f>
        <v/>
      </c>
      <c r="G135" s="14">
        <f>'ERPs by country'!F140</f>
        <v/>
      </c>
      <c r="H135" s="14">
        <f>'Country Tax Rates'!B135</f>
        <v/>
      </c>
      <c r="I135" s="15">
        <f>VLOOKUP(A135,'Regional lookup table'!$A$2:$B$161,2)</f>
        <v/>
      </c>
    </row>
    <row r="136" ht="16.05" customHeight="1" s="258">
      <c r="A136" s="8">
        <f>'Sovereign Ratings (Moody''s,S&amp;P)'!A136</f>
        <v/>
      </c>
      <c r="B136" s="124">
        <f>'Country GDP'!B136</f>
        <v/>
      </c>
      <c r="C136" s="9">
        <f>'Sovereign Ratings (Moody''s,S&amp;P)'!C136</f>
        <v/>
      </c>
      <c r="D136" s="11">
        <f>'10-year CDS Spreads'!C136</f>
        <v/>
      </c>
      <c r="E136" s="21">
        <f>'ERPs by country'!D141</f>
        <v/>
      </c>
      <c r="F136" s="10">
        <f>'ERPs by country'!E141</f>
        <v/>
      </c>
      <c r="G136" s="14">
        <f>'ERPs by country'!F141</f>
        <v/>
      </c>
      <c r="H136" s="14">
        <f>'Country Tax Rates'!B136</f>
        <v/>
      </c>
      <c r="I136" s="15">
        <f>VLOOKUP(A136,'Regional lookup table'!$A$2:$B$161,2)</f>
        <v/>
      </c>
    </row>
    <row r="137" ht="16.05" customHeight="1" s="258">
      <c r="A137" s="8">
        <f>'Sovereign Ratings (Moody''s,S&amp;P)'!A137</f>
        <v/>
      </c>
      <c r="B137" s="124">
        <f>'Country GDP'!B137</f>
        <v/>
      </c>
      <c r="C137" s="9">
        <f>'Sovereign Ratings (Moody''s,S&amp;P)'!C137</f>
        <v/>
      </c>
      <c r="D137" s="11">
        <f>'10-year CDS Spreads'!C137</f>
        <v/>
      </c>
      <c r="E137" s="21">
        <f>'ERPs by country'!D142</f>
        <v/>
      </c>
      <c r="F137" s="10">
        <f>'ERPs by country'!E142</f>
        <v/>
      </c>
      <c r="G137" s="14">
        <f>'ERPs by country'!F142</f>
        <v/>
      </c>
      <c r="H137" s="14">
        <f>'Country Tax Rates'!B137</f>
        <v/>
      </c>
      <c r="I137" s="15">
        <f>VLOOKUP(A137,'Regional lookup table'!$A$2:$B$161,2)</f>
        <v/>
      </c>
    </row>
    <row r="138" ht="16.05" customHeight="1" s="258">
      <c r="A138" s="8">
        <f>'Sovereign Ratings (Moody''s,S&amp;P)'!A138</f>
        <v/>
      </c>
      <c r="B138" s="124">
        <f>'Country GDP'!B138</f>
        <v/>
      </c>
      <c r="C138" s="9">
        <f>'Sovereign Ratings (Moody''s,S&amp;P)'!C138</f>
        <v/>
      </c>
      <c r="D138" s="11">
        <f>'10-year CDS Spreads'!C138</f>
        <v/>
      </c>
      <c r="E138" s="21">
        <f>'ERPs by country'!D143</f>
        <v/>
      </c>
      <c r="F138" s="10">
        <f>'ERPs by country'!E143</f>
        <v/>
      </c>
      <c r="G138" s="14">
        <f>'ERPs by country'!F143</f>
        <v/>
      </c>
      <c r="H138" s="14">
        <f>'Country Tax Rates'!B138</f>
        <v/>
      </c>
      <c r="I138" s="15">
        <f>VLOOKUP(A138,'Regional lookup table'!$A$2:$B$161,2)</f>
        <v/>
      </c>
    </row>
    <row r="139" ht="16.05" customHeight="1" s="258">
      <c r="A139" s="8">
        <f>'Sovereign Ratings (Moody''s,S&amp;P)'!A139</f>
        <v/>
      </c>
      <c r="B139" s="124">
        <f>'Country GDP'!B139</f>
        <v/>
      </c>
      <c r="C139" s="9">
        <f>'Sovereign Ratings (Moody''s,S&amp;P)'!C139</f>
        <v/>
      </c>
      <c r="D139" s="11">
        <f>'10-year CDS Spreads'!C139</f>
        <v/>
      </c>
      <c r="E139" s="21">
        <f>'ERPs by country'!D144</f>
        <v/>
      </c>
      <c r="F139" s="10">
        <f>'ERPs by country'!E144</f>
        <v/>
      </c>
      <c r="G139" s="14">
        <f>'ERPs by country'!F144</f>
        <v/>
      </c>
      <c r="H139" s="14">
        <f>'Country Tax Rates'!B139</f>
        <v/>
      </c>
      <c r="I139" s="15">
        <f>VLOOKUP(A139,'Regional lookup table'!$A$2:$B$161,2)</f>
        <v/>
      </c>
    </row>
    <row r="140" ht="16.05" customHeight="1" s="258">
      <c r="A140" s="8">
        <f>'Sovereign Ratings (Moody''s,S&amp;P)'!A140</f>
        <v/>
      </c>
      <c r="B140" s="124">
        <f>'Country GDP'!B140</f>
        <v/>
      </c>
      <c r="C140" s="9">
        <f>'Sovereign Ratings (Moody''s,S&amp;P)'!C140</f>
        <v/>
      </c>
      <c r="D140" s="11">
        <f>'10-year CDS Spreads'!C140</f>
        <v/>
      </c>
      <c r="E140" s="21">
        <f>'ERPs by country'!D145</f>
        <v/>
      </c>
      <c r="F140" s="10">
        <f>'ERPs by country'!E145</f>
        <v/>
      </c>
      <c r="G140" s="14">
        <f>'ERPs by country'!F145</f>
        <v/>
      </c>
      <c r="H140" s="14">
        <f>'Country Tax Rates'!B140</f>
        <v/>
      </c>
      <c r="I140" s="15">
        <f>VLOOKUP(A140,'Regional lookup table'!$A$2:$B$161,2)</f>
        <v/>
      </c>
    </row>
    <row r="141" ht="16.05" customHeight="1" s="258">
      <c r="A141" s="8">
        <f>'Sovereign Ratings (Moody''s,S&amp;P)'!A141</f>
        <v/>
      </c>
      <c r="B141" s="124">
        <f>'Country GDP'!B141</f>
        <v/>
      </c>
      <c r="C141" s="9">
        <f>'Sovereign Ratings (Moody''s,S&amp;P)'!C141</f>
        <v/>
      </c>
      <c r="D141" s="11">
        <f>'10-year CDS Spreads'!C141</f>
        <v/>
      </c>
      <c r="E141" s="21">
        <f>'ERPs by country'!D146</f>
        <v/>
      </c>
      <c r="F141" s="10">
        <f>'ERPs by country'!E146</f>
        <v/>
      </c>
      <c r="G141" s="14">
        <f>'ERPs by country'!F146</f>
        <v/>
      </c>
      <c r="H141" s="14">
        <f>'Country Tax Rates'!B141</f>
        <v/>
      </c>
      <c r="I141" s="15">
        <f>VLOOKUP(A141,'Regional lookup table'!$A$2:$B$161,2)</f>
        <v/>
      </c>
    </row>
    <row r="142" ht="16.05" customHeight="1" s="258">
      <c r="A142" s="8">
        <f>'Sovereign Ratings (Moody''s,S&amp;P)'!A142</f>
        <v/>
      </c>
      <c r="B142" s="124">
        <f>'Country GDP'!B142</f>
        <v/>
      </c>
      <c r="C142" s="9">
        <f>'Sovereign Ratings (Moody''s,S&amp;P)'!C142</f>
        <v/>
      </c>
      <c r="D142" s="11">
        <f>'10-year CDS Spreads'!C142</f>
        <v/>
      </c>
      <c r="E142" s="21">
        <f>'ERPs by country'!D147</f>
        <v/>
      </c>
      <c r="F142" s="10">
        <f>'ERPs by country'!E147</f>
        <v/>
      </c>
      <c r="G142" s="14">
        <f>'ERPs by country'!F147</f>
        <v/>
      </c>
      <c r="H142" s="14">
        <f>'Country Tax Rates'!B142</f>
        <v/>
      </c>
      <c r="I142" s="15">
        <f>VLOOKUP(A142,'Regional lookup table'!$A$2:$B$161,2)</f>
        <v/>
      </c>
    </row>
    <row r="143" ht="16.05" customHeight="1" s="258">
      <c r="A143" s="8">
        <f>'Sovereign Ratings (Moody''s,S&amp;P)'!A143</f>
        <v/>
      </c>
      <c r="B143" s="124">
        <f>'Country GDP'!B143</f>
        <v/>
      </c>
      <c r="C143" s="9">
        <f>'Sovereign Ratings (Moody''s,S&amp;P)'!C143</f>
        <v/>
      </c>
      <c r="D143" s="11">
        <f>'10-year CDS Spreads'!C143</f>
        <v/>
      </c>
      <c r="E143" s="21">
        <f>'ERPs by country'!D148</f>
        <v/>
      </c>
      <c r="F143" s="10">
        <f>'ERPs by country'!E148</f>
        <v/>
      </c>
      <c r="G143" s="14">
        <f>'ERPs by country'!F148</f>
        <v/>
      </c>
      <c r="H143" s="14">
        <f>'Country Tax Rates'!B143</f>
        <v/>
      </c>
      <c r="I143" s="15">
        <f>VLOOKUP(A143,'Regional lookup table'!$A$2:$B$161,2)</f>
        <v/>
      </c>
    </row>
    <row r="144" ht="16.05" customHeight="1" s="258">
      <c r="A144" s="8">
        <f>'Sovereign Ratings (Moody''s,S&amp;P)'!A144</f>
        <v/>
      </c>
      <c r="B144" s="124">
        <f>'Country GDP'!B144</f>
        <v/>
      </c>
      <c r="C144" s="9">
        <f>'Sovereign Ratings (Moody''s,S&amp;P)'!C144</f>
        <v/>
      </c>
      <c r="D144" s="11">
        <f>'10-year CDS Spreads'!C144</f>
        <v/>
      </c>
      <c r="E144" s="21">
        <f>'ERPs by country'!D149</f>
        <v/>
      </c>
      <c r="F144" s="10">
        <f>'ERPs by country'!E149</f>
        <v/>
      </c>
      <c r="G144" s="14">
        <f>'ERPs by country'!F149</f>
        <v/>
      </c>
      <c r="H144" s="14">
        <f>'Country Tax Rates'!B144</f>
        <v/>
      </c>
      <c r="I144" s="15">
        <f>VLOOKUP(A144,'Regional lookup table'!$A$2:$B$161,2)</f>
        <v/>
      </c>
    </row>
    <row r="145" ht="16.05" customHeight="1" s="258">
      <c r="A145" s="8">
        <f>'Sovereign Ratings (Moody''s,S&amp;P)'!A145</f>
        <v/>
      </c>
      <c r="B145" s="124">
        <f>'Country GDP'!B145</f>
        <v/>
      </c>
      <c r="C145" s="9">
        <f>'Sovereign Ratings (Moody''s,S&amp;P)'!C145</f>
        <v/>
      </c>
      <c r="D145" s="11">
        <f>'10-year CDS Spreads'!C145</f>
        <v/>
      </c>
      <c r="E145" s="21">
        <f>'ERPs by country'!D150</f>
        <v/>
      </c>
      <c r="F145" s="10">
        <f>'ERPs by country'!E150</f>
        <v/>
      </c>
      <c r="G145" s="14">
        <f>'ERPs by country'!F150</f>
        <v/>
      </c>
      <c r="H145" s="14">
        <f>'Country Tax Rates'!B145</f>
        <v/>
      </c>
      <c r="I145" s="15">
        <f>VLOOKUP(A145,'Regional lookup table'!$A$2:$B$161,2)</f>
        <v/>
      </c>
    </row>
    <row r="146" ht="16.05" customHeight="1" s="258">
      <c r="A146" s="8">
        <f>'Sovereign Ratings (Moody''s,S&amp;P)'!A146</f>
        <v/>
      </c>
      <c r="B146" s="124">
        <f>'Country GDP'!B146</f>
        <v/>
      </c>
      <c r="C146" s="9">
        <f>'Sovereign Ratings (Moody''s,S&amp;P)'!C146</f>
        <v/>
      </c>
      <c r="D146" s="11">
        <f>'10-year CDS Spreads'!C146</f>
        <v/>
      </c>
      <c r="E146" s="21">
        <f>'ERPs by country'!D151</f>
        <v/>
      </c>
      <c r="F146" s="10">
        <f>'ERPs by country'!E151</f>
        <v/>
      </c>
      <c r="G146" s="14">
        <f>'ERPs by country'!F151</f>
        <v/>
      </c>
      <c r="H146" s="14">
        <f>'Country Tax Rates'!B146</f>
        <v/>
      </c>
      <c r="I146" s="15">
        <f>VLOOKUP(A146,'Regional lookup table'!$A$2:$B$161,2)</f>
        <v/>
      </c>
    </row>
    <row r="147" ht="16.05" customHeight="1" s="258">
      <c r="A147" s="8">
        <f>'Sovereign Ratings (Moody''s,S&amp;P)'!A147</f>
        <v/>
      </c>
      <c r="B147" s="124">
        <f>'Country GDP'!B147</f>
        <v/>
      </c>
      <c r="C147" s="9">
        <f>'Sovereign Ratings (Moody''s,S&amp;P)'!C147</f>
        <v/>
      </c>
      <c r="D147" s="11">
        <f>'10-year CDS Spreads'!C147</f>
        <v/>
      </c>
      <c r="E147" s="21">
        <f>'ERPs by country'!D152</f>
        <v/>
      </c>
      <c r="F147" s="10">
        <f>'ERPs by country'!E152</f>
        <v/>
      </c>
      <c r="G147" s="14">
        <f>'ERPs by country'!F152</f>
        <v/>
      </c>
      <c r="H147" s="14">
        <f>'Country Tax Rates'!B147</f>
        <v/>
      </c>
      <c r="I147" s="15">
        <f>VLOOKUP(A147,'Regional lookup table'!$A$2:$B$161,2)</f>
        <v/>
      </c>
    </row>
    <row r="148" ht="16.05" customHeight="1" s="258">
      <c r="A148" s="8">
        <f>'Sovereign Ratings (Moody''s,S&amp;P)'!A148</f>
        <v/>
      </c>
      <c r="B148" s="124">
        <f>'Country GDP'!B148</f>
        <v/>
      </c>
      <c r="C148" s="9">
        <f>'Sovereign Ratings (Moody''s,S&amp;P)'!C148</f>
        <v/>
      </c>
      <c r="D148" s="11">
        <f>'10-year CDS Spreads'!C148</f>
        <v/>
      </c>
      <c r="E148" s="21">
        <f>'ERPs by country'!D153</f>
        <v/>
      </c>
      <c r="F148" s="10">
        <f>'ERPs by country'!E153</f>
        <v/>
      </c>
      <c r="G148" s="14">
        <f>'ERPs by country'!F153</f>
        <v/>
      </c>
      <c r="H148" s="14">
        <f>'Country Tax Rates'!B148</f>
        <v/>
      </c>
      <c r="I148" s="15">
        <f>VLOOKUP(A148,'Regional lookup table'!$A$2:$B$161,2)</f>
        <v/>
      </c>
    </row>
    <row r="149" ht="16.05" customHeight="1" s="258">
      <c r="A149" s="8">
        <f>'Sovereign Ratings (Moody''s,S&amp;P)'!A149</f>
        <v/>
      </c>
      <c r="B149" s="124">
        <f>'Country GDP'!B149</f>
        <v/>
      </c>
      <c r="C149" s="9">
        <f>'Sovereign Ratings (Moody''s,S&amp;P)'!C149</f>
        <v/>
      </c>
      <c r="D149" s="11">
        <f>'10-year CDS Spreads'!C149</f>
        <v/>
      </c>
      <c r="E149" s="21">
        <f>'ERPs by country'!D154</f>
        <v/>
      </c>
      <c r="F149" s="10">
        <f>'ERPs by country'!E154</f>
        <v/>
      </c>
      <c r="G149" s="14">
        <f>'ERPs by country'!F154</f>
        <v/>
      </c>
      <c r="H149" s="14">
        <f>'Country Tax Rates'!B149</f>
        <v/>
      </c>
      <c r="I149" s="15">
        <f>VLOOKUP(A149,'Regional lookup table'!$A$2:$B$161,2)</f>
        <v/>
      </c>
    </row>
    <row r="150" ht="16.05" customHeight="1" s="258">
      <c r="A150" s="8">
        <f>'Sovereign Ratings (Moody''s,S&amp;P)'!A150</f>
        <v/>
      </c>
      <c r="B150" s="124">
        <f>'Country GDP'!B150</f>
        <v/>
      </c>
      <c r="C150" s="9">
        <f>'Sovereign Ratings (Moody''s,S&amp;P)'!C150</f>
        <v/>
      </c>
      <c r="D150" s="11">
        <f>'10-year CDS Spreads'!C150</f>
        <v/>
      </c>
      <c r="E150" s="21">
        <f>'ERPs by country'!D155</f>
        <v/>
      </c>
      <c r="F150" s="10">
        <f>'ERPs by country'!E155</f>
        <v/>
      </c>
      <c r="G150" s="14">
        <f>'ERPs by country'!F155</f>
        <v/>
      </c>
      <c r="H150" s="14">
        <f>'Country Tax Rates'!B150</f>
        <v/>
      </c>
      <c r="I150" s="15">
        <f>VLOOKUP(A150,'Regional lookup table'!$A$2:$B$161,2)</f>
        <v/>
      </c>
    </row>
    <row r="151" ht="16.05" customHeight="1" s="258">
      <c r="A151" s="8">
        <f>'Sovereign Ratings (Moody''s,S&amp;P)'!A151</f>
        <v/>
      </c>
      <c r="B151" s="124">
        <f>'Country GDP'!B151</f>
        <v/>
      </c>
      <c r="C151" s="9">
        <f>'Sovereign Ratings (Moody''s,S&amp;P)'!C151</f>
        <v/>
      </c>
      <c r="D151" s="11">
        <f>'10-year CDS Spreads'!C151</f>
        <v/>
      </c>
      <c r="E151" s="21">
        <f>'ERPs by country'!D156</f>
        <v/>
      </c>
      <c r="F151" s="10">
        <f>'ERPs by country'!E156</f>
        <v/>
      </c>
      <c r="G151" s="14">
        <f>'ERPs by country'!F156</f>
        <v/>
      </c>
      <c r="H151" s="14">
        <f>'Country Tax Rates'!B151</f>
        <v/>
      </c>
      <c r="I151" s="15">
        <f>VLOOKUP(A151,'Regional lookup table'!$A$2:$B$161,2)</f>
        <v/>
      </c>
    </row>
    <row r="152" ht="16.05" customHeight="1" s="258">
      <c r="A152" s="8">
        <f>'Sovereign Ratings (Moody''s,S&amp;P)'!A152</f>
        <v/>
      </c>
      <c r="B152" s="124">
        <f>'Country GDP'!B152</f>
        <v/>
      </c>
      <c r="C152" s="9">
        <f>'Sovereign Ratings (Moody''s,S&amp;P)'!C152</f>
        <v/>
      </c>
      <c r="D152" s="11">
        <f>'10-year CDS Spreads'!C152</f>
        <v/>
      </c>
      <c r="E152" s="21">
        <f>'ERPs by country'!D157</f>
        <v/>
      </c>
      <c r="F152" s="10">
        <f>'ERPs by country'!E157</f>
        <v/>
      </c>
      <c r="G152" s="14">
        <f>'ERPs by country'!F157</f>
        <v/>
      </c>
      <c r="H152" s="14">
        <f>'Country Tax Rates'!B152</f>
        <v/>
      </c>
      <c r="I152" s="15">
        <f>VLOOKUP(A152,'Regional lookup table'!$A$2:$B$161,2)</f>
        <v/>
      </c>
    </row>
    <row r="153" ht="15" customHeight="1" s="258">
      <c r="A153" s="8">
        <f>'Sovereign Ratings (Moody''s,S&amp;P)'!A153</f>
        <v/>
      </c>
      <c r="B153" s="124">
        <f>'Country GDP'!B153</f>
        <v/>
      </c>
      <c r="C153" s="9">
        <f>'Sovereign Ratings (Moody''s,S&amp;P)'!C153</f>
        <v/>
      </c>
      <c r="D153" s="11">
        <f>'10-year CDS Spreads'!C153</f>
        <v/>
      </c>
      <c r="E153" s="21">
        <f>'ERPs by country'!D158</f>
        <v/>
      </c>
      <c r="F153" s="10">
        <f>'ERPs by country'!E158</f>
        <v/>
      </c>
      <c r="G153" s="14">
        <f>'ERPs by country'!F158</f>
        <v/>
      </c>
      <c r="H153" s="14">
        <f>'Country Tax Rates'!B153</f>
        <v/>
      </c>
      <c r="I153" s="15">
        <f>VLOOKUP(A153,'Regional lookup table'!$A$2:$B$161,2)</f>
        <v/>
      </c>
    </row>
    <row r="154" ht="16.05" customHeight="1" s="258">
      <c r="A154" s="8">
        <f>'Sovereign Ratings (Moody''s,S&amp;P)'!A154</f>
        <v/>
      </c>
      <c r="B154" s="124">
        <f>'Country GDP'!B154</f>
        <v/>
      </c>
      <c r="C154" s="9">
        <f>'Sovereign Ratings (Moody''s,S&amp;P)'!C154</f>
        <v/>
      </c>
      <c r="D154" s="11">
        <f>'10-year CDS Spreads'!C154</f>
        <v/>
      </c>
      <c r="E154" s="21">
        <f>'ERPs by country'!D159</f>
        <v/>
      </c>
      <c r="F154" s="10">
        <f>'ERPs by country'!E159</f>
        <v/>
      </c>
      <c r="G154" s="14">
        <f>'ERPs by country'!F159</f>
        <v/>
      </c>
      <c r="H154" s="14">
        <f>'Country Tax Rates'!B154</f>
        <v/>
      </c>
      <c r="I154" s="15">
        <f>VLOOKUP(A154,'Regional lookup table'!$A$2:$B$161,2)</f>
        <v/>
      </c>
    </row>
    <row r="155" ht="16.05" customHeight="1" s="258">
      <c r="A155" s="8">
        <f>'Sovereign Ratings (Moody''s,S&amp;P)'!A155</f>
        <v/>
      </c>
      <c r="B155" s="124">
        <f>'Country GDP'!B155</f>
        <v/>
      </c>
      <c r="C155" s="9">
        <f>'Sovereign Ratings (Moody''s,S&amp;P)'!C155</f>
        <v/>
      </c>
      <c r="D155" s="11">
        <f>'10-year CDS Spreads'!C155</f>
        <v/>
      </c>
      <c r="E155" s="21">
        <f>'ERPs by country'!D160</f>
        <v/>
      </c>
      <c r="F155" s="10">
        <f>'ERPs by country'!E160</f>
        <v/>
      </c>
      <c r="G155" s="14">
        <f>'ERPs by country'!F160</f>
        <v/>
      </c>
      <c r="H155" s="14">
        <f>'Country Tax Rates'!B155</f>
        <v/>
      </c>
      <c r="I155" s="15">
        <f>VLOOKUP(A155,'Regional lookup table'!$A$2:$B$161,2)</f>
        <v/>
      </c>
    </row>
    <row r="156" ht="16.05" customHeight="1" s="258">
      <c r="A156" s="8">
        <f>'Sovereign Ratings (Moody''s,S&amp;P)'!A156</f>
        <v/>
      </c>
      <c r="B156" s="124">
        <f>'Country GDP'!B156</f>
        <v/>
      </c>
      <c r="C156" s="9">
        <f>'Sovereign Ratings (Moody''s,S&amp;P)'!C156</f>
        <v/>
      </c>
      <c r="D156" s="11">
        <f>'10-year CDS Spreads'!C156</f>
        <v/>
      </c>
      <c r="E156" s="21">
        <f>'ERPs by country'!D161</f>
        <v/>
      </c>
      <c r="F156" s="10">
        <f>'ERPs by country'!E161</f>
        <v/>
      </c>
      <c r="G156" s="14">
        <f>'ERPs by country'!F161</f>
        <v/>
      </c>
      <c r="H156" s="14">
        <f>'Country Tax Rates'!B156</f>
        <v/>
      </c>
      <c r="I156" s="15">
        <f>VLOOKUP(A156,'Regional lookup table'!$A$2:$B$161,2)</f>
        <v/>
      </c>
    </row>
    <row r="157" ht="16.05" customHeight="1" s="258">
      <c r="A157" s="8">
        <f>'Sovereign Ratings (Moody''s,S&amp;P)'!A157</f>
        <v/>
      </c>
      <c r="B157" s="124">
        <f>'Country GDP'!B157</f>
        <v/>
      </c>
      <c r="C157" s="9">
        <f>'Sovereign Ratings (Moody''s,S&amp;P)'!C157</f>
        <v/>
      </c>
      <c r="D157" s="11">
        <f>'10-year CDS Spreads'!C157</f>
        <v/>
      </c>
      <c r="E157" s="21">
        <f>'ERPs by country'!D162</f>
        <v/>
      </c>
      <c r="F157" s="10">
        <f>'ERPs by country'!E162</f>
        <v/>
      </c>
      <c r="G157" s="14">
        <f>'ERPs by country'!F162</f>
        <v/>
      </c>
      <c r="H157" s="14">
        <f>'Country Tax Rates'!B157</f>
        <v/>
      </c>
      <c r="I157" s="15">
        <f>VLOOKUP(A157,'Regional lookup table'!$A$2:$B$161,2)</f>
        <v/>
      </c>
    </row>
    <row r="158" ht="16.05" customHeight="1" s="258">
      <c r="A158" s="8">
        <f>'Sovereign Ratings (Moody''s,S&amp;P)'!A158</f>
        <v/>
      </c>
      <c r="B158" s="124">
        <f>'Country GDP'!B158</f>
        <v/>
      </c>
      <c r="C158" s="9">
        <f>'Sovereign Ratings (Moody''s,S&amp;P)'!C158</f>
        <v/>
      </c>
      <c r="D158" s="11">
        <f>'10-year CDS Spreads'!C158</f>
        <v/>
      </c>
      <c r="E158" s="21">
        <f>'ERPs by country'!D163</f>
        <v/>
      </c>
      <c r="F158" s="10">
        <f>'ERPs by country'!E163</f>
        <v/>
      </c>
      <c r="G158" s="14">
        <f>'ERPs by country'!F163</f>
        <v/>
      </c>
      <c r="H158" s="14">
        <f>'Country Tax Rates'!B158</f>
        <v/>
      </c>
      <c r="I158" s="15">
        <f>VLOOKUP(A158,'Regional lookup table'!$A$2:$B$161,2)</f>
        <v/>
      </c>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sheetPr>
    <outlinePr summaryBelow="1" summaryRight="1"/>
    <pageSetUpPr/>
  </sheetPr>
  <dimension ref="A1:O158"/>
  <sheetViews>
    <sheetView topLeftCell="A34" zoomScaleNormal="100" workbookViewId="0">
      <selection activeCell="C42" sqref="C42"/>
    </sheetView>
  </sheetViews>
  <sheetFormatPr baseColWidth="8" defaultColWidth="11" defaultRowHeight="15.6"/>
  <cols>
    <col width="24.875" bestFit="1" customWidth="1" style="255" min="1" max="1"/>
    <col width="16.125" bestFit="1" customWidth="1" style="255" min="2" max="2"/>
    <col width="19.625" bestFit="1" customWidth="1" style="255" min="3" max="3"/>
  </cols>
  <sheetData>
    <row r="1" ht="16.95" customHeight="1" s="258">
      <c r="A1" s="66" t="inlineStr">
        <is>
          <t>Country</t>
        </is>
      </c>
      <c r="B1" s="67" t="inlineStr">
        <is>
          <t>S&amp;P Rating</t>
        </is>
      </c>
      <c r="C1" s="67" t="inlineStr">
        <is>
          <t>Moody's rating</t>
        </is>
      </c>
    </row>
    <row r="2">
      <c r="A2" s="46">
        <f>'Ratings worksheet'!A2</f>
        <v/>
      </c>
      <c r="B2" s="56">
        <f>'Ratings worksheet'!B2</f>
        <v/>
      </c>
      <c r="C2" s="56">
        <f>IF('Ratings worksheet'!C2="NA",VLOOKUP('Ratings worksheet'!B2,'Sovereign Ratings (Moody''s,S&amp;P)'!$F$9:$G$33,2,FALSE),'Ratings worksheet'!C2)</f>
        <v/>
      </c>
      <c r="F2" s="270" t="inlineStr">
        <is>
          <t xml:space="preserve">GOVERNMENT BOND RATINGS </t>
        </is>
      </c>
    </row>
    <row r="3">
      <c r="A3" s="46">
        <f>'Ratings worksheet'!A3</f>
        <v/>
      </c>
      <c r="B3" s="56">
        <f>'Ratings worksheet'!B3</f>
        <v/>
      </c>
      <c r="C3" s="56">
        <f>IF('Ratings worksheet'!C3="NA",VLOOKUP('Ratings worksheet'!B3,'Sovereign Ratings (Moody''s,S&amp;P)'!$F$9:$G$33,2,FALSE),'Ratings worksheet'!C3)</f>
        <v/>
      </c>
      <c r="F3" s="270" t="inlineStr">
        <is>
          <t>In local currency</t>
        </is>
      </c>
    </row>
    <row r="4">
      <c r="A4" s="46">
        <f>'Ratings worksheet'!A4</f>
        <v/>
      </c>
      <c r="B4" s="56">
        <f>'Ratings worksheet'!B4</f>
        <v/>
      </c>
      <c r="C4" s="56">
        <f>IF('Ratings worksheet'!C4="NA",VLOOKUP('Ratings worksheet'!B4,'Sovereign Ratings (Moody''s,S&amp;P)'!$F$9:$G$33,2,FALSE),'Ratings worksheet'!C4)</f>
        <v/>
      </c>
      <c r="F4" s="269" t="inlineStr">
        <is>
          <t>S&amp;P: These are the S&amp;P sovereign local currency ratings</t>
        </is>
      </c>
    </row>
    <row r="5">
      <c r="A5" s="46">
        <f>'Ratings worksheet'!A5</f>
        <v/>
      </c>
      <c r="B5" s="56">
        <f>'Ratings worksheet'!B5</f>
        <v/>
      </c>
      <c r="C5" s="56">
        <f>IF('Ratings worksheet'!C5="NA",VLOOKUP('Ratings worksheet'!B5,'Sovereign Ratings (Moody''s,S&amp;P)'!$F$9:$G$33,2,FALSE),'Ratings worksheet'!C5)</f>
        <v/>
      </c>
      <c r="F5" s="269" t="inlineStr">
        <is>
          <t>Moody's: These are the Moody's local currency rating</t>
        </is>
      </c>
    </row>
    <row r="6">
      <c r="A6" s="46">
        <f>'Ratings worksheet'!A6</f>
        <v/>
      </c>
      <c r="B6" s="56">
        <f>'Ratings worksheet'!B6</f>
        <v/>
      </c>
      <c r="C6" s="56">
        <f>IF('Ratings worksheet'!C6="NA",VLOOKUP('Ratings worksheet'!B6,'Sovereign Ratings (Moody''s,S&amp;P)'!$F$9:$G$33,2,FALSE),'Ratings worksheet'!C6)</f>
        <v/>
      </c>
      <c r="F6" s="35" t="inlineStr">
        <is>
          <t>In red: These are countries where S&amp;P has a rating and Moody's does not. The following lookup table is used to estimate the</t>
        </is>
      </c>
    </row>
    <row r="7">
      <c r="A7" s="46">
        <f>'Ratings worksheet'!A7</f>
        <v/>
      </c>
      <c r="B7" s="56">
        <f>'Ratings worksheet'!B7</f>
        <v/>
      </c>
      <c r="C7" s="56">
        <f>IF('Ratings worksheet'!C7="NA",VLOOKUP('Ratings worksheet'!B7,'Sovereign Ratings (Moody''s,S&amp;P)'!$F$9:$G$33,2,FALSE),'Ratings worksheet'!C7)</f>
        <v/>
      </c>
      <c r="F7" s="35" t="inlineStr">
        <is>
          <t>Moody's equivalent rating for these countries.</t>
        </is>
      </c>
    </row>
    <row r="8">
      <c r="A8" s="46">
        <f>'Ratings worksheet'!A8</f>
        <v/>
      </c>
      <c r="B8" s="56">
        <f>'Ratings worksheet'!B8</f>
        <v/>
      </c>
      <c r="C8" s="56">
        <f>IF('Ratings worksheet'!C8="NA",VLOOKUP('Ratings worksheet'!B8,'Sovereign Ratings (Moody''s,S&amp;P)'!$F$9:$G$33,2,FALSE),'Ratings worksheet'!C8)</f>
        <v/>
      </c>
      <c r="F8" s="28" t="inlineStr">
        <is>
          <t>S&amp;P</t>
        </is>
      </c>
      <c r="G8" s="29" t="inlineStr">
        <is>
          <t>Moody's</t>
        </is>
      </c>
    </row>
    <row r="9">
      <c r="A9" s="46">
        <f>'Ratings worksheet'!A9</f>
        <v/>
      </c>
      <c r="B9" s="56">
        <f>'Ratings worksheet'!B9</f>
        <v/>
      </c>
      <c r="C9" s="56">
        <f>IF('Ratings worksheet'!C9="NA",VLOOKUP('Ratings worksheet'!B9,'Sovereign Ratings (Moody''s,S&amp;P)'!$F$9:$G$33,2,FALSE),'Ratings worksheet'!C9)</f>
        <v/>
      </c>
      <c r="F9" s="30" t="inlineStr">
        <is>
          <t>A</t>
        </is>
      </c>
      <c r="G9" s="15" t="inlineStr">
        <is>
          <t>A2</t>
        </is>
      </c>
    </row>
    <row r="10">
      <c r="A10" s="46">
        <f>'Ratings worksheet'!A10</f>
        <v/>
      </c>
      <c r="B10" s="56">
        <f>'Ratings worksheet'!B10</f>
        <v/>
      </c>
      <c r="C10" s="56">
        <f>IF('Ratings worksheet'!C10="NA",VLOOKUP('Ratings worksheet'!B10,'Sovereign Ratings (Moody''s,S&amp;P)'!$F$9:$G$33,2,FALSE),'Ratings worksheet'!C10)</f>
        <v/>
      </c>
      <c r="F10" s="30" t="inlineStr">
        <is>
          <t>A-</t>
        </is>
      </c>
      <c r="G10" s="15" t="inlineStr">
        <is>
          <t>A3</t>
        </is>
      </c>
    </row>
    <row r="11">
      <c r="A11" s="46">
        <f>'Ratings worksheet'!A11</f>
        <v/>
      </c>
      <c r="B11" s="56">
        <f>'Ratings worksheet'!B11</f>
        <v/>
      </c>
      <c r="C11" s="56">
        <f>IF('Ratings worksheet'!C11="NA",VLOOKUP('Ratings worksheet'!B11,'Sovereign Ratings (Moody''s,S&amp;P)'!$F$9:$G$33,2,FALSE),'Ratings worksheet'!C11)</f>
        <v/>
      </c>
      <c r="F11" s="30" t="inlineStr">
        <is>
          <t>A+</t>
        </is>
      </c>
      <c r="G11" s="15" t="inlineStr">
        <is>
          <t>A1</t>
        </is>
      </c>
    </row>
    <row r="12">
      <c r="A12" s="46">
        <f>'Ratings worksheet'!A12</f>
        <v/>
      </c>
      <c r="B12" s="56">
        <f>'Ratings worksheet'!B12</f>
        <v/>
      </c>
      <c r="C12" s="56">
        <f>IF('Ratings worksheet'!C12="NA",VLOOKUP('Ratings worksheet'!B12,'Sovereign Ratings (Moody''s,S&amp;P)'!$F$9:$G$33,2,FALSE),'Ratings worksheet'!C12)</f>
        <v/>
      </c>
      <c r="F12" s="30" t="inlineStr">
        <is>
          <t>AA</t>
        </is>
      </c>
      <c r="G12" s="15" t="inlineStr">
        <is>
          <t>Aa2</t>
        </is>
      </c>
    </row>
    <row r="13">
      <c r="A13" s="46">
        <f>'Ratings worksheet'!A13</f>
        <v/>
      </c>
      <c r="B13" s="56">
        <f>'Ratings worksheet'!B13</f>
        <v/>
      </c>
      <c r="C13" s="56">
        <f>IF('Ratings worksheet'!C13="NA",VLOOKUP('Ratings worksheet'!B13,'Sovereign Ratings (Moody''s,S&amp;P)'!$F$9:$G$33,2,FALSE),'Ratings worksheet'!C13)</f>
        <v/>
      </c>
      <c r="F13" s="30" t="inlineStr">
        <is>
          <t>AA-</t>
        </is>
      </c>
      <c r="G13" s="15" t="inlineStr">
        <is>
          <t>Aa3</t>
        </is>
      </c>
    </row>
    <row r="14">
      <c r="A14" s="46">
        <f>'Ratings worksheet'!A14</f>
        <v/>
      </c>
      <c r="B14" s="56">
        <f>'Ratings worksheet'!B14</f>
        <v/>
      </c>
      <c r="C14" s="56">
        <f>IF('Ratings worksheet'!C14="NA",VLOOKUP('Ratings worksheet'!B14,'Sovereign Ratings (Moody''s,S&amp;P)'!$F$9:$G$33,2,FALSE),'Ratings worksheet'!C14)</f>
        <v/>
      </c>
      <c r="F14" s="30" t="inlineStr">
        <is>
          <t>AA+</t>
        </is>
      </c>
      <c r="G14" s="15" t="inlineStr">
        <is>
          <t>Aa1</t>
        </is>
      </c>
    </row>
    <row r="15">
      <c r="A15" s="46">
        <f>'Ratings worksheet'!A15</f>
        <v/>
      </c>
      <c r="B15" s="56">
        <f>'Ratings worksheet'!B15</f>
        <v/>
      </c>
      <c r="C15" s="56">
        <f>IF('Ratings worksheet'!C15="NA",VLOOKUP('Ratings worksheet'!B15,'Sovereign Ratings (Moody''s,S&amp;P)'!$F$9:$G$33,2,FALSE),'Ratings worksheet'!C15)</f>
        <v/>
      </c>
      <c r="F15" s="30" t="inlineStr">
        <is>
          <t>AAA</t>
        </is>
      </c>
      <c r="G15" s="15" t="inlineStr">
        <is>
          <t>Aaa</t>
        </is>
      </c>
    </row>
    <row r="16">
      <c r="A16" s="46">
        <f>'Ratings worksheet'!A16</f>
        <v/>
      </c>
      <c r="B16" s="56">
        <f>'Ratings worksheet'!B16</f>
        <v/>
      </c>
      <c r="C16" s="56">
        <f>IF('Ratings worksheet'!C16="NA",VLOOKUP('Ratings worksheet'!B16,'Sovereign Ratings (Moody''s,S&amp;P)'!$F$9:$G$33,2,FALSE),'Ratings worksheet'!C16)</f>
        <v/>
      </c>
      <c r="F16" s="30" t="inlineStr">
        <is>
          <t>B</t>
        </is>
      </c>
      <c r="G16" s="15" t="inlineStr">
        <is>
          <t>B2</t>
        </is>
      </c>
    </row>
    <row r="17">
      <c r="A17" s="46">
        <f>'Ratings worksheet'!A17</f>
        <v/>
      </c>
      <c r="B17" s="56">
        <f>'Ratings worksheet'!B17</f>
        <v/>
      </c>
      <c r="C17" s="56">
        <f>IF('Ratings worksheet'!C17="NA",VLOOKUP('Ratings worksheet'!B17,'Sovereign Ratings (Moody''s,S&amp;P)'!$F$9:$G$33,2,FALSE),'Ratings worksheet'!C17)</f>
        <v/>
      </c>
      <c r="F17" s="30" t="inlineStr">
        <is>
          <t>B-</t>
        </is>
      </c>
      <c r="G17" s="15" t="inlineStr">
        <is>
          <t>B3</t>
        </is>
      </c>
    </row>
    <row r="18">
      <c r="A18" s="46">
        <f>'Ratings worksheet'!A18</f>
        <v/>
      </c>
      <c r="B18" s="56">
        <f>'Ratings worksheet'!B18</f>
        <v/>
      </c>
      <c r="C18" s="56">
        <f>IF('Ratings worksheet'!C18="NA",VLOOKUP('Ratings worksheet'!B18,'Sovereign Ratings (Moody''s,S&amp;P)'!$F$9:$G$33,2,FALSE),'Ratings worksheet'!C18)</f>
        <v/>
      </c>
      <c r="F18" s="30" t="inlineStr">
        <is>
          <t>B+</t>
        </is>
      </c>
      <c r="G18" s="15" t="inlineStr">
        <is>
          <t>B1</t>
        </is>
      </c>
    </row>
    <row r="19">
      <c r="A19" s="46">
        <f>'Ratings worksheet'!A19</f>
        <v/>
      </c>
      <c r="B19" s="56">
        <f>'Ratings worksheet'!B19</f>
        <v/>
      </c>
      <c r="C19" s="56">
        <f>IF('Ratings worksheet'!C19="NA",VLOOKUP('Ratings worksheet'!B19,'Sovereign Ratings (Moody''s,S&amp;P)'!$F$9:$G$33,2,FALSE),'Ratings worksheet'!C19)</f>
        <v/>
      </c>
      <c r="F19" s="30" t="inlineStr">
        <is>
          <t>BB</t>
        </is>
      </c>
      <c r="G19" s="15" t="inlineStr">
        <is>
          <t>Ba2</t>
        </is>
      </c>
    </row>
    <row r="20">
      <c r="A20" s="46">
        <f>'Ratings worksheet'!A20</f>
        <v/>
      </c>
      <c r="B20" s="56">
        <f>'Ratings worksheet'!B20</f>
        <v/>
      </c>
      <c r="C20" s="56">
        <f>IF('Ratings worksheet'!C20="NA",VLOOKUP('Ratings worksheet'!B20,'Sovereign Ratings (Moody''s,S&amp;P)'!$F$9:$G$33,2,FALSE),'Ratings worksheet'!C20)</f>
        <v/>
      </c>
      <c r="F20" s="30" t="inlineStr">
        <is>
          <t>BB-</t>
        </is>
      </c>
      <c r="G20" s="15" t="inlineStr">
        <is>
          <t>Ba3</t>
        </is>
      </c>
    </row>
    <row r="21">
      <c r="A21" s="46">
        <f>'Ratings worksheet'!A21</f>
        <v/>
      </c>
      <c r="B21" s="56">
        <f>'Ratings worksheet'!B21</f>
        <v/>
      </c>
      <c r="C21" s="56">
        <f>IF('Ratings worksheet'!C21="NA",VLOOKUP('Ratings worksheet'!B21,'Sovereign Ratings (Moody''s,S&amp;P)'!$F$9:$G$33,2,FALSE),'Ratings worksheet'!C21)</f>
        <v/>
      </c>
      <c r="F21" s="30" t="inlineStr">
        <is>
          <t>BB+</t>
        </is>
      </c>
      <c r="G21" s="15" t="inlineStr">
        <is>
          <t>Ba1</t>
        </is>
      </c>
    </row>
    <row r="22">
      <c r="A22" s="46">
        <f>'Ratings worksheet'!A22</f>
        <v/>
      </c>
      <c r="B22" s="56">
        <f>'Ratings worksheet'!B22</f>
        <v/>
      </c>
      <c r="C22" s="56">
        <f>IF('Ratings worksheet'!C22="NA",VLOOKUP('Ratings worksheet'!B22,'Sovereign Ratings (Moody''s,S&amp;P)'!$F$9:$G$33,2,FALSE),'Ratings worksheet'!C22)</f>
        <v/>
      </c>
      <c r="F22" s="30" t="inlineStr">
        <is>
          <t>BBB</t>
        </is>
      </c>
      <c r="G22" s="15" t="inlineStr">
        <is>
          <t>Baa2</t>
        </is>
      </c>
    </row>
    <row r="23">
      <c r="A23" s="46">
        <f>'Ratings worksheet'!A23</f>
        <v/>
      </c>
      <c r="B23" s="56">
        <f>'Ratings worksheet'!B23</f>
        <v/>
      </c>
      <c r="C23" s="56">
        <f>IF('Ratings worksheet'!C23="NA",VLOOKUP('Ratings worksheet'!B23,'Sovereign Ratings (Moody''s,S&amp;P)'!$F$9:$G$33,2,FALSE),'Ratings worksheet'!C23)</f>
        <v/>
      </c>
      <c r="F23" s="30" t="inlineStr">
        <is>
          <t>BBB-</t>
        </is>
      </c>
      <c r="G23" s="15" t="inlineStr">
        <is>
          <t>Baa3</t>
        </is>
      </c>
    </row>
    <row r="24">
      <c r="A24" s="46">
        <f>'Ratings worksheet'!A24</f>
        <v/>
      </c>
      <c r="B24" s="56">
        <f>'Ratings worksheet'!B24</f>
        <v/>
      </c>
      <c r="C24" s="56">
        <f>IF('Ratings worksheet'!C24="NA",VLOOKUP('Ratings worksheet'!B24,'Sovereign Ratings (Moody''s,S&amp;P)'!$F$9:$G$33,2,FALSE),'Ratings worksheet'!C24)</f>
        <v/>
      </c>
      <c r="F24" s="30" t="inlineStr">
        <is>
          <t>BBB+</t>
        </is>
      </c>
      <c r="G24" s="15" t="inlineStr">
        <is>
          <t>Baa1</t>
        </is>
      </c>
    </row>
    <row r="25">
      <c r="A25" s="46">
        <f>'Ratings worksheet'!A25</f>
        <v/>
      </c>
      <c r="B25" s="56">
        <f>'Ratings worksheet'!B25</f>
        <v/>
      </c>
      <c r="C25" s="56">
        <f>IF('Ratings worksheet'!C25="NA",VLOOKUP('Ratings worksheet'!B25,'Sovereign Ratings (Moody''s,S&amp;P)'!$F$9:$G$33,2,FALSE),'Ratings worksheet'!C25)</f>
        <v/>
      </c>
      <c r="F25" s="30" t="inlineStr">
        <is>
          <t>C</t>
        </is>
      </c>
      <c r="G25" s="15" t="inlineStr">
        <is>
          <t>C2</t>
        </is>
      </c>
    </row>
    <row r="26">
      <c r="A26" s="46">
        <f>'Ratings worksheet'!A26</f>
        <v/>
      </c>
      <c r="B26" s="56">
        <f>'Ratings worksheet'!B26</f>
        <v/>
      </c>
      <c r="C26" s="56">
        <f>IF('Ratings worksheet'!C26="NA",VLOOKUP('Ratings worksheet'!B26,'Sovereign Ratings (Moody''s,S&amp;P)'!$F$9:$G$33,2,FALSE),'Ratings worksheet'!C26)</f>
        <v/>
      </c>
      <c r="F26" s="30" t="inlineStr">
        <is>
          <t>C-</t>
        </is>
      </c>
      <c r="G26" s="15" t="inlineStr">
        <is>
          <t>C3</t>
        </is>
      </c>
    </row>
    <row r="27">
      <c r="A27" s="46">
        <f>'Ratings worksheet'!A27</f>
        <v/>
      </c>
      <c r="B27" s="56">
        <f>'Ratings worksheet'!B27</f>
        <v/>
      </c>
      <c r="C27" s="56">
        <f>IF('Ratings worksheet'!C27="NA",VLOOKUP('Ratings worksheet'!B27,'Sovereign Ratings (Moody''s,S&amp;P)'!$F$9:$G$33,2,FALSE),'Ratings worksheet'!C27)</f>
        <v/>
      </c>
      <c r="F27" s="30" t="inlineStr">
        <is>
          <t>C+</t>
        </is>
      </c>
      <c r="G27" s="15" t="inlineStr">
        <is>
          <t>C1</t>
        </is>
      </c>
    </row>
    <row r="28">
      <c r="A28" s="46">
        <f>'Ratings worksheet'!A28</f>
        <v/>
      </c>
      <c r="B28" s="56">
        <f>'Ratings worksheet'!B28</f>
        <v/>
      </c>
      <c r="C28" s="56">
        <f>IF('Ratings worksheet'!C28="NA",VLOOKUP('Ratings worksheet'!B28,'Sovereign Ratings (Moody''s,S&amp;P)'!$F$9:$G$33,2,FALSE),'Ratings worksheet'!C28)</f>
        <v/>
      </c>
      <c r="F28" s="30" t="inlineStr">
        <is>
          <t>CC</t>
        </is>
      </c>
      <c r="G28" s="15" t="inlineStr">
        <is>
          <t>Ca2</t>
        </is>
      </c>
    </row>
    <row r="29" customFormat="1" s="16">
      <c r="A29" s="46">
        <f>'Ratings worksheet'!A29</f>
        <v/>
      </c>
      <c r="B29" s="56">
        <f>'Ratings worksheet'!B29</f>
        <v/>
      </c>
      <c r="C29" s="56">
        <f>IF('Ratings worksheet'!C29="NA",VLOOKUP('Ratings worksheet'!B29,'Sovereign Ratings (Moody''s,S&amp;P)'!$F$9:$G$33,2,FALSE),'Ratings worksheet'!C29)</f>
        <v/>
      </c>
      <c r="F29" s="30" t="inlineStr">
        <is>
          <t>CC-</t>
        </is>
      </c>
      <c r="G29" s="15" t="inlineStr">
        <is>
          <t>Ca3</t>
        </is>
      </c>
    </row>
    <row r="30">
      <c r="A30" s="46">
        <f>'Ratings worksheet'!A30</f>
        <v/>
      </c>
      <c r="B30" s="56">
        <f>'Ratings worksheet'!B30</f>
        <v/>
      </c>
      <c r="C30" s="56">
        <f>IF('Ratings worksheet'!C30="NA",VLOOKUP('Ratings worksheet'!B30,'Sovereign Ratings (Moody''s,S&amp;P)'!$F$9:$G$33,2,FALSE),'Ratings worksheet'!C30)</f>
        <v/>
      </c>
      <c r="F30" s="30" t="inlineStr">
        <is>
          <t>CC+</t>
        </is>
      </c>
      <c r="G30" s="15" t="inlineStr">
        <is>
          <t>Ca1</t>
        </is>
      </c>
    </row>
    <row r="31">
      <c r="A31" s="46">
        <f>'Ratings worksheet'!A31</f>
        <v/>
      </c>
      <c r="B31" s="56">
        <f>'Ratings worksheet'!B31</f>
        <v/>
      </c>
      <c r="C31" s="56">
        <f>IF('Ratings worksheet'!C31="NA",VLOOKUP('Ratings worksheet'!B31,'Sovereign Ratings (Moody''s,S&amp;P)'!$F$9:$G$33,2,FALSE),'Ratings worksheet'!C31)</f>
        <v/>
      </c>
      <c r="F31" s="30" t="inlineStr">
        <is>
          <t>CCC</t>
        </is>
      </c>
      <c r="G31" s="15" t="inlineStr">
        <is>
          <t>Caa2</t>
        </is>
      </c>
    </row>
    <row r="32">
      <c r="A32" s="46">
        <f>'Ratings worksheet'!A32</f>
        <v/>
      </c>
      <c r="B32" s="56">
        <f>'Ratings worksheet'!B32</f>
        <v/>
      </c>
      <c r="C32" s="56">
        <f>IF('Ratings worksheet'!C32="NA",VLOOKUP('Ratings worksheet'!B32,'Sovereign Ratings (Moody''s,S&amp;P)'!$F$9:$G$33,2,FALSE),'Ratings worksheet'!C32)</f>
        <v/>
      </c>
      <c r="F32" s="30" t="inlineStr">
        <is>
          <t>CCC-</t>
        </is>
      </c>
      <c r="G32" s="15" t="inlineStr">
        <is>
          <t>Caa3</t>
        </is>
      </c>
    </row>
    <row r="33">
      <c r="A33" s="46">
        <f>'Ratings worksheet'!A33</f>
        <v/>
      </c>
      <c r="B33" s="56">
        <f>'Ratings worksheet'!B33</f>
        <v/>
      </c>
      <c r="C33" s="56">
        <f>IF('Ratings worksheet'!C33="NA",VLOOKUP('Ratings worksheet'!B33,'Sovereign Ratings (Moody''s,S&amp;P)'!$F$9:$G$33,2,FALSE),'Ratings worksheet'!C33)</f>
        <v/>
      </c>
      <c r="F33" s="30" t="inlineStr">
        <is>
          <t>CCC+</t>
        </is>
      </c>
      <c r="G33" s="15" t="inlineStr">
        <is>
          <t>Caa1</t>
        </is>
      </c>
    </row>
    <row r="34">
      <c r="A34" s="46">
        <f>'Ratings worksheet'!A34</f>
        <v/>
      </c>
      <c r="B34" s="56">
        <f>'Ratings worksheet'!B34</f>
        <v/>
      </c>
      <c r="C34" s="56">
        <f>IF('Ratings worksheet'!C34="NA",VLOOKUP('Ratings worksheet'!B34,'Sovereign Ratings (Moody''s,S&amp;P)'!$F$9:$G$33,2,FALSE),'Ratings worksheet'!C34)</f>
        <v/>
      </c>
      <c r="F34" s="251" t="n"/>
      <c r="G34" s="252" t="n"/>
    </row>
    <row r="35">
      <c r="A35" s="46">
        <f>'Ratings worksheet'!A35</f>
        <v/>
      </c>
      <c r="B35" s="56">
        <f>'Ratings worksheet'!B35</f>
        <v/>
      </c>
      <c r="C35" s="56">
        <f>IF('Ratings worksheet'!C35="NA",VLOOKUP('Ratings worksheet'!B35,'Sovereign Ratings (Moody''s,S&amp;P)'!$F$9:$G$33,2,FALSE),'Ratings worksheet'!C35)</f>
        <v/>
      </c>
    </row>
    <row r="36">
      <c r="A36" s="46">
        <f>'Ratings worksheet'!A36</f>
        <v/>
      </c>
      <c r="B36" s="56">
        <f>'Ratings worksheet'!B36</f>
        <v/>
      </c>
      <c r="C36" s="56">
        <f>IF('Ratings worksheet'!C36="NA",VLOOKUP('Ratings worksheet'!B36,'Sovereign Ratings (Moody''s,S&amp;P)'!$F$9:$G$33,2,FALSE),'Ratings worksheet'!C36)</f>
        <v/>
      </c>
    </row>
    <row r="37">
      <c r="A37" s="46">
        <f>'Ratings worksheet'!A37</f>
        <v/>
      </c>
      <c r="B37" s="56">
        <f>'Ratings worksheet'!B37</f>
        <v/>
      </c>
      <c r="C37" s="56">
        <f>IF('Ratings worksheet'!C37="NA",VLOOKUP('Ratings worksheet'!B37,'Sovereign Ratings (Moody''s,S&amp;P)'!$F$9:$G$33,2,FALSE),'Ratings worksheet'!C37)</f>
        <v/>
      </c>
    </row>
    <row r="38">
      <c r="A38" s="46">
        <f>'Ratings worksheet'!A38</f>
        <v/>
      </c>
      <c r="B38" s="56">
        <f>'Ratings worksheet'!B38</f>
        <v/>
      </c>
      <c r="C38" s="56">
        <f>IF('Ratings worksheet'!C38="NA",VLOOKUP('Ratings worksheet'!B38,'Sovereign Ratings (Moody''s,S&amp;P)'!$F$9:$G$33,2,FALSE),'Ratings worksheet'!C38)</f>
        <v/>
      </c>
    </row>
    <row r="39">
      <c r="A39" s="46">
        <f>'Ratings worksheet'!A39</f>
        <v/>
      </c>
      <c r="B39" s="56">
        <f>'Ratings worksheet'!B39</f>
        <v/>
      </c>
      <c r="C39" s="56">
        <f>IF('Ratings worksheet'!C39="NA",VLOOKUP('Ratings worksheet'!B39,'Sovereign Ratings (Moody''s,S&amp;P)'!$F$9:$G$33,2,FALSE),'Ratings worksheet'!C39)</f>
        <v/>
      </c>
    </row>
    <row r="40">
      <c r="A40" s="46">
        <f>'Ratings worksheet'!A40</f>
        <v/>
      </c>
      <c r="B40" s="56">
        <f>'Ratings worksheet'!B40</f>
        <v/>
      </c>
      <c r="C40" s="56">
        <f>IF('Ratings worksheet'!C40="NA",VLOOKUP('Ratings worksheet'!B40,'Sovereign Ratings (Moody''s,S&amp;P)'!$F$9:$G$33,2,FALSE),'Ratings worksheet'!C40)</f>
        <v/>
      </c>
    </row>
    <row r="41">
      <c r="A41" s="46">
        <f>'Ratings worksheet'!A41</f>
        <v/>
      </c>
      <c r="B41" s="56">
        <f>'Ratings worksheet'!B41</f>
        <v/>
      </c>
      <c r="C41" s="56">
        <f>IF('Ratings worksheet'!C41="NA",VLOOKUP('Ratings worksheet'!B41,'Sovereign Ratings (Moody''s,S&amp;P)'!$F$9:$G$33,2,FALSE),'Ratings worksheet'!C41)</f>
        <v/>
      </c>
    </row>
    <row r="42">
      <c r="A42" s="46">
        <f>'Ratings worksheet'!A42</f>
        <v/>
      </c>
      <c r="B42" s="56">
        <f>'Ratings worksheet'!B42</f>
        <v/>
      </c>
      <c r="C42" s="56">
        <f>IF('Ratings worksheet'!C42="NA",VLOOKUP('Ratings worksheet'!B42,'Sovereign Ratings (Moody''s,S&amp;P)'!$F$9:$G$33,2,FALSE),'Ratings worksheet'!C42)</f>
        <v/>
      </c>
    </row>
    <row r="43">
      <c r="A43" s="46">
        <f>'Ratings worksheet'!A43</f>
        <v/>
      </c>
      <c r="B43" s="56">
        <f>'Ratings worksheet'!B43</f>
        <v/>
      </c>
      <c r="C43" s="56">
        <f>IF('Ratings worksheet'!C43="NA",VLOOKUP('Ratings worksheet'!B43,'Sovereign Ratings (Moody''s,S&amp;P)'!$F$9:$G$33,2,FALSE),'Ratings worksheet'!C43)</f>
        <v/>
      </c>
    </row>
    <row r="44">
      <c r="A44" s="46">
        <f>'Ratings worksheet'!A44</f>
        <v/>
      </c>
      <c r="B44" s="56">
        <f>'Ratings worksheet'!B44</f>
        <v/>
      </c>
      <c r="C44" s="56">
        <f>IF('Ratings worksheet'!C44="NA",VLOOKUP('Ratings worksheet'!B44,'Sovereign Ratings (Moody''s,S&amp;P)'!$F$9:$G$33,2,FALSE),'Ratings worksheet'!C44)</f>
        <v/>
      </c>
    </row>
    <row r="45">
      <c r="A45" s="46">
        <f>'Ratings worksheet'!A45</f>
        <v/>
      </c>
      <c r="B45" s="56">
        <f>'Ratings worksheet'!B45</f>
        <v/>
      </c>
      <c r="C45" s="56">
        <f>IF('Ratings worksheet'!C45="NA",VLOOKUP('Ratings worksheet'!B45,'Sovereign Ratings (Moody''s,S&amp;P)'!$F$9:$G$33,2,FALSE),'Ratings worksheet'!C45)</f>
        <v/>
      </c>
    </row>
    <row r="46">
      <c r="A46" s="46">
        <f>'Ratings worksheet'!A46</f>
        <v/>
      </c>
      <c r="B46" s="56">
        <f>'Ratings worksheet'!B46</f>
        <v/>
      </c>
      <c r="C46" s="56">
        <f>IF('Ratings worksheet'!C46="NA",VLOOKUP('Ratings worksheet'!B46,'Sovereign Ratings (Moody''s,S&amp;P)'!$F$9:$G$33,2,FALSE),'Ratings worksheet'!C46)</f>
        <v/>
      </c>
    </row>
    <row r="47">
      <c r="A47" s="46">
        <f>'Ratings worksheet'!A47</f>
        <v/>
      </c>
      <c r="B47" s="56">
        <f>'Ratings worksheet'!B47</f>
        <v/>
      </c>
      <c r="C47" s="56">
        <f>IF('Ratings worksheet'!C47="NA",VLOOKUP('Ratings worksheet'!B47,'Sovereign Ratings (Moody''s,S&amp;P)'!$F$9:$G$33,2,FALSE),'Ratings worksheet'!C47)</f>
        <v/>
      </c>
    </row>
    <row r="48">
      <c r="A48" s="46">
        <f>'Ratings worksheet'!A48</f>
        <v/>
      </c>
      <c r="B48" s="56">
        <f>'Ratings worksheet'!B48</f>
        <v/>
      </c>
      <c r="C48" s="56">
        <f>IF('Ratings worksheet'!C48="NA",VLOOKUP('Ratings worksheet'!B48,'Sovereign Ratings (Moody''s,S&amp;P)'!$F$9:$G$33,2,FALSE),'Ratings worksheet'!C48)</f>
        <v/>
      </c>
    </row>
    <row r="49">
      <c r="A49" s="46">
        <f>'Ratings worksheet'!A49</f>
        <v/>
      </c>
      <c r="B49" s="56">
        <f>'Ratings worksheet'!B49</f>
        <v/>
      </c>
      <c r="C49" s="56">
        <f>IF('Ratings worksheet'!C49="NA",VLOOKUP('Ratings worksheet'!B49,'Sovereign Ratings (Moody''s,S&amp;P)'!$F$9:$G$33,2,FALSE),'Ratings worksheet'!C49)</f>
        <v/>
      </c>
    </row>
    <row r="50">
      <c r="A50" s="46">
        <f>'Ratings worksheet'!A50</f>
        <v/>
      </c>
      <c r="B50" s="56">
        <f>'Ratings worksheet'!B50</f>
        <v/>
      </c>
      <c r="C50" s="56">
        <f>IF('Ratings worksheet'!C50="NA",VLOOKUP('Ratings worksheet'!B50,'Sovereign Ratings (Moody''s,S&amp;P)'!$F$9:$G$33,2,FALSE),'Ratings worksheet'!C50)</f>
        <v/>
      </c>
    </row>
    <row r="51">
      <c r="A51" s="46">
        <f>'Ratings worksheet'!A51</f>
        <v/>
      </c>
      <c r="B51" s="56">
        <f>'Ratings worksheet'!B51</f>
        <v/>
      </c>
      <c r="C51" s="56">
        <f>IF('Ratings worksheet'!C51="NA",VLOOKUP('Ratings worksheet'!B51,'Sovereign Ratings (Moody''s,S&amp;P)'!$F$9:$G$33,2,FALSE),'Ratings worksheet'!C51)</f>
        <v/>
      </c>
    </row>
    <row r="52">
      <c r="A52" s="46">
        <f>'Ratings worksheet'!A52</f>
        <v/>
      </c>
      <c r="B52" s="56">
        <f>'Ratings worksheet'!B52</f>
        <v/>
      </c>
      <c r="C52" s="56">
        <f>IF('Ratings worksheet'!C52="NA",VLOOKUP('Ratings worksheet'!B52,'Sovereign Ratings (Moody''s,S&amp;P)'!$F$9:$G$33,2,FALSE),'Ratings worksheet'!C52)</f>
        <v/>
      </c>
    </row>
    <row r="53">
      <c r="A53" s="46">
        <f>'Ratings worksheet'!A53</f>
        <v/>
      </c>
      <c r="B53" s="56">
        <f>'Ratings worksheet'!B53</f>
        <v/>
      </c>
      <c r="C53" s="56">
        <f>IF('Ratings worksheet'!C53="NA",VLOOKUP('Ratings worksheet'!B53,'Sovereign Ratings (Moody''s,S&amp;P)'!$F$9:$G$33,2,FALSE),'Ratings worksheet'!C53)</f>
        <v/>
      </c>
    </row>
    <row r="54">
      <c r="A54" s="46">
        <f>'Ratings worksheet'!A54</f>
        <v/>
      </c>
      <c r="B54" s="56">
        <f>'Ratings worksheet'!B54</f>
        <v/>
      </c>
      <c r="C54" s="56">
        <f>IF('Ratings worksheet'!C54="NA",VLOOKUP('Ratings worksheet'!B54,'Sovereign Ratings (Moody''s,S&amp;P)'!$F$9:$G$33,2,FALSE),'Ratings worksheet'!C54)</f>
        <v/>
      </c>
    </row>
    <row r="55">
      <c r="A55" s="46">
        <f>'Ratings worksheet'!A55</f>
        <v/>
      </c>
      <c r="B55" s="56">
        <f>'Ratings worksheet'!B55</f>
        <v/>
      </c>
      <c r="C55" s="56">
        <f>IF('Ratings worksheet'!C55="NA",VLOOKUP('Ratings worksheet'!B55,'Sovereign Ratings (Moody''s,S&amp;P)'!$F$9:$G$33,2,FALSE),'Ratings worksheet'!C55)</f>
        <v/>
      </c>
    </row>
    <row r="56">
      <c r="A56" s="46">
        <f>'Ratings worksheet'!A56</f>
        <v/>
      </c>
      <c r="B56" s="56">
        <f>'Ratings worksheet'!B56</f>
        <v/>
      </c>
      <c r="C56" s="56">
        <f>IF('Ratings worksheet'!C56="NA",VLOOKUP('Ratings worksheet'!B56,'Sovereign Ratings (Moody''s,S&amp;P)'!$F$9:$G$33,2,FALSE),'Ratings worksheet'!C56)</f>
        <v/>
      </c>
    </row>
    <row r="57">
      <c r="A57" s="46">
        <f>'Ratings worksheet'!A57</f>
        <v/>
      </c>
      <c r="B57" s="56">
        <f>'Ratings worksheet'!B57</f>
        <v/>
      </c>
      <c r="C57" s="56">
        <f>IF('Ratings worksheet'!C57="NA",VLOOKUP('Ratings worksheet'!B57,'Sovereign Ratings (Moody''s,S&amp;P)'!$F$9:$G$33,2,FALSE),'Ratings worksheet'!C57)</f>
        <v/>
      </c>
    </row>
    <row r="58">
      <c r="A58" s="46">
        <f>'Ratings worksheet'!A58</f>
        <v/>
      </c>
      <c r="B58" s="56">
        <f>'Ratings worksheet'!B58</f>
        <v/>
      </c>
      <c r="C58" s="56">
        <f>IF('Ratings worksheet'!C58="NA",VLOOKUP('Ratings worksheet'!B58,'Sovereign Ratings (Moody''s,S&amp;P)'!$F$9:$G$33,2,FALSE),'Ratings worksheet'!C58)</f>
        <v/>
      </c>
    </row>
    <row r="59">
      <c r="A59" s="46">
        <f>'Ratings worksheet'!A59</f>
        <v/>
      </c>
      <c r="B59" s="56">
        <f>'Ratings worksheet'!B59</f>
        <v/>
      </c>
      <c r="C59" s="56">
        <f>IF('Ratings worksheet'!C59="NA",VLOOKUP('Ratings worksheet'!B59,'Sovereign Ratings (Moody''s,S&amp;P)'!$F$9:$G$33,2,FALSE),'Ratings worksheet'!C59)</f>
        <v/>
      </c>
    </row>
    <row r="60">
      <c r="A60" s="46">
        <f>'Ratings worksheet'!A60</f>
        <v/>
      </c>
      <c r="B60" s="56">
        <f>'Ratings worksheet'!B60</f>
        <v/>
      </c>
      <c r="C60" s="56">
        <f>IF('Ratings worksheet'!C60="NA",VLOOKUP('Ratings worksheet'!B60,'Sovereign Ratings (Moody''s,S&amp;P)'!$F$9:$G$33,2,FALSE),'Ratings worksheet'!C60)</f>
        <v/>
      </c>
    </row>
    <row r="61">
      <c r="A61" s="46">
        <f>'Ratings worksheet'!A61</f>
        <v/>
      </c>
      <c r="B61" s="56">
        <f>'Ratings worksheet'!B61</f>
        <v/>
      </c>
      <c r="C61" s="56">
        <f>IF('Ratings worksheet'!C61="NA",VLOOKUP('Ratings worksheet'!B61,'Sovereign Ratings (Moody''s,S&amp;P)'!$F$9:$G$33,2,FALSE),'Ratings worksheet'!C61)</f>
        <v/>
      </c>
    </row>
    <row r="62">
      <c r="A62" s="46">
        <f>'Ratings worksheet'!A62</f>
        <v/>
      </c>
      <c r="B62" s="56">
        <f>'Ratings worksheet'!B62</f>
        <v/>
      </c>
      <c r="C62" s="56">
        <f>IF('Ratings worksheet'!C62="NA",VLOOKUP('Ratings worksheet'!B62,'Sovereign Ratings (Moody''s,S&amp;P)'!$F$9:$G$33,2,FALSE),'Ratings worksheet'!C62)</f>
        <v/>
      </c>
    </row>
    <row r="63">
      <c r="A63" s="46">
        <f>'Ratings worksheet'!A63</f>
        <v/>
      </c>
      <c r="B63" s="56">
        <f>'Ratings worksheet'!B63</f>
        <v/>
      </c>
      <c r="C63" s="56">
        <f>IF('Ratings worksheet'!C63="NA",VLOOKUP('Ratings worksheet'!B63,'Sovereign Ratings (Moody''s,S&amp;P)'!$F$9:$G$33,2,FALSE),'Ratings worksheet'!C63)</f>
        <v/>
      </c>
    </row>
    <row r="64">
      <c r="A64" s="46">
        <f>'Ratings worksheet'!A64</f>
        <v/>
      </c>
      <c r="B64" s="56">
        <f>'Ratings worksheet'!B64</f>
        <v/>
      </c>
      <c r="C64" s="56">
        <f>IF('Ratings worksheet'!C64="NA",VLOOKUP('Ratings worksheet'!B64,'Sovereign Ratings (Moody''s,S&amp;P)'!$F$9:$G$33,2,FALSE),'Ratings worksheet'!C64)</f>
        <v/>
      </c>
    </row>
    <row r="65">
      <c r="A65" s="46">
        <f>'Ratings worksheet'!A65</f>
        <v/>
      </c>
      <c r="B65" s="56">
        <f>'Ratings worksheet'!B65</f>
        <v/>
      </c>
      <c r="C65" s="56">
        <f>IF('Ratings worksheet'!C65="NA",VLOOKUP('Ratings worksheet'!B65,'Sovereign Ratings (Moody''s,S&amp;P)'!$F$9:$G$33,2,FALSE),'Ratings worksheet'!C65)</f>
        <v/>
      </c>
    </row>
    <row r="66">
      <c r="A66" s="46">
        <f>'Ratings worksheet'!A66</f>
        <v/>
      </c>
      <c r="B66" s="56">
        <f>'Ratings worksheet'!B66</f>
        <v/>
      </c>
      <c r="C66" s="56">
        <f>IF('Ratings worksheet'!C66="NA",VLOOKUP('Ratings worksheet'!B66,'Sovereign Ratings (Moody''s,S&amp;P)'!$F$9:$G$33,2,FALSE),'Ratings worksheet'!C66)</f>
        <v/>
      </c>
    </row>
    <row r="67">
      <c r="A67" s="46">
        <f>'Ratings worksheet'!A67</f>
        <v/>
      </c>
      <c r="B67" s="56">
        <f>'Ratings worksheet'!B67</f>
        <v/>
      </c>
      <c r="C67" s="56">
        <f>IF('Ratings worksheet'!C67="NA",VLOOKUP('Ratings worksheet'!B67,'Sovereign Ratings (Moody''s,S&amp;P)'!$F$9:$G$33,2,FALSE),'Ratings worksheet'!C67)</f>
        <v/>
      </c>
    </row>
    <row r="68">
      <c r="A68" s="46">
        <f>'Ratings worksheet'!A68</f>
        <v/>
      </c>
      <c r="B68" s="56">
        <f>'Ratings worksheet'!B68</f>
        <v/>
      </c>
      <c r="C68" s="56">
        <f>IF('Ratings worksheet'!C68="NA",VLOOKUP('Ratings worksheet'!B68,'Sovereign Ratings (Moody''s,S&amp;P)'!$F$9:$G$33,2,FALSE),'Ratings worksheet'!C68)</f>
        <v/>
      </c>
    </row>
    <row r="69">
      <c r="A69" s="46">
        <f>'Ratings worksheet'!A69</f>
        <v/>
      </c>
      <c r="B69" s="56">
        <f>'Ratings worksheet'!B69</f>
        <v/>
      </c>
      <c r="C69" s="56">
        <f>IF('Ratings worksheet'!C69="NA",VLOOKUP('Ratings worksheet'!B69,'Sovereign Ratings (Moody''s,S&amp;P)'!$F$9:$G$33,2,FALSE),'Ratings worksheet'!C69)</f>
        <v/>
      </c>
    </row>
    <row r="70">
      <c r="A70" s="46">
        <f>'Ratings worksheet'!A70</f>
        <v/>
      </c>
      <c r="B70" s="56">
        <f>'Ratings worksheet'!B70</f>
        <v/>
      </c>
      <c r="C70" s="56">
        <f>IF('Ratings worksheet'!C70="NA",VLOOKUP('Ratings worksheet'!B70,'Sovereign Ratings (Moody''s,S&amp;P)'!$F$9:$G$33,2,FALSE),'Ratings worksheet'!C70)</f>
        <v/>
      </c>
    </row>
    <row r="71">
      <c r="A71" s="46">
        <f>'Ratings worksheet'!A71</f>
        <v/>
      </c>
      <c r="B71" s="56">
        <f>'Ratings worksheet'!B71</f>
        <v/>
      </c>
      <c r="C71" s="56">
        <f>IF('Ratings worksheet'!C71="NA",VLOOKUP('Ratings worksheet'!B71,'Sovereign Ratings (Moody''s,S&amp;P)'!$F$9:$G$33,2,FALSE),'Ratings worksheet'!C71)</f>
        <v/>
      </c>
    </row>
    <row r="72">
      <c r="A72" s="46">
        <f>'Ratings worksheet'!A72</f>
        <v/>
      </c>
      <c r="B72" s="56">
        <f>'Ratings worksheet'!B72</f>
        <v/>
      </c>
      <c r="C72" s="56">
        <f>IF('Ratings worksheet'!C72="NA",VLOOKUP('Ratings worksheet'!B72,'Sovereign Ratings (Moody''s,S&amp;P)'!$F$9:$G$33,2,FALSE),'Ratings worksheet'!C72)</f>
        <v/>
      </c>
    </row>
    <row r="73">
      <c r="A73" s="46">
        <f>'Ratings worksheet'!A73</f>
        <v/>
      </c>
      <c r="B73" s="56">
        <f>'Ratings worksheet'!B73</f>
        <v/>
      </c>
      <c r="C73" s="56">
        <f>IF('Ratings worksheet'!C73="NA",VLOOKUP('Ratings worksheet'!B73,'Sovereign Ratings (Moody''s,S&amp;P)'!$F$9:$G$33,2,FALSE),'Ratings worksheet'!C73)</f>
        <v/>
      </c>
    </row>
    <row r="74">
      <c r="A74" s="46">
        <f>'Ratings worksheet'!A74</f>
        <v/>
      </c>
      <c r="B74" s="56">
        <f>'Ratings worksheet'!B74</f>
        <v/>
      </c>
      <c r="C74" s="56">
        <f>IF('Ratings worksheet'!C74="NA",VLOOKUP('Ratings worksheet'!B74,'Sovereign Ratings (Moody''s,S&amp;P)'!$F$9:$G$33,2,FALSE),'Ratings worksheet'!C74)</f>
        <v/>
      </c>
    </row>
    <row r="75">
      <c r="A75" s="46">
        <f>'Ratings worksheet'!A75</f>
        <v/>
      </c>
      <c r="B75" s="56">
        <f>'Ratings worksheet'!B75</f>
        <v/>
      </c>
      <c r="C75" s="56">
        <f>IF('Ratings worksheet'!C75="NA",VLOOKUP('Ratings worksheet'!B75,'Sovereign Ratings (Moody''s,S&amp;P)'!$F$9:$G$33,2,FALSE),'Ratings worksheet'!C75)</f>
        <v/>
      </c>
    </row>
    <row r="76">
      <c r="A76" s="46">
        <f>'Ratings worksheet'!A76</f>
        <v/>
      </c>
      <c r="B76" s="56">
        <f>'Ratings worksheet'!B76</f>
        <v/>
      </c>
      <c r="C76" s="56">
        <f>IF('Ratings worksheet'!C76="NA",VLOOKUP('Ratings worksheet'!B76,'Sovereign Ratings (Moody''s,S&amp;P)'!$F$9:$G$33,2,FALSE),'Ratings worksheet'!C76)</f>
        <v/>
      </c>
    </row>
    <row r="77">
      <c r="A77" s="46">
        <f>'Ratings worksheet'!A77</f>
        <v/>
      </c>
      <c r="B77" s="56">
        <f>'Ratings worksheet'!B77</f>
        <v/>
      </c>
      <c r="C77" s="56">
        <f>IF('Ratings worksheet'!C77="NA",VLOOKUP('Ratings worksheet'!B77,'Sovereign Ratings (Moody''s,S&amp;P)'!$F$9:$G$33,2,FALSE),'Ratings worksheet'!C77)</f>
        <v/>
      </c>
    </row>
    <row r="78">
      <c r="A78" s="46">
        <f>'Ratings worksheet'!A78</f>
        <v/>
      </c>
      <c r="B78" s="56">
        <f>'Ratings worksheet'!B78</f>
        <v/>
      </c>
      <c r="C78" s="56">
        <f>IF('Ratings worksheet'!C78="NA",VLOOKUP('Ratings worksheet'!B78,'Sovereign Ratings (Moody''s,S&amp;P)'!$F$9:$G$33,2,FALSE),'Ratings worksheet'!C78)</f>
        <v/>
      </c>
    </row>
    <row r="79">
      <c r="A79" s="46">
        <f>'Ratings worksheet'!A79</f>
        <v/>
      </c>
      <c r="B79" s="56">
        <f>'Ratings worksheet'!B79</f>
        <v/>
      </c>
      <c r="C79" s="56">
        <f>IF('Ratings worksheet'!C79="NA",VLOOKUP('Ratings worksheet'!B79,'Sovereign Ratings (Moody''s,S&amp;P)'!$F$9:$G$33,2,FALSE),'Ratings worksheet'!C79)</f>
        <v/>
      </c>
    </row>
    <row r="80">
      <c r="A80" s="46">
        <f>'Ratings worksheet'!A80</f>
        <v/>
      </c>
      <c r="B80" s="56">
        <f>'Ratings worksheet'!B80</f>
        <v/>
      </c>
      <c r="C80" s="56">
        <f>IF('Ratings worksheet'!C80="NA",VLOOKUP('Ratings worksheet'!B80,'Sovereign Ratings (Moody''s,S&amp;P)'!$F$9:$G$33,2,FALSE),'Ratings worksheet'!C80)</f>
        <v/>
      </c>
    </row>
    <row r="81">
      <c r="A81" s="46">
        <f>'Ratings worksheet'!A81</f>
        <v/>
      </c>
      <c r="B81" s="56">
        <f>'Ratings worksheet'!B81</f>
        <v/>
      </c>
      <c r="C81" s="56">
        <f>IF('Ratings worksheet'!C81="NA",VLOOKUP('Ratings worksheet'!B81,'Sovereign Ratings (Moody''s,S&amp;P)'!$F$9:$G$33,2,FALSE),'Ratings worksheet'!C81)</f>
        <v/>
      </c>
    </row>
    <row r="82">
      <c r="A82" s="46">
        <f>'Ratings worksheet'!A82</f>
        <v/>
      </c>
      <c r="B82" s="56">
        <f>'Ratings worksheet'!B82</f>
        <v/>
      </c>
      <c r="C82" s="56">
        <f>IF('Ratings worksheet'!C82="NA",VLOOKUP('Ratings worksheet'!B82,'Sovereign Ratings (Moody''s,S&amp;P)'!$F$9:$G$33,2,FALSE),'Ratings worksheet'!C82)</f>
        <v/>
      </c>
    </row>
    <row r="83">
      <c r="A83" s="46">
        <f>'Ratings worksheet'!A83</f>
        <v/>
      </c>
      <c r="B83" s="56">
        <f>'Ratings worksheet'!B83</f>
        <v/>
      </c>
      <c r="C83" s="56">
        <f>IF('Ratings worksheet'!C83="NA",VLOOKUP('Ratings worksheet'!B83,'Sovereign Ratings (Moody''s,S&amp;P)'!$F$9:$G$33,2,FALSE),'Ratings worksheet'!C83)</f>
        <v/>
      </c>
    </row>
    <row r="84">
      <c r="A84" s="46">
        <f>'Ratings worksheet'!A84</f>
        <v/>
      </c>
      <c r="B84" s="56">
        <f>'Ratings worksheet'!B84</f>
        <v/>
      </c>
      <c r="C84" s="56">
        <f>IF('Ratings worksheet'!C84="NA",VLOOKUP('Ratings worksheet'!B84,'Sovereign Ratings (Moody''s,S&amp;P)'!$F$9:$G$33,2,FALSE),'Ratings worksheet'!C84)</f>
        <v/>
      </c>
    </row>
    <row r="85">
      <c r="A85" s="46">
        <f>'Ratings worksheet'!A85</f>
        <v/>
      </c>
      <c r="B85" s="56">
        <f>'Ratings worksheet'!B85</f>
        <v/>
      </c>
      <c r="C85" s="56">
        <f>IF('Ratings worksheet'!C85="NA",VLOOKUP('Ratings worksheet'!B85,'Sovereign Ratings (Moody''s,S&amp;P)'!$F$9:$G$33,2,FALSE),'Ratings worksheet'!C85)</f>
        <v/>
      </c>
    </row>
    <row r="86">
      <c r="A86" s="46">
        <f>'Ratings worksheet'!A86</f>
        <v/>
      </c>
      <c r="B86" s="56">
        <f>'Ratings worksheet'!B86</f>
        <v/>
      </c>
      <c r="C86" s="56">
        <f>IF('Ratings worksheet'!C86="NA",VLOOKUP('Ratings worksheet'!B86,'Sovereign Ratings (Moody''s,S&amp;P)'!$F$9:$G$33,2,FALSE),'Ratings worksheet'!C86)</f>
        <v/>
      </c>
    </row>
    <row r="87">
      <c r="A87" s="46">
        <f>'Ratings worksheet'!A87</f>
        <v/>
      </c>
      <c r="B87" s="56">
        <f>'Ratings worksheet'!B87</f>
        <v/>
      </c>
      <c r="C87" s="56">
        <f>IF('Ratings worksheet'!C87="NA",VLOOKUP('Ratings worksheet'!B87,'Sovereign Ratings (Moody''s,S&amp;P)'!$F$9:$G$33,2,FALSE),'Ratings worksheet'!C87)</f>
        <v/>
      </c>
    </row>
    <row r="88">
      <c r="A88" s="46">
        <f>'Ratings worksheet'!A88</f>
        <v/>
      </c>
      <c r="B88" s="56">
        <f>'Ratings worksheet'!B88</f>
        <v/>
      </c>
      <c r="C88" s="56">
        <f>IF('Ratings worksheet'!C88="NA",VLOOKUP('Ratings worksheet'!B88,'Sovereign Ratings (Moody''s,S&amp;P)'!$F$9:$G$33,2,FALSE),'Ratings worksheet'!C88)</f>
        <v/>
      </c>
    </row>
    <row r="89">
      <c r="A89" s="46">
        <f>'Ratings worksheet'!A89</f>
        <v/>
      </c>
      <c r="B89" s="56">
        <f>'Ratings worksheet'!B89</f>
        <v/>
      </c>
      <c r="C89" s="56">
        <f>IF('Ratings worksheet'!C89="NA",VLOOKUP('Ratings worksheet'!B89,'Sovereign Ratings (Moody''s,S&amp;P)'!$F$9:$G$33,2,FALSE),'Ratings worksheet'!C89)</f>
        <v/>
      </c>
    </row>
    <row r="90">
      <c r="A90" s="46">
        <f>'Ratings worksheet'!A90</f>
        <v/>
      </c>
      <c r="B90" s="56">
        <f>'Ratings worksheet'!B90</f>
        <v/>
      </c>
      <c r="C90" s="56">
        <f>IF('Ratings worksheet'!C90="NA",VLOOKUP('Ratings worksheet'!B90,'Sovereign Ratings (Moody''s,S&amp;P)'!$F$9:$G$33,2,FALSE),'Ratings worksheet'!C90)</f>
        <v/>
      </c>
    </row>
    <row r="91">
      <c r="A91" s="46">
        <f>'Ratings worksheet'!A91</f>
        <v/>
      </c>
      <c r="B91" s="56">
        <f>'Ratings worksheet'!B91</f>
        <v/>
      </c>
      <c r="C91" s="56">
        <f>IF('Ratings worksheet'!C91="NA",VLOOKUP('Ratings worksheet'!B91,'Sovereign Ratings (Moody''s,S&amp;P)'!$F$9:$G$33,2,FALSE),'Ratings worksheet'!C91)</f>
        <v/>
      </c>
    </row>
    <row r="92">
      <c r="A92" s="46">
        <f>'Ratings worksheet'!A92</f>
        <v/>
      </c>
      <c r="B92" s="56">
        <f>'Ratings worksheet'!B92</f>
        <v/>
      </c>
      <c r="C92" s="56">
        <f>IF('Ratings worksheet'!C92="NA",VLOOKUP('Ratings worksheet'!B92,'Sovereign Ratings (Moody''s,S&amp;P)'!$F$9:$G$33,2,FALSE),'Ratings worksheet'!C92)</f>
        <v/>
      </c>
    </row>
    <row r="93">
      <c r="A93" s="46">
        <f>'Ratings worksheet'!A93</f>
        <v/>
      </c>
      <c r="B93" s="56">
        <f>'Ratings worksheet'!B93</f>
        <v/>
      </c>
      <c r="C93" s="56">
        <f>IF('Ratings worksheet'!C93="NA",VLOOKUP('Ratings worksheet'!B93,'Sovereign Ratings (Moody''s,S&amp;P)'!$F$9:$G$33,2,FALSE),'Ratings worksheet'!C93)</f>
        <v/>
      </c>
    </row>
    <row r="94">
      <c r="A94" s="46">
        <f>'Ratings worksheet'!A94</f>
        <v/>
      </c>
      <c r="B94" s="56">
        <f>'Ratings worksheet'!B94</f>
        <v/>
      </c>
      <c r="C94" s="56">
        <f>IF('Ratings worksheet'!C94="NA",VLOOKUP('Ratings worksheet'!B94,'Sovereign Ratings (Moody''s,S&amp;P)'!$F$9:$G$33,2,FALSE),'Ratings worksheet'!C94)</f>
        <v/>
      </c>
    </row>
    <row r="95">
      <c r="A95" s="46">
        <f>'Ratings worksheet'!A95</f>
        <v/>
      </c>
      <c r="B95" s="56">
        <f>'Ratings worksheet'!B95</f>
        <v/>
      </c>
      <c r="C95" s="56">
        <f>IF('Ratings worksheet'!C95="NA",VLOOKUP('Ratings worksheet'!B95,'Sovereign Ratings (Moody''s,S&amp;P)'!$F$9:$G$33,2,FALSE),'Ratings worksheet'!C95)</f>
        <v/>
      </c>
    </row>
    <row r="96">
      <c r="A96" s="46">
        <f>'Ratings worksheet'!A96</f>
        <v/>
      </c>
      <c r="B96" s="56">
        <f>'Ratings worksheet'!B96</f>
        <v/>
      </c>
      <c r="C96" s="56">
        <f>IF('Ratings worksheet'!C96="NA",VLOOKUP('Ratings worksheet'!B96,'Sovereign Ratings (Moody''s,S&amp;P)'!$F$9:$G$33,2,FALSE),'Ratings worksheet'!C96)</f>
        <v/>
      </c>
    </row>
    <row r="97">
      <c r="A97" s="46">
        <f>'Ratings worksheet'!A97</f>
        <v/>
      </c>
      <c r="B97" s="56">
        <f>'Ratings worksheet'!B97</f>
        <v/>
      </c>
      <c r="C97" s="56">
        <f>IF('Ratings worksheet'!C97="NA",VLOOKUP('Ratings worksheet'!B97,'Sovereign Ratings (Moody''s,S&amp;P)'!$F$9:$G$33,2,FALSE),'Ratings worksheet'!C97)</f>
        <v/>
      </c>
    </row>
    <row r="98">
      <c r="A98" s="46">
        <f>'Ratings worksheet'!A98</f>
        <v/>
      </c>
      <c r="B98" s="56">
        <f>'Ratings worksheet'!B98</f>
        <v/>
      </c>
      <c r="C98" s="56">
        <f>IF('Ratings worksheet'!C98="NA",VLOOKUP('Ratings worksheet'!B98,'Sovereign Ratings (Moody''s,S&amp;P)'!$F$9:$G$33,2,FALSE),'Ratings worksheet'!C98)</f>
        <v/>
      </c>
    </row>
    <row r="99">
      <c r="A99" s="46">
        <f>'Ratings worksheet'!A99</f>
        <v/>
      </c>
      <c r="B99" s="56">
        <f>'Ratings worksheet'!B99</f>
        <v/>
      </c>
      <c r="C99" s="56">
        <f>IF('Ratings worksheet'!C99="NA",VLOOKUP('Ratings worksheet'!B99,'Sovereign Ratings (Moody''s,S&amp;P)'!$F$9:$G$33,2,FALSE),'Ratings worksheet'!C99)</f>
        <v/>
      </c>
    </row>
    <row r="100">
      <c r="A100" s="46">
        <f>'Ratings worksheet'!A100</f>
        <v/>
      </c>
      <c r="B100" s="56">
        <f>'Ratings worksheet'!B100</f>
        <v/>
      </c>
      <c r="C100" s="56">
        <f>IF('Ratings worksheet'!C100="NA",VLOOKUP('Ratings worksheet'!B100,'Sovereign Ratings (Moody''s,S&amp;P)'!$F$9:$G$33,2,FALSE),'Ratings worksheet'!C100)</f>
        <v/>
      </c>
    </row>
    <row r="101">
      <c r="A101" s="46">
        <f>'Ratings worksheet'!A101</f>
        <v/>
      </c>
      <c r="B101" s="56">
        <f>'Ratings worksheet'!B101</f>
        <v/>
      </c>
      <c r="C101" s="56">
        <f>IF('Ratings worksheet'!C101="NA",VLOOKUP('Ratings worksheet'!B101,'Sovereign Ratings (Moody''s,S&amp;P)'!$F$9:$G$33,2,FALSE),'Ratings worksheet'!C101)</f>
        <v/>
      </c>
    </row>
    <row r="102">
      <c r="A102" s="46">
        <f>'Ratings worksheet'!A102</f>
        <v/>
      </c>
      <c r="B102" s="56">
        <f>'Ratings worksheet'!B102</f>
        <v/>
      </c>
      <c r="C102" s="56">
        <f>IF('Ratings worksheet'!C102="NA",VLOOKUP('Ratings worksheet'!B102,'Sovereign Ratings (Moody''s,S&amp;P)'!$F$9:$G$33,2,FALSE),'Ratings worksheet'!C102)</f>
        <v/>
      </c>
    </row>
    <row r="103">
      <c r="A103" s="46">
        <f>'Ratings worksheet'!A103</f>
        <v/>
      </c>
      <c r="B103" s="56">
        <f>'Ratings worksheet'!B103</f>
        <v/>
      </c>
      <c r="C103" s="56">
        <f>IF('Ratings worksheet'!C103="NA",VLOOKUP('Ratings worksheet'!B103,'Sovereign Ratings (Moody''s,S&amp;P)'!$F$9:$G$33,2,FALSE),'Ratings worksheet'!C103)</f>
        <v/>
      </c>
    </row>
    <row r="104">
      <c r="A104" s="46">
        <f>'Ratings worksheet'!A104</f>
        <v/>
      </c>
      <c r="B104" s="56">
        <f>'Ratings worksheet'!B104</f>
        <v/>
      </c>
      <c r="C104" s="56">
        <f>IF('Ratings worksheet'!C104="NA",VLOOKUP('Ratings worksheet'!B104,'Sovereign Ratings (Moody''s,S&amp;P)'!$F$9:$G$33,2,FALSE),'Ratings worksheet'!C104)</f>
        <v/>
      </c>
    </row>
    <row r="105">
      <c r="A105" s="46">
        <f>'Ratings worksheet'!A105</f>
        <v/>
      </c>
      <c r="B105" s="56">
        <f>'Ratings worksheet'!B105</f>
        <v/>
      </c>
      <c r="C105" s="56">
        <f>IF('Ratings worksheet'!C105="NA",VLOOKUP('Ratings worksheet'!B105,'Sovereign Ratings (Moody''s,S&amp;P)'!$F$9:$G$33,2,FALSE),'Ratings worksheet'!C105)</f>
        <v/>
      </c>
    </row>
    <row r="106">
      <c r="A106" s="46">
        <f>'Ratings worksheet'!A106</f>
        <v/>
      </c>
      <c r="B106" s="56">
        <f>'Ratings worksheet'!B106</f>
        <v/>
      </c>
      <c r="C106" s="56">
        <f>IF('Ratings worksheet'!C106="NA",VLOOKUP('Ratings worksheet'!B106,'Sovereign Ratings (Moody''s,S&amp;P)'!$F$9:$G$33,2,FALSE),'Ratings worksheet'!C106)</f>
        <v/>
      </c>
    </row>
    <row r="107">
      <c r="A107" s="46">
        <f>'Ratings worksheet'!A107</f>
        <v/>
      </c>
      <c r="B107" s="56">
        <f>'Ratings worksheet'!B107</f>
        <v/>
      </c>
      <c r="C107" s="56">
        <f>IF('Ratings worksheet'!C107="NA",VLOOKUP('Ratings worksheet'!B107,'Sovereign Ratings (Moody''s,S&amp;P)'!$F$9:$G$33,2,FALSE),'Ratings worksheet'!C107)</f>
        <v/>
      </c>
    </row>
    <row r="108">
      <c r="A108" s="46">
        <f>'Ratings worksheet'!A108</f>
        <v/>
      </c>
      <c r="B108" s="56">
        <f>'Ratings worksheet'!B108</f>
        <v/>
      </c>
      <c r="C108" s="56">
        <f>IF('Ratings worksheet'!C108="NA",VLOOKUP('Ratings worksheet'!B108,'Sovereign Ratings (Moody''s,S&amp;P)'!$F$9:$G$33,2,FALSE),'Ratings worksheet'!C108)</f>
        <v/>
      </c>
    </row>
    <row r="109">
      <c r="A109" s="46">
        <f>'Ratings worksheet'!A109</f>
        <v/>
      </c>
      <c r="B109" s="56">
        <f>'Ratings worksheet'!B109</f>
        <v/>
      </c>
      <c r="C109" s="56">
        <f>IF('Ratings worksheet'!C109="NA",VLOOKUP('Ratings worksheet'!B109,'Sovereign Ratings (Moody''s,S&amp;P)'!$F$9:$G$33,2,FALSE),'Ratings worksheet'!C109)</f>
        <v/>
      </c>
    </row>
    <row r="110">
      <c r="A110" s="46">
        <f>'Ratings worksheet'!A110</f>
        <v/>
      </c>
      <c r="B110" s="56">
        <f>'Ratings worksheet'!B110</f>
        <v/>
      </c>
      <c r="C110" s="56">
        <f>IF('Ratings worksheet'!C110="NA",VLOOKUP('Ratings worksheet'!B110,'Sovereign Ratings (Moody''s,S&amp;P)'!$F$9:$G$33,2,FALSE),'Ratings worksheet'!C110)</f>
        <v/>
      </c>
    </row>
    <row r="111">
      <c r="A111" s="46">
        <f>'Ratings worksheet'!A111</f>
        <v/>
      </c>
      <c r="B111" s="56">
        <f>'Ratings worksheet'!B111</f>
        <v/>
      </c>
      <c r="C111" s="56">
        <f>IF('Ratings worksheet'!C111="NA",VLOOKUP('Ratings worksheet'!B111,'Sovereign Ratings (Moody''s,S&amp;P)'!$F$9:$G$33,2,FALSE),'Ratings worksheet'!C111)</f>
        <v/>
      </c>
    </row>
    <row r="112">
      <c r="A112" s="46">
        <f>'Ratings worksheet'!A112</f>
        <v/>
      </c>
      <c r="B112" s="56">
        <f>'Ratings worksheet'!B112</f>
        <v/>
      </c>
      <c r="C112" s="56">
        <f>IF('Ratings worksheet'!C112="NA",VLOOKUP('Ratings worksheet'!B112,'Sovereign Ratings (Moody''s,S&amp;P)'!$F$9:$G$33,2,FALSE),'Ratings worksheet'!C112)</f>
        <v/>
      </c>
    </row>
    <row r="113">
      <c r="A113" s="46">
        <f>'Ratings worksheet'!A113</f>
        <v/>
      </c>
      <c r="B113" s="56">
        <f>'Ratings worksheet'!B113</f>
        <v/>
      </c>
      <c r="C113" s="56">
        <f>IF('Ratings worksheet'!C113="NA",VLOOKUP('Ratings worksheet'!B113,'Sovereign Ratings (Moody''s,S&amp;P)'!$F$9:$G$33,2,FALSE),'Ratings worksheet'!C113)</f>
        <v/>
      </c>
    </row>
    <row r="114">
      <c r="A114" s="46">
        <f>'Ratings worksheet'!A114</f>
        <v/>
      </c>
      <c r="B114" s="56">
        <f>'Ratings worksheet'!B114</f>
        <v/>
      </c>
      <c r="C114" s="56">
        <f>IF('Ratings worksheet'!C114="NA",VLOOKUP('Ratings worksheet'!B114,'Sovereign Ratings (Moody''s,S&amp;P)'!$F$9:$G$33,2,FALSE),'Ratings worksheet'!C114)</f>
        <v/>
      </c>
    </row>
    <row r="115">
      <c r="A115" s="46">
        <f>'Ratings worksheet'!A115</f>
        <v/>
      </c>
      <c r="B115" s="56">
        <f>'Ratings worksheet'!B115</f>
        <v/>
      </c>
      <c r="C115" s="56">
        <f>IF('Ratings worksheet'!C115="NA",VLOOKUP('Ratings worksheet'!B115,'Sovereign Ratings (Moody''s,S&amp;P)'!$F$9:$G$33,2,FALSE),'Ratings worksheet'!C115)</f>
        <v/>
      </c>
    </row>
    <row r="116">
      <c r="A116" s="46">
        <f>'Ratings worksheet'!A116</f>
        <v/>
      </c>
      <c r="B116" s="56">
        <f>'Ratings worksheet'!B116</f>
        <v/>
      </c>
      <c r="C116" s="56">
        <f>IF('Ratings worksheet'!C116="NA",VLOOKUP('Ratings worksheet'!B116,'Sovereign Ratings (Moody''s,S&amp;P)'!$F$9:$G$33,2,FALSE),'Ratings worksheet'!C116)</f>
        <v/>
      </c>
    </row>
    <row r="117">
      <c r="A117" s="46">
        <f>'Ratings worksheet'!A117</f>
        <v/>
      </c>
      <c r="B117" s="56">
        <f>'Ratings worksheet'!B117</f>
        <v/>
      </c>
      <c r="C117" s="56">
        <f>IF('Ratings worksheet'!C117="NA",VLOOKUP('Ratings worksheet'!B117,'Sovereign Ratings (Moody''s,S&amp;P)'!$F$9:$G$33,2,FALSE),'Ratings worksheet'!C117)</f>
        <v/>
      </c>
    </row>
    <row r="118">
      <c r="A118" s="46">
        <f>'Ratings worksheet'!A118</f>
        <v/>
      </c>
      <c r="B118" s="56">
        <f>'Ratings worksheet'!B118</f>
        <v/>
      </c>
      <c r="C118" s="56">
        <f>IF('Ratings worksheet'!C118="NA",VLOOKUP('Ratings worksheet'!B118,'Sovereign Ratings (Moody''s,S&amp;P)'!$F$9:$G$33,2,FALSE),'Ratings worksheet'!C118)</f>
        <v/>
      </c>
    </row>
    <row r="119">
      <c r="A119" s="46">
        <f>'Ratings worksheet'!A119</f>
        <v/>
      </c>
      <c r="B119" s="56">
        <f>'Ratings worksheet'!B119</f>
        <v/>
      </c>
      <c r="C119" s="56">
        <f>IF('Ratings worksheet'!C119="NA",VLOOKUP('Ratings worksheet'!B119,'Sovereign Ratings (Moody''s,S&amp;P)'!$F$9:$G$33,2,FALSE),'Ratings worksheet'!C119)</f>
        <v/>
      </c>
    </row>
    <row r="120">
      <c r="A120" s="46">
        <f>'Ratings worksheet'!A120</f>
        <v/>
      </c>
      <c r="B120" s="56">
        <f>'Ratings worksheet'!B120</f>
        <v/>
      </c>
      <c r="C120" s="56">
        <f>IF('Ratings worksheet'!C120="NA",VLOOKUP('Ratings worksheet'!B120,'Sovereign Ratings (Moody''s,S&amp;P)'!$F$9:$G$33,2,FALSE),'Ratings worksheet'!C120)</f>
        <v/>
      </c>
    </row>
    <row r="121">
      <c r="A121" s="46">
        <f>'Ratings worksheet'!A121</f>
        <v/>
      </c>
      <c r="B121" s="56">
        <f>'Ratings worksheet'!B121</f>
        <v/>
      </c>
      <c r="C121" s="56" t="inlineStr">
        <is>
          <t>NA</t>
        </is>
      </c>
    </row>
    <row r="122">
      <c r="A122" s="46">
        <f>'Ratings worksheet'!A122</f>
        <v/>
      </c>
      <c r="B122" s="56">
        <f>'Ratings worksheet'!B122</f>
        <v/>
      </c>
      <c r="C122" s="56">
        <f>IF('Ratings worksheet'!C122="NA",VLOOKUP('Ratings worksheet'!B122,'Sovereign Ratings (Moody''s,S&amp;P)'!$F$9:$G$33,2,FALSE),'Ratings worksheet'!C122)</f>
        <v/>
      </c>
    </row>
    <row r="123">
      <c r="A123" s="46">
        <f>'Ratings worksheet'!A123</f>
        <v/>
      </c>
      <c r="B123" s="56">
        <f>'Ratings worksheet'!B123</f>
        <v/>
      </c>
      <c r="C123" s="56">
        <f>IF('Ratings worksheet'!C123="NA",VLOOKUP('Ratings worksheet'!B123,'Sovereign Ratings (Moody''s,S&amp;P)'!$F$9:$G$33,2,FALSE),'Ratings worksheet'!C123)</f>
        <v/>
      </c>
    </row>
    <row r="124">
      <c r="A124" s="46">
        <f>'Ratings worksheet'!A124</f>
        <v/>
      </c>
      <c r="B124" s="56">
        <f>'Ratings worksheet'!B124</f>
        <v/>
      </c>
      <c r="C124" s="56">
        <f>IF('Ratings worksheet'!C124="NA",VLOOKUP('Ratings worksheet'!B124,'Sovereign Ratings (Moody''s,S&amp;P)'!$F$9:$G$33,2,FALSE),'Ratings worksheet'!C124)</f>
        <v/>
      </c>
    </row>
    <row r="125">
      <c r="A125" s="46">
        <f>'Ratings worksheet'!A125</f>
        <v/>
      </c>
      <c r="B125" s="56">
        <f>'Ratings worksheet'!B125</f>
        <v/>
      </c>
      <c r="C125" s="56">
        <f>IF('Ratings worksheet'!C125="NA",VLOOKUP('Ratings worksheet'!B125,'Sovereign Ratings (Moody''s,S&amp;P)'!$F$9:$G$33,2,FALSE),'Ratings worksheet'!C125)</f>
        <v/>
      </c>
    </row>
    <row r="126">
      <c r="A126" s="46">
        <f>'Ratings worksheet'!A126</f>
        <v/>
      </c>
      <c r="B126" s="56">
        <f>'Ratings worksheet'!B126</f>
        <v/>
      </c>
      <c r="C126" s="56">
        <f>IF('Ratings worksheet'!C126="NA",VLOOKUP('Ratings worksheet'!B126,'Sovereign Ratings (Moody''s,S&amp;P)'!$F$9:$G$33,2,FALSE),'Ratings worksheet'!C126)</f>
        <v/>
      </c>
    </row>
    <row r="127">
      <c r="A127" s="46">
        <f>'Ratings worksheet'!A127</f>
        <v/>
      </c>
      <c r="B127" s="56">
        <f>'Ratings worksheet'!B127</f>
        <v/>
      </c>
      <c r="C127" s="56">
        <f>IF('Ratings worksheet'!C127="NA",VLOOKUP('Ratings worksheet'!B127,'Sovereign Ratings (Moody''s,S&amp;P)'!$F$9:$G$33,2,FALSE),'Ratings worksheet'!C127)</f>
        <v/>
      </c>
    </row>
    <row r="128">
      <c r="A128" s="46">
        <f>'Ratings worksheet'!A128</f>
        <v/>
      </c>
      <c r="B128" s="56">
        <f>'Ratings worksheet'!B128</f>
        <v/>
      </c>
      <c r="C128" s="56">
        <f>IF('Ratings worksheet'!C128="NA",VLOOKUP('Ratings worksheet'!B128,'Sovereign Ratings (Moody''s,S&amp;P)'!$F$9:$G$33,2,FALSE),'Ratings worksheet'!C128)</f>
        <v/>
      </c>
    </row>
    <row r="129">
      <c r="A129" s="46">
        <f>'Ratings worksheet'!A129</f>
        <v/>
      </c>
      <c r="B129" s="56">
        <f>'Ratings worksheet'!B129</f>
        <v/>
      </c>
      <c r="C129" s="56">
        <f>IF('Ratings worksheet'!C129="NA",VLOOKUP('Ratings worksheet'!B129,'Sovereign Ratings (Moody''s,S&amp;P)'!$F$9:$G$33,2,FALSE),'Ratings worksheet'!C129)</f>
        <v/>
      </c>
    </row>
    <row r="130">
      <c r="A130" s="46">
        <f>'Ratings worksheet'!A130</f>
        <v/>
      </c>
      <c r="B130" s="56">
        <f>'Ratings worksheet'!B130</f>
        <v/>
      </c>
      <c r="C130" s="56">
        <f>IF('Ratings worksheet'!C130="NA",VLOOKUP('Ratings worksheet'!B130,'Sovereign Ratings (Moody''s,S&amp;P)'!$F$9:$G$33,2,FALSE),'Ratings worksheet'!C130)</f>
        <v/>
      </c>
    </row>
    <row r="131">
      <c r="A131" s="46">
        <f>'Ratings worksheet'!A131</f>
        <v/>
      </c>
      <c r="B131" s="56">
        <f>'Ratings worksheet'!B131</f>
        <v/>
      </c>
      <c r="C131" s="56">
        <f>IF('Ratings worksheet'!C131="NA",VLOOKUP('Ratings worksheet'!B131,'Sovereign Ratings (Moody''s,S&amp;P)'!$F$9:$G$33,2,FALSE),'Ratings worksheet'!C131)</f>
        <v/>
      </c>
    </row>
    <row r="132">
      <c r="A132" s="46">
        <f>'Ratings worksheet'!A132</f>
        <v/>
      </c>
      <c r="B132" s="56">
        <f>'Ratings worksheet'!B132</f>
        <v/>
      </c>
      <c r="C132" s="56">
        <f>IF('Ratings worksheet'!C132="NA",VLOOKUP('Ratings worksheet'!B132,'Sovereign Ratings (Moody''s,S&amp;P)'!$F$9:$G$33,2,FALSE),'Ratings worksheet'!C132)</f>
        <v/>
      </c>
    </row>
    <row r="133">
      <c r="A133" s="46">
        <f>'Ratings worksheet'!A133</f>
        <v/>
      </c>
      <c r="B133" s="56">
        <f>'Ratings worksheet'!B133</f>
        <v/>
      </c>
      <c r="C133" s="56">
        <f>IF('Ratings worksheet'!C133="NA",VLOOKUP('Ratings worksheet'!B133,'Sovereign Ratings (Moody''s,S&amp;P)'!$F$9:$G$33,2,FALSE),'Ratings worksheet'!C133)</f>
        <v/>
      </c>
    </row>
    <row r="134">
      <c r="A134" s="46">
        <f>'Ratings worksheet'!A134</f>
        <v/>
      </c>
      <c r="B134" s="56">
        <f>'Ratings worksheet'!B134</f>
        <v/>
      </c>
      <c r="C134" s="56">
        <f>IF('Ratings worksheet'!C134="NA",VLOOKUP('Ratings worksheet'!B134,'Sovereign Ratings (Moody''s,S&amp;P)'!$F$9:$G$33,2,FALSE),'Ratings worksheet'!C134)</f>
        <v/>
      </c>
    </row>
    <row r="135">
      <c r="A135" s="46">
        <f>'Ratings worksheet'!A135</f>
        <v/>
      </c>
      <c r="B135" s="56">
        <f>'Ratings worksheet'!B135</f>
        <v/>
      </c>
      <c r="C135" s="56">
        <f>IF('Ratings worksheet'!C135="NA",VLOOKUP('Ratings worksheet'!B135,'Sovereign Ratings (Moody''s,S&amp;P)'!$F$9:$G$33,2,FALSE),'Ratings worksheet'!C135)</f>
        <v/>
      </c>
    </row>
    <row r="136">
      <c r="A136" s="46">
        <f>'Ratings worksheet'!A136</f>
        <v/>
      </c>
      <c r="B136" s="56">
        <f>'Ratings worksheet'!B136</f>
        <v/>
      </c>
      <c r="C136" s="56">
        <f>IF('Ratings worksheet'!C136="NA",VLOOKUP('Ratings worksheet'!B136,'Sovereign Ratings (Moody''s,S&amp;P)'!$F$9:$G$33,2,FALSE),'Ratings worksheet'!C136)</f>
        <v/>
      </c>
    </row>
    <row r="137">
      <c r="A137" s="46">
        <f>'Ratings worksheet'!A137</f>
        <v/>
      </c>
      <c r="B137" s="56">
        <f>'Ratings worksheet'!B137</f>
        <v/>
      </c>
      <c r="C137" s="56">
        <f>IF('Ratings worksheet'!C137="NA",VLOOKUP('Ratings worksheet'!B137,'Sovereign Ratings (Moody''s,S&amp;P)'!$F$9:$G$33,2,FALSE),'Ratings worksheet'!C137)</f>
        <v/>
      </c>
    </row>
    <row r="138">
      <c r="A138" s="46">
        <f>'Ratings worksheet'!A138</f>
        <v/>
      </c>
      <c r="B138" s="56">
        <f>'Ratings worksheet'!B138</f>
        <v/>
      </c>
      <c r="C138" s="56">
        <f>IF('Ratings worksheet'!C138="NA",VLOOKUP('Ratings worksheet'!B138,'Sovereign Ratings (Moody''s,S&amp;P)'!$F$9:$G$33,2,FALSE),'Ratings worksheet'!C138)</f>
        <v/>
      </c>
    </row>
    <row r="139">
      <c r="A139" s="46">
        <f>'Ratings worksheet'!A139</f>
        <v/>
      </c>
      <c r="B139" s="56">
        <f>'Ratings worksheet'!B139</f>
        <v/>
      </c>
      <c r="C139" s="56">
        <f>IF('Ratings worksheet'!C139="NA",VLOOKUP('Ratings worksheet'!B139,'Sovereign Ratings (Moody''s,S&amp;P)'!$F$9:$G$33,2,FALSE),'Ratings worksheet'!C139)</f>
        <v/>
      </c>
    </row>
    <row r="140">
      <c r="A140" s="46">
        <f>'Ratings worksheet'!A140</f>
        <v/>
      </c>
      <c r="B140" s="56">
        <f>'Ratings worksheet'!B140</f>
        <v/>
      </c>
      <c r="C140" s="56">
        <f>IF('Ratings worksheet'!C140="NA",VLOOKUP('Ratings worksheet'!B140,'Sovereign Ratings (Moody''s,S&amp;P)'!$F$9:$G$33,2,FALSE),'Ratings worksheet'!C140)</f>
        <v/>
      </c>
    </row>
    <row r="141">
      <c r="A141" s="46">
        <f>'Ratings worksheet'!A141</f>
        <v/>
      </c>
      <c r="B141" s="56">
        <f>'Ratings worksheet'!B141</f>
        <v/>
      </c>
      <c r="C141" s="56">
        <f>IF('Ratings worksheet'!C141="NA",VLOOKUP('Ratings worksheet'!B141,'Sovereign Ratings (Moody''s,S&amp;P)'!$F$9:$G$33,2,FALSE),'Ratings worksheet'!C141)</f>
        <v/>
      </c>
    </row>
    <row r="142">
      <c r="A142" s="46">
        <f>'Ratings worksheet'!A142</f>
        <v/>
      </c>
      <c r="B142" s="56">
        <f>'Ratings worksheet'!B142</f>
        <v/>
      </c>
      <c r="C142" s="56">
        <f>IF('Ratings worksheet'!C142="NA",VLOOKUP('Ratings worksheet'!B142,'Sovereign Ratings (Moody''s,S&amp;P)'!$F$9:$G$33,2,FALSE),'Ratings worksheet'!C142)</f>
        <v/>
      </c>
    </row>
    <row r="143">
      <c r="A143" s="46">
        <f>'Ratings worksheet'!A143</f>
        <v/>
      </c>
      <c r="B143" s="56">
        <f>'Ratings worksheet'!B143</f>
        <v/>
      </c>
      <c r="C143" s="56">
        <f>IF('Ratings worksheet'!C143="NA",VLOOKUP('Ratings worksheet'!B143,'Sovereign Ratings (Moody''s,S&amp;P)'!$F$9:$G$33,2,FALSE),'Ratings worksheet'!C143)</f>
        <v/>
      </c>
    </row>
    <row r="144">
      <c r="A144" s="46">
        <f>'Ratings worksheet'!A144</f>
        <v/>
      </c>
      <c r="B144" s="56">
        <f>'Ratings worksheet'!B144</f>
        <v/>
      </c>
      <c r="C144" s="56">
        <f>IF('Ratings worksheet'!C144="NA",VLOOKUP('Ratings worksheet'!B144,'Sovereign Ratings (Moody''s,S&amp;P)'!$F$9:$G$33,2,FALSE),'Ratings worksheet'!C144)</f>
        <v/>
      </c>
    </row>
    <row r="145">
      <c r="A145" s="46">
        <f>'Ratings worksheet'!A145</f>
        <v/>
      </c>
      <c r="B145" s="56">
        <f>'Ratings worksheet'!B145</f>
        <v/>
      </c>
      <c r="C145" s="56">
        <f>IF('Ratings worksheet'!C145="NA",VLOOKUP('Ratings worksheet'!B145,'Sovereign Ratings (Moody''s,S&amp;P)'!$F$9:$G$33,2,FALSE),'Ratings worksheet'!C145)</f>
        <v/>
      </c>
    </row>
    <row r="146">
      <c r="A146" s="46">
        <f>'Ratings worksheet'!A146</f>
        <v/>
      </c>
      <c r="B146" s="56">
        <f>'Ratings worksheet'!B146</f>
        <v/>
      </c>
      <c r="C146" s="56">
        <f>IF('Ratings worksheet'!C146="NA",VLOOKUP('Ratings worksheet'!B146,'Sovereign Ratings (Moody''s,S&amp;P)'!$F$9:$G$33,2,FALSE),'Ratings worksheet'!C146)</f>
        <v/>
      </c>
    </row>
    <row r="147">
      <c r="A147" s="46">
        <f>'Ratings worksheet'!A147</f>
        <v/>
      </c>
      <c r="B147" s="56">
        <f>'Ratings worksheet'!B147</f>
        <v/>
      </c>
      <c r="C147" s="56">
        <f>IF('Ratings worksheet'!C147="NA",VLOOKUP('Ratings worksheet'!B147,'Sovereign Ratings (Moody''s,S&amp;P)'!$F$9:$G$33,2,FALSE),'Ratings worksheet'!C147)</f>
        <v/>
      </c>
    </row>
    <row r="148">
      <c r="A148" s="46">
        <f>'Ratings worksheet'!A148</f>
        <v/>
      </c>
      <c r="B148" s="56">
        <f>'Ratings worksheet'!B148</f>
        <v/>
      </c>
      <c r="C148" s="56">
        <f>IF('Ratings worksheet'!C148="NA",VLOOKUP('Ratings worksheet'!B148,'Sovereign Ratings (Moody''s,S&amp;P)'!$F$9:$G$33,2,FALSE),'Ratings worksheet'!C148)</f>
        <v/>
      </c>
    </row>
    <row r="149">
      <c r="A149" s="46">
        <f>'Ratings worksheet'!A149</f>
        <v/>
      </c>
      <c r="B149" s="56">
        <f>'Ratings worksheet'!B149</f>
        <v/>
      </c>
      <c r="C149" s="56">
        <f>IF('Ratings worksheet'!C149="NA",VLOOKUP('Ratings worksheet'!B149,'Sovereign Ratings (Moody''s,S&amp;P)'!$F$9:$G$33,2,FALSE),'Ratings worksheet'!C149)</f>
        <v/>
      </c>
    </row>
    <row r="150">
      <c r="A150" s="46">
        <f>'Ratings worksheet'!A150</f>
        <v/>
      </c>
      <c r="B150" s="56">
        <f>'Ratings worksheet'!B150</f>
        <v/>
      </c>
      <c r="C150" s="56">
        <f>IF('Ratings worksheet'!C150="NA",VLOOKUP('Ratings worksheet'!B150,'Sovereign Ratings (Moody''s,S&amp;P)'!$F$9:$G$33,2,FALSE),'Ratings worksheet'!C150)</f>
        <v/>
      </c>
    </row>
    <row r="151">
      <c r="A151" s="46">
        <f>'Ratings worksheet'!A151</f>
        <v/>
      </c>
      <c r="B151" s="56">
        <f>'Ratings worksheet'!B151</f>
        <v/>
      </c>
      <c r="C151" s="56">
        <f>IF('Ratings worksheet'!C151="NA",VLOOKUP('Ratings worksheet'!B151,'Sovereign Ratings (Moody''s,S&amp;P)'!$F$9:$G$33,2,FALSE),'Ratings worksheet'!C151)</f>
        <v/>
      </c>
    </row>
    <row r="152">
      <c r="A152" s="46">
        <f>'Ratings worksheet'!A152</f>
        <v/>
      </c>
      <c r="B152" s="56">
        <f>'Ratings worksheet'!B152</f>
        <v/>
      </c>
      <c r="C152" s="56">
        <f>IF('Ratings worksheet'!C152="NA",VLOOKUP('Ratings worksheet'!B152,'Sovereign Ratings (Moody''s,S&amp;P)'!$F$9:$G$33,2,FALSE),'Ratings worksheet'!C152)</f>
        <v/>
      </c>
    </row>
    <row r="153">
      <c r="A153" s="46">
        <f>'Ratings worksheet'!A153</f>
        <v/>
      </c>
      <c r="B153" s="56">
        <f>'Ratings worksheet'!B153</f>
        <v/>
      </c>
      <c r="C153" s="56">
        <f>IF('Ratings worksheet'!C153="NA",VLOOKUP('Ratings worksheet'!B153,'Sovereign Ratings (Moody''s,S&amp;P)'!$F$9:$G$33,2,FALSE),'Ratings worksheet'!C153)</f>
        <v/>
      </c>
    </row>
    <row r="154">
      <c r="A154" s="46">
        <f>'Ratings worksheet'!A154</f>
        <v/>
      </c>
      <c r="B154" s="56">
        <f>'Ratings worksheet'!B154</f>
        <v/>
      </c>
      <c r="C154" s="56">
        <f>IF('Ratings worksheet'!C154="NA",VLOOKUP('Ratings worksheet'!B154,'Sovereign Ratings (Moody''s,S&amp;P)'!$F$9:$G$33,2,FALSE),'Ratings worksheet'!C154)</f>
        <v/>
      </c>
    </row>
    <row r="155">
      <c r="A155" s="46">
        <f>'Ratings worksheet'!A155</f>
        <v/>
      </c>
      <c r="B155" s="56">
        <f>'Ratings worksheet'!B155</f>
        <v/>
      </c>
      <c r="C155" s="56">
        <f>IF('Ratings worksheet'!C155="NA",VLOOKUP('Ratings worksheet'!B155,'Sovereign Ratings (Moody''s,S&amp;P)'!$F$9:$G$33,2,FALSE),'Ratings worksheet'!C155)</f>
        <v/>
      </c>
    </row>
    <row r="156">
      <c r="A156" s="46">
        <f>'Ratings worksheet'!A156</f>
        <v/>
      </c>
      <c r="B156" s="56">
        <f>'Ratings worksheet'!B156</f>
        <v/>
      </c>
      <c r="C156" s="56">
        <f>IF('Ratings worksheet'!C156="NA",VLOOKUP('Ratings worksheet'!B156,'Sovereign Ratings (Moody''s,S&amp;P)'!$F$9:$G$33,2,FALSE),'Ratings worksheet'!C156)</f>
        <v/>
      </c>
    </row>
    <row r="157">
      <c r="A157" s="46">
        <f>'Ratings worksheet'!A157</f>
        <v/>
      </c>
      <c r="B157" s="56">
        <f>'Ratings worksheet'!B157</f>
        <v/>
      </c>
      <c r="C157" s="56">
        <f>IF('Ratings worksheet'!C157="NA",VLOOKUP('Ratings worksheet'!B157,'Sovereign Ratings (Moody''s,S&amp;P)'!$F$9:$G$33,2,FALSE),'Ratings worksheet'!C157)</f>
        <v/>
      </c>
    </row>
    <row r="158">
      <c r="A158" s="46">
        <f>'Ratings worksheet'!A158</f>
        <v/>
      </c>
      <c r="B158" s="56">
        <f>'Ratings worksheet'!B158</f>
        <v/>
      </c>
      <c r="C158" s="56">
        <f>IF('Ratings worksheet'!C158="NA",VLOOKUP('Ratings worksheet'!B158,'Sovereign Ratings (Moody''s,S&amp;P)'!$F$9:$G$33,2,FALSE),'Ratings worksheet'!C158)</f>
        <v/>
      </c>
    </row>
  </sheetData>
  <mergeCells count="4">
    <mergeCell ref="F5:O5"/>
    <mergeCell ref="F3:O3"/>
    <mergeCell ref="F4:O4"/>
    <mergeCell ref="F2:O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Aswath Damodaran</dc:creator>
  <dcterms:created xmlns:dcterms="http://purl.org/dc/terms/" xmlns:xsi="http://www.w3.org/2001/XMLSchema-instance" xsi:type="dcterms:W3CDTF">1999-02-15T17:37:17Z</dcterms:created>
  <dcterms:modified xmlns:dcterms="http://purl.org/dc/terms/" xmlns:xsi="http://www.w3.org/2001/XMLSchema-instance" xsi:type="dcterms:W3CDTF">2024-08-20T22:38:41Z</dcterms:modified>
  <cp:lastModifiedBy>AKRAMOV, Ilyas [Student]</cp:lastModifiedBy>
</cp:coreProperties>
</file>