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36d5f42868bbd/Documents/MWwarming_2021/"/>
    </mc:Choice>
  </mc:AlternateContent>
  <xr:revisionPtr revIDLastSave="0" documentId="8_{1472920C-659B-45C3-86CE-9C682F134D23}" xr6:coauthVersionLast="47" xr6:coauthVersionMax="47" xr10:uidLastSave="{00000000-0000-0000-0000-000000000000}"/>
  <bookViews>
    <workbookView xWindow="-110" yWindow="-110" windowWidth="19420" windowHeight="10300" firstSheet="5" activeTab="7" xr2:uid="{2756C9D4-2374-E44F-976C-59CD3E3B5E74}"/>
  </bookViews>
  <sheets>
    <sheet name="Run order" sheetId="1" r:id="rId1"/>
    <sheet name="Swamp (incarnata) PDA" sheetId="6" r:id="rId2"/>
    <sheet name="Tropical (curassavica) PDA" sheetId="4" r:id="rId3"/>
    <sheet name="Compiled Data (PDA)" sheetId="11" r:id="rId4"/>
    <sheet name="Wing Samples (PDA)" sheetId="7" r:id="rId5"/>
    <sheet name="Swamp (incarnata) TUV" sheetId="5" r:id="rId6"/>
    <sheet name="Tropical (curassavica) TUV" sheetId="2" r:id="rId7"/>
    <sheet name="Comparing detector reading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4" i="4" l="1"/>
  <c r="L92" i="4"/>
  <c r="L89" i="4"/>
  <c r="L86" i="4"/>
  <c r="L81" i="4"/>
  <c r="L79" i="4"/>
  <c r="L73" i="4"/>
  <c r="L71" i="4"/>
  <c r="L69" i="4"/>
  <c r="L65" i="4"/>
  <c r="K97" i="4"/>
  <c r="K96" i="4"/>
  <c r="K95" i="4"/>
  <c r="K94" i="4"/>
  <c r="K92" i="4"/>
  <c r="K90" i="4"/>
  <c r="K89" i="4"/>
  <c r="K86" i="4"/>
  <c r="K83" i="4"/>
  <c r="K82" i="4"/>
  <c r="K81" i="4"/>
  <c r="K79" i="4"/>
  <c r="K75" i="4"/>
  <c r="K76" i="4"/>
  <c r="K74" i="4"/>
  <c r="K73" i="4"/>
  <c r="J95" i="4"/>
  <c r="J96" i="4"/>
  <c r="J97" i="4"/>
  <c r="J94" i="4"/>
  <c r="H94" i="4"/>
  <c r="J92" i="4"/>
  <c r="H92" i="4"/>
  <c r="H89" i="4"/>
  <c r="J90" i="4" s="1"/>
  <c r="J86" i="4"/>
  <c r="H86" i="4"/>
  <c r="J82" i="4"/>
  <c r="J83" i="4"/>
  <c r="J81" i="4"/>
  <c r="H81" i="4"/>
  <c r="J79" i="4"/>
  <c r="J73" i="4"/>
  <c r="H79" i="4"/>
  <c r="H73" i="4"/>
  <c r="J75" i="4"/>
  <c r="J76" i="4"/>
  <c r="J74" i="4"/>
  <c r="K71" i="4"/>
  <c r="J71" i="4"/>
  <c r="K69" i="4"/>
  <c r="J69" i="4"/>
  <c r="K66" i="4"/>
  <c r="K65" i="4"/>
  <c r="J66" i="4"/>
  <c r="J65" i="4"/>
  <c r="H71" i="4"/>
  <c r="H69" i="4"/>
  <c r="H65" i="4"/>
  <c r="G95" i="4"/>
  <c r="G96" i="4"/>
  <c r="G97" i="4"/>
  <c r="G94" i="4"/>
  <c r="G92" i="4"/>
  <c r="G90" i="4"/>
  <c r="G89" i="4"/>
  <c r="G86" i="4"/>
  <c r="G82" i="4"/>
  <c r="G83" i="4"/>
  <c r="G81" i="4"/>
  <c r="G79" i="4"/>
  <c r="G74" i="4"/>
  <c r="G75" i="4"/>
  <c r="G76" i="4"/>
  <c r="G73" i="4"/>
  <c r="G71" i="4"/>
  <c r="G69" i="4"/>
  <c r="G66" i="4"/>
  <c r="G65" i="4"/>
  <c r="I103" i="4"/>
  <c r="I99" i="4"/>
  <c r="I94" i="4"/>
  <c r="I92" i="4"/>
  <c r="I89" i="4"/>
  <c r="I88" i="4"/>
  <c r="I86" i="4"/>
  <c r="I85" i="4"/>
  <c r="I81" i="4"/>
  <c r="I79" i="4"/>
  <c r="I78" i="4"/>
  <c r="I73" i="4"/>
  <c r="I71" i="4"/>
  <c r="I69" i="4"/>
  <c r="I68" i="4"/>
  <c r="I65" i="4"/>
  <c r="F101" i="4"/>
  <c r="F100" i="4"/>
  <c r="F95" i="4"/>
  <c r="F96" i="4"/>
  <c r="F97" i="4"/>
  <c r="F94" i="4"/>
  <c r="F92" i="4"/>
  <c r="F90" i="4"/>
  <c r="F89" i="4"/>
  <c r="F86" i="4"/>
  <c r="F82" i="4"/>
  <c r="F83" i="4"/>
  <c r="F81" i="4"/>
  <c r="F79" i="4"/>
  <c r="F74" i="4"/>
  <c r="F75" i="4"/>
  <c r="F76" i="4"/>
  <c r="F73" i="4"/>
  <c r="F71" i="4"/>
  <c r="F69" i="4"/>
  <c r="F66" i="4"/>
  <c r="F65" i="4"/>
  <c r="J89" i="4" l="1"/>
  <c r="M20" i="8" l="1"/>
  <c r="F12" i="4"/>
  <c r="F63" i="4"/>
  <c r="I62" i="4"/>
  <c r="I59" i="4"/>
  <c r="I52" i="4"/>
  <c r="I51" i="4"/>
  <c r="I48" i="4"/>
  <c r="I47" i="4"/>
  <c r="I39" i="4"/>
  <c r="I38" i="4"/>
  <c r="I35" i="4"/>
  <c r="I34" i="4"/>
  <c r="I27" i="4"/>
  <c r="I24" i="4"/>
  <c r="I21" i="4"/>
  <c r="I20" i="4"/>
  <c r="I17" i="4"/>
  <c r="I15" i="4"/>
  <c r="I9" i="4"/>
  <c r="I16" i="4"/>
  <c r="I12" i="4"/>
  <c r="I5" i="4"/>
  <c r="I2" i="4"/>
  <c r="F62" i="4"/>
  <c r="F60" i="4"/>
  <c r="F59" i="4"/>
  <c r="F53" i="4"/>
  <c r="F54" i="4"/>
  <c r="F55" i="4"/>
  <c r="F56" i="4"/>
  <c r="F57" i="4"/>
  <c r="F52" i="4"/>
  <c r="F49" i="4"/>
  <c r="F48" i="4"/>
  <c r="F40" i="4"/>
  <c r="G40" i="4" s="1"/>
  <c r="F41" i="4"/>
  <c r="F42" i="4"/>
  <c r="F43" i="4"/>
  <c r="F44" i="4"/>
  <c r="F45" i="4"/>
  <c r="F39" i="4"/>
  <c r="G39" i="4" s="1"/>
  <c r="F36" i="4"/>
  <c r="F35" i="4"/>
  <c r="G35" i="4" s="1"/>
  <c r="F28" i="4"/>
  <c r="F29" i="4"/>
  <c r="G29" i="4" s="1"/>
  <c r="F30" i="4"/>
  <c r="F31" i="4"/>
  <c r="F32" i="4"/>
  <c r="F27" i="4"/>
  <c r="F25" i="4"/>
  <c r="F24" i="4"/>
  <c r="F22" i="4"/>
  <c r="F21" i="4"/>
  <c r="F18" i="4"/>
  <c r="F17" i="4"/>
  <c r="F13" i="4"/>
  <c r="F10" i="4"/>
  <c r="F9" i="4"/>
  <c r="F6" i="4"/>
  <c r="F7" i="4"/>
  <c r="F5" i="4"/>
  <c r="F3" i="4"/>
  <c r="F2" i="4"/>
  <c r="G2" i="4" s="1"/>
  <c r="F2" i="2"/>
  <c r="G2" i="2"/>
  <c r="J16" i="5"/>
  <c r="J15" i="5"/>
  <c r="F14" i="5"/>
  <c r="F15" i="5"/>
  <c r="F16" i="5"/>
  <c r="F17" i="5"/>
  <c r="F13" i="5"/>
  <c r="G13" i="5" s="1"/>
  <c r="L81" i="5"/>
  <c r="K83" i="5"/>
  <c r="K82" i="5"/>
  <c r="K81" i="5"/>
  <c r="J83" i="5"/>
  <c r="J82" i="5"/>
  <c r="J81" i="5"/>
  <c r="L78" i="5"/>
  <c r="K79" i="5"/>
  <c r="K78" i="5"/>
  <c r="J79" i="5"/>
  <c r="J78" i="5"/>
  <c r="H81" i="5"/>
  <c r="G82" i="5"/>
  <c r="G83" i="5"/>
  <c r="G81" i="5"/>
  <c r="F79" i="5"/>
  <c r="F78" i="5"/>
  <c r="G78" i="5"/>
  <c r="H78" i="5"/>
  <c r="G79" i="5"/>
  <c r="L69" i="5"/>
  <c r="K70" i="5"/>
  <c r="K71" i="5"/>
  <c r="K72" i="5"/>
  <c r="K73" i="5"/>
  <c r="K74" i="5"/>
  <c r="K75" i="5"/>
  <c r="K69" i="5"/>
  <c r="J70" i="5"/>
  <c r="J71" i="5"/>
  <c r="J72" i="5"/>
  <c r="J73" i="5"/>
  <c r="J74" i="5"/>
  <c r="J75" i="5"/>
  <c r="J69" i="5"/>
  <c r="H69" i="5"/>
  <c r="G70" i="5"/>
  <c r="G71" i="5"/>
  <c r="G72" i="5"/>
  <c r="G73" i="5"/>
  <c r="G74" i="5"/>
  <c r="G75" i="5"/>
  <c r="G69" i="5"/>
  <c r="L65" i="5"/>
  <c r="K67" i="5"/>
  <c r="K66" i="5"/>
  <c r="K65" i="5"/>
  <c r="J66" i="5"/>
  <c r="J67" i="5"/>
  <c r="J65" i="5"/>
  <c r="L60" i="5"/>
  <c r="K61" i="5"/>
  <c r="K62" i="5"/>
  <c r="K63" i="5"/>
  <c r="K60" i="5"/>
  <c r="J61" i="5"/>
  <c r="J62" i="5"/>
  <c r="J63" i="5"/>
  <c r="J60" i="5"/>
  <c r="L55" i="5"/>
  <c r="K57" i="5"/>
  <c r="K58" i="5"/>
  <c r="K56" i="5"/>
  <c r="K55" i="5"/>
  <c r="J56" i="5"/>
  <c r="J57" i="5"/>
  <c r="J58" i="5"/>
  <c r="J55" i="5"/>
  <c r="J53" i="5"/>
  <c r="J52" i="5"/>
  <c r="H65" i="5"/>
  <c r="G67" i="5"/>
  <c r="G66" i="5"/>
  <c r="G65" i="5"/>
  <c r="H60" i="5"/>
  <c r="H55" i="5"/>
  <c r="G56" i="5"/>
  <c r="G57" i="5"/>
  <c r="G58" i="5"/>
  <c r="G55" i="5"/>
  <c r="G61" i="5"/>
  <c r="G62" i="5"/>
  <c r="G63" i="5"/>
  <c r="G60" i="5"/>
  <c r="L52" i="5"/>
  <c r="K53" i="5"/>
  <c r="K52" i="5"/>
  <c r="H52" i="5"/>
  <c r="G53" i="5"/>
  <c r="G52" i="5"/>
  <c r="L48" i="5"/>
  <c r="K50" i="5"/>
  <c r="K49" i="5"/>
  <c r="K48" i="5"/>
  <c r="J49" i="5"/>
  <c r="J50" i="5"/>
  <c r="J48" i="5"/>
  <c r="H48" i="5"/>
  <c r="G49" i="5"/>
  <c r="G50" i="5"/>
  <c r="G48" i="5"/>
  <c r="L43" i="5"/>
  <c r="K44" i="5"/>
  <c r="K45" i="5"/>
  <c r="K43" i="5"/>
  <c r="J44" i="5"/>
  <c r="J45" i="5"/>
  <c r="J43" i="5"/>
  <c r="H43" i="5"/>
  <c r="G44" i="5"/>
  <c r="G45" i="5"/>
  <c r="G43" i="5"/>
  <c r="L36" i="5"/>
  <c r="K38" i="5"/>
  <c r="K39" i="5"/>
  <c r="K40" i="5"/>
  <c r="K37" i="5"/>
  <c r="K36" i="5"/>
  <c r="J37" i="5"/>
  <c r="J38" i="5"/>
  <c r="J39" i="5"/>
  <c r="J40" i="5"/>
  <c r="J36" i="5"/>
  <c r="H36" i="5"/>
  <c r="G37" i="5"/>
  <c r="G38" i="5"/>
  <c r="G39" i="5"/>
  <c r="G40" i="5"/>
  <c r="G36" i="5"/>
  <c r="L32" i="5"/>
  <c r="K33" i="5"/>
  <c r="K32" i="5"/>
  <c r="J33" i="5"/>
  <c r="J32" i="5"/>
  <c r="H32" i="5"/>
  <c r="G33" i="5"/>
  <c r="G32" i="5"/>
  <c r="L28" i="5"/>
  <c r="K20" i="5"/>
  <c r="K29" i="5"/>
  <c r="K30" i="5"/>
  <c r="K28" i="5"/>
  <c r="J29" i="5"/>
  <c r="J30" i="5"/>
  <c r="J28" i="5"/>
  <c r="H28" i="5"/>
  <c r="G29" i="5"/>
  <c r="G30" i="5"/>
  <c r="G28" i="5"/>
  <c r="L19" i="5"/>
  <c r="K21" i="5"/>
  <c r="K22" i="5"/>
  <c r="K23" i="5"/>
  <c r="K24" i="5"/>
  <c r="K19" i="5"/>
  <c r="J20" i="5"/>
  <c r="J21" i="5"/>
  <c r="J22" i="5"/>
  <c r="J23" i="5"/>
  <c r="J24" i="5"/>
  <c r="J19" i="5"/>
  <c r="H19" i="5"/>
  <c r="G20" i="5"/>
  <c r="G21" i="5"/>
  <c r="G22" i="5"/>
  <c r="G23" i="5"/>
  <c r="G24" i="5"/>
  <c r="G19" i="5"/>
  <c r="G14" i="5"/>
  <c r="G15" i="5"/>
  <c r="G16" i="5"/>
  <c r="L2" i="5"/>
  <c r="K4" i="5"/>
  <c r="K5" i="5"/>
  <c r="K3" i="5"/>
  <c r="K2" i="5"/>
  <c r="J3" i="5"/>
  <c r="J4" i="5"/>
  <c r="J5" i="5"/>
  <c r="J2" i="5"/>
  <c r="H2" i="5"/>
  <c r="G3" i="5"/>
  <c r="G4" i="5"/>
  <c r="G5" i="5"/>
  <c r="G2" i="5"/>
  <c r="I244" i="2"/>
  <c r="I229" i="2"/>
  <c r="I208" i="2"/>
  <c r="I194" i="2"/>
  <c r="I179" i="2"/>
  <c r="I168" i="2"/>
  <c r="I150" i="2"/>
  <c r="I140" i="2"/>
  <c r="I125" i="2"/>
  <c r="I119" i="2"/>
  <c r="I104" i="2"/>
  <c r="I90" i="2"/>
  <c r="I80" i="2"/>
  <c r="I68" i="2"/>
  <c r="I55" i="2"/>
  <c r="I48" i="2"/>
  <c r="I41" i="2"/>
  <c r="I28" i="2"/>
  <c r="I19" i="2"/>
  <c r="I9" i="2"/>
  <c r="G17" i="4" l="1"/>
  <c r="G44" i="4"/>
  <c r="G18" i="4"/>
  <c r="G43" i="4"/>
  <c r="G42" i="4"/>
  <c r="G45" i="4"/>
  <c r="G62" i="4"/>
  <c r="J62" i="4" s="1"/>
  <c r="K62" i="4" s="1"/>
  <c r="G7" i="4"/>
  <c r="H5" i="4" s="1"/>
  <c r="J5" i="4" s="1"/>
  <c r="K5" i="4" s="1"/>
  <c r="G22" i="4"/>
  <c r="G41" i="4"/>
  <c r="G3" i="4"/>
  <c r="G21" i="4"/>
  <c r="H21" i="4" s="1"/>
  <c r="J21" i="4" s="1"/>
  <c r="K21" i="4" s="1"/>
  <c r="G6" i="4"/>
  <c r="G24" i="4"/>
  <c r="G5" i="4"/>
  <c r="G25" i="4"/>
  <c r="G48" i="4"/>
  <c r="G63" i="4"/>
  <c r="H2" i="4"/>
  <c r="J2" i="4" s="1"/>
  <c r="K2" i="4" s="1"/>
  <c r="L2" i="4" s="1"/>
  <c r="G49" i="4"/>
  <c r="H48" i="4" s="1"/>
  <c r="J49" i="4" s="1"/>
  <c r="K49" i="4" s="1"/>
  <c r="G28" i="4"/>
  <c r="G53" i="4"/>
  <c r="G9" i="4"/>
  <c r="H9" i="4" s="1"/>
  <c r="J9" i="4" s="1"/>
  <c r="K9" i="4" s="1"/>
  <c r="G36" i="4"/>
  <c r="H35" i="4" s="1"/>
  <c r="J35" i="4" s="1"/>
  <c r="K35" i="4" s="1"/>
  <c r="G59" i="4"/>
  <c r="G10" i="4"/>
  <c r="G27" i="4"/>
  <c r="G60" i="4"/>
  <c r="G55" i="4"/>
  <c r="G32" i="4"/>
  <c r="G52" i="4"/>
  <c r="H52" i="4" s="1"/>
  <c r="G31" i="4"/>
  <c r="G57" i="4"/>
  <c r="G12" i="4"/>
  <c r="G54" i="4"/>
  <c r="G13" i="4"/>
  <c r="G30" i="4"/>
  <c r="G56" i="4"/>
  <c r="H62" i="4"/>
  <c r="J63" i="4" s="1"/>
  <c r="K63" i="4" s="1"/>
  <c r="H17" i="4"/>
  <c r="J17" i="4"/>
  <c r="K17" i="4" s="1"/>
  <c r="J3" i="4"/>
  <c r="K3" i="4" s="1"/>
  <c r="J18" i="4"/>
  <c r="K18" i="4" s="1"/>
  <c r="H13" i="5"/>
  <c r="F84" i="5"/>
  <c r="F82" i="5"/>
  <c r="F83" i="5"/>
  <c r="F81" i="5"/>
  <c r="F80" i="5"/>
  <c r="F70" i="5"/>
  <c r="F71" i="5"/>
  <c r="F72" i="5"/>
  <c r="F73" i="5"/>
  <c r="F74" i="5"/>
  <c r="F75" i="5"/>
  <c r="F76" i="5"/>
  <c r="F69" i="5"/>
  <c r="F66" i="5"/>
  <c r="F67" i="5"/>
  <c r="F68" i="5"/>
  <c r="F65" i="5"/>
  <c r="F61" i="5"/>
  <c r="F62" i="5"/>
  <c r="F63" i="5"/>
  <c r="F64" i="5"/>
  <c r="F60" i="5"/>
  <c r="F56" i="5"/>
  <c r="F57" i="5"/>
  <c r="F58" i="5"/>
  <c r="F59" i="5"/>
  <c r="F55" i="5"/>
  <c r="F53" i="5"/>
  <c r="F54" i="5"/>
  <c r="F52" i="5"/>
  <c r="F49" i="5"/>
  <c r="F50" i="5"/>
  <c r="F51" i="5"/>
  <c r="F48" i="5"/>
  <c r="F46" i="5"/>
  <c r="F44" i="5"/>
  <c r="F45" i="5"/>
  <c r="F43" i="5"/>
  <c r="F37" i="5"/>
  <c r="F38" i="5"/>
  <c r="F39" i="5"/>
  <c r="F40" i="5"/>
  <c r="F41" i="5"/>
  <c r="F36" i="5"/>
  <c r="F33" i="5"/>
  <c r="F34" i="5"/>
  <c r="F32" i="5"/>
  <c r="F29" i="5"/>
  <c r="F30" i="5"/>
  <c r="F31" i="5"/>
  <c r="F28" i="5"/>
  <c r="F20" i="5"/>
  <c r="F21" i="5"/>
  <c r="F22" i="5"/>
  <c r="F23" i="5"/>
  <c r="F24" i="5"/>
  <c r="F25" i="5"/>
  <c r="F19" i="5"/>
  <c r="F10" i="5"/>
  <c r="F11" i="5"/>
  <c r="F12" i="5"/>
  <c r="F9" i="5"/>
  <c r="F3" i="5"/>
  <c r="F4" i="5"/>
  <c r="F5" i="5"/>
  <c r="F6" i="5"/>
  <c r="F2" i="5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F244" i="2"/>
  <c r="G244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F229" i="2"/>
  <c r="G229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F208" i="2"/>
  <c r="G208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F194" i="2"/>
  <c r="G194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F179" i="2"/>
  <c r="G179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F168" i="2"/>
  <c r="G168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F150" i="2"/>
  <c r="G15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F140" i="2"/>
  <c r="G140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F125" i="2"/>
  <c r="G125" i="2" s="1"/>
  <c r="F120" i="2"/>
  <c r="G120" i="2" s="1"/>
  <c r="F121" i="2"/>
  <c r="G121" i="2" s="1"/>
  <c r="F122" i="2"/>
  <c r="G122" i="2" s="1"/>
  <c r="F123" i="2"/>
  <c r="G123" i="2" s="1"/>
  <c r="F124" i="2"/>
  <c r="F119" i="2"/>
  <c r="G119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F104" i="2"/>
  <c r="G104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F90" i="2"/>
  <c r="G9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F80" i="2"/>
  <c r="G80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F68" i="2"/>
  <c r="G68" i="2" s="1"/>
  <c r="F55" i="2"/>
  <c r="G55" i="2" s="1"/>
  <c r="F48" i="2"/>
  <c r="G48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F41" i="2"/>
  <c r="G41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F28" i="2"/>
  <c r="G28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F19" i="2"/>
  <c r="G19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F17" i="2"/>
  <c r="G17" i="2" s="1"/>
  <c r="F18" i="2"/>
  <c r="F7" i="2"/>
  <c r="G7" i="2" s="1"/>
  <c r="F6" i="2"/>
  <c r="G6" i="2" s="1"/>
  <c r="F5" i="2"/>
  <c r="G5" i="2" s="1"/>
  <c r="F4" i="2"/>
  <c r="G4" i="2" s="1"/>
  <c r="F3" i="2"/>
  <c r="G3" i="2" s="1"/>
  <c r="H24" i="4" l="1"/>
  <c r="H39" i="4"/>
  <c r="J41" i="4" s="1"/>
  <c r="K41" i="4" s="1"/>
  <c r="J24" i="4"/>
  <c r="K24" i="4" s="1"/>
  <c r="J25" i="4"/>
  <c r="K25" i="4" s="1"/>
  <c r="L24" i="4" s="1"/>
  <c r="H12" i="4"/>
  <c r="J12" i="4" s="1"/>
  <c r="K12" i="4" s="1"/>
  <c r="J54" i="4"/>
  <c r="K54" i="4" s="1"/>
  <c r="J7" i="4"/>
  <c r="K7" i="4" s="1"/>
  <c r="H59" i="4"/>
  <c r="J60" i="4" s="1"/>
  <c r="K60" i="4" s="1"/>
  <c r="H27" i="4"/>
  <c r="J32" i="4" s="1"/>
  <c r="K32" i="4" s="1"/>
  <c r="J53" i="4"/>
  <c r="K53" i="4" s="1"/>
  <c r="J56" i="4"/>
  <c r="K56" i="4" s="1"/>
  <c r="J55" i="4"/>
  <c r="K55" i="4" s="1"/>
  <c r="J36" i="4"/>
  <c r="K36" i="4" s="1"/>
  <c r="L35" i="4" s="1"/>
  <c r="J44" i="4"/>
  <c r="K44" i="4" s="1"/>
  <c r="J52" i="4"/>
  <c r="K52" i="4" s="1"/>
  <c r="J48" i="4"/>
  <c r="K48" i="4" s="1"/>
  <c r="L48" i="4" s="1"/>
  <c r="J39" i="4"/>
  <c r="K39" i="4" s="1"/>
  <c r="L62" i="4"/>
  <c r="J43" i="4"/>
  <c r="K43" i="4" s="1"/>
  <c r="J57" i="4"/>
  <c r="K57" i="4" s="1"/>
  <c r="J10" i="4"/>
  <c r="K10" i="4" s="1"/>
  <c r="L9" i="4" s="1"/>
  <c r="J40" i="4"/>
  <c r="K40" i="4" s="1"/>
  <c r="L17" i="4"/>
  <c r="J22" i="4"/>
  <c r="K22" i="4" s="1"/>
  <c r="L21" i="4" s="1"/>
  <c r="J42" i="4"/>
  <c r="K42" i="4" s="1"/>
  <c r="J45" i="4"/>
  <c r="K45" i="4" s="1"/>
  <c r="J6" i="4"/>
  <c r="K6" i="4" s="1"/>
  <c r="K15" i="5"/>
  <c r="K16" i="5"/>
  <c r="J14" i="5"/>
  <c r="K14" i="5" s="1"/>
  <c r="J13" i="5"/>
  <c r="K13" i="5" s="1"/>
  <c r="L13" i="5" s="1"/>
  <c r="H19" i="2"/>
  <c r="H9" i="2"/>
  <c r="J10" i="2" s="1"/>
  <c r="K10" i="2" s="1"/>
  <c r="H28" i="2"/>
  <c r="J35" i="2" s="1"/>
  <c r="K35" i="2" s="1"/>
  <c r="H48" i="2"/>
  <c r="J48" i="2" s="1"/>
  <c r="K48" i="2" s="1"/>
  <c r="H41" i="2"/>
  <c r="J45" i="2" s="1"/>
  <c r="K45" i="2" s="1"/>
  <c r="H55" i="2"/>
  <c r="J57" i="2" s="1"/>
  <c r="K57" i="2" s="1"/>
  <c r="H90" i="2"/>
  <c r="J96" i="2" s="1"/>
  <c r="K96" i="2" s="1"/>
  <c r="H179" i="2"/>
  <c r="J186" i="2" s="1"/>
  <c r="K186" i="2" s="1"/>
  <c r="H244" i="2"/>
  <c r="J248" i="2" s="1"/>
  <c r="K248" i="2" s="1"/>
  <c r="H229" i="2"/>
  <c r="J236" i="2" s="1"/>
  <c r="K236" i="2" s="1"/>
  <c r="H140" i="2"/>
  <c r="J144" i="2" s="1"/>
  <c r="K144" i="2" s="1"/>
  <c r="H125" i="2"/>
  <c r="J125" i="2" s="1"/>
  <c r="K125" i="2" s="1"/>
  <c r="H150" i="2"/>
  <c r="J153" i="2" s="1"/>
  <c r="K153" i="2" s="1"/>
  <c r="H208" i="2"/>
  <c r="J209" i="2" s="1"/>
  <c r="K209" i="2" s="1"/>
  <c r="H119" i="2"/>
  <c r="J119" i="2" s="1"/>
  <c r="K119" i="2" s="1"/>
  <c r="H80" i="2"/>
  <c r="J83" i="2" s="1"/>
  <c r="K83" i="2" s="1"/>
  <c r="H104" i="2"/>
  <c r="J108" i="2" s="1"/>
  <c r="K108" i="2" s="1"/>
  <c r="H168" i="2"/>
  <c r="J176" i="2" s="1"/>
  <c r="K176" i="2" s="1"/>
  <c r="H68" i="2"/>
  <c r="J70" i="2" s="1"/>
  <c r="K70" i="2" s="1"/>
  <c r="H194" i="2"/>
  <c r="J195" i="2" s="1"/>
  <c r="K195" i="2" s="1"/>
  <c r="J38" i="2"/>
  <c r="K38" i="2" s="1"/>
  <c r="J26" i="2"/>
  <c r="K26" i="2" s="1"/>
  <c r="J22" i="2"/>
  <c r="K22" i="2" s="1"/>
  <c r="J21" i="2"/>
  <c r="K21" i="2" s="1"/>
  <c r="J19" i="2"/>
  <c r="K19" i="2" s="1"/>
  <c r="J25" i="2"/>
  <c r="K25" i="2" s="1"/>
  <c r="J23" i="2"/>
  <c r="K23" i="2" s="1"/>
  <c r="J20" i="2"/>
  <c r="K20" i="2" s="1"/>
  <c r="J24" i="2"/>
  <c r="K24" i="2" s="1"/>
  <c r="J11" i="2"/>
  <c r="K11" i="2" s="1"/>
  <c r="J13" i="2"/>
  <c r="K13" i="2" s="1"/>
  <c r="J14" i="2"/>
  <c r="K14" i="2" s="1"/>
  <c r="J17" i="2"/>
  <c r="K17" i="2" s="1"/>
  <c r="H2" i="2"/>
  <c r="J7" i="2" s="1"/>
  <c r="K7" i="2" s="1"/>
  <c r="L5" i="4" l="1"/>
  <c r="J59" i="4"/>
  <c r="K59" i="4" s="1"/>
  <c r="L59" i="4" s="1"/>
  <c r="J13" i="4"/>
  <c r="K13" i="4" s="1"/>
  <c r="L12" i="4" s="1"/>
  <c r="L52" i="4"/>
  <c r="J31" i="4"/>
  <c r="K31" i="4" s="1"/>
  <c r="J30" i="4"/>
  <c r="K30" i="4" s="1"/>
  <c r="J29" i="4"/>
  <c r="K29" i="4" s="1"/>
  <c r="J28" i="4"/>
  <c r="K28" i="4" s="1"/>
  <c r="J27" i="4"/>
  <c r="K27" i="4" s="1"/>
  <c r="L39" i="4"/>
  <c r="J12" i="2"/>
  <c r="K12" i="2" s="1"/>
  <c r="J16" i="2"/>
  <c r="K16" i="2" s="1"/>
  <c r="J98" i="2"/>
  <c r="K98" i="2" s="1"/>
  <c r="J164" i="2"/>
  <c r="K164" i="2" s="1"/>
  <c r="J162" i="2"/>
  <c r="K162" i="2" s="1"/>
  <c r="J158" i="2"/>
  <c r="K158" i="2" s="1"/>
  <c r="J99" i="2"/>
  <c r="K99" i="2" s="1"/>
  <c r="J157" i="2"/>
  <c r="K157" i="2" s="1"/>
  <c r="J100" i="2"/>
  <c r="K100" i="2" s="1"/>
  <c r="J161" i="2"/>
  <c r="K161" i="2" s="1"/>
  <c r="J94" i="2"/>
  <c r="K94" i="2" s="1"/>
  <c r="J34" i="2"/>
  <c r="K34" i="2" s="1"/>
  <c r="J166" i="2"/>
  <c r="K166" i="2" s="1"/>
  <c r="J28" i="2"/>
  <c r="K28" i="2" s="1"/>
  <c r="J104" i="2"/>
  <c r="K104" i="2" s="1"/>
  <c r="J152" i="2"/>
  <c r="K152" i="2" s="1"/>
  <c r="J5" i="2"/>
  <c r="K5" i="2" s="1"/>
  <c r="J39" i="2"/>
  <c r="K39" i="2" s="1"/>
  <c r="J15" i="2"/>
  <c r="K15" i="2" s="1"/>
  <c r="J52" i="2"/>
  <c r="K52" i="2" s="1"/>
  <c r="J50" i="2"/>
  <c r="K50" i="2" s="1"/>
  <c r="J29" i="2"/>
  <c r="K29" i="2" s="1"/>
  <c r="J49" i="2"/>
  <c r="K49" i="2" s="1"/>
  <c r="J9" i="2"/>
  <c r="K9" i="2" s="1"/>
  <c r="J37" i="2"/>
  <c r="K37" i="2" s="1"/>
  <c r="J55" i="2"/>
  <c r="K55" i="2" s="1"/>
  <c r="J42" i="2"/>
  <c r="K42" i="2" s="1"/>
  <c r="J165" i="2"/>
  <c r="K165" i="2" s="1"/>
  <c r="J113" i="2"/>
  <c r="K113" i="2" s="1"/>
  <c r="J155" i="2"/>
  <c r="K155" i="2" s="1"/>
  <c r="J36" i="2"/>
  <c r="K36" i="2" s="1"/>
  <c r="J51" i="2"/>
  <c r="K51" i="2" s="1"/>
  <c r="J44" i="2"/>
  <c r="K44" i="2" s="1"/>
  <c r="J245" i="2"/>
  <c r="K245" i="2" s="1"/>
  <c r="J88" i="2"/>
  <c r="K88" i="2" s="1"/>
  <c r="J240" i="2"/>
  <c r="K240" i="2" s="1"/>
  <c r="J61" i="2"/>
  <c r="K61" i="2" s="1"/>
  <c r="J46" i="2"/>
  <c r="K46" i="2" s="1"/>
  <c r="J214" i="2"/>
  <c r="K214" i="2" s="1"/>
  <c r="J32" i="2"/>
  <c r="K32" i="2" s="1"/>
  <c r="J41" i="2"/>
  <c r="K41" i="2" s="1"/>
  <c r="J62" i="2"/>
  <c r="K62" i="2" s="1"/>
  <c r="J123" i="2"/>
  <c r="K123" i="2" s="1"/>
  <c r="J93" i="2"/>
  <c r="K93" i="2" s="1"/>
  <c r="J117" i="2"/>
  <c r="K117" i="2" s="1"/>
  <c r="J256" i="2"/>
  <c r="K256" i="2" s="1"/>
  <c r="J239" i="2"/>
  <c r="K239" i="2" s="1"/>
  <c r="J109" i="2"/>
  <c r="K109" i="2" s="1"/>
  <c r="J115" i="2"/>
  <c r="K115" i="2" s="1"/>
  <c r="J217" i="2"/>
  <c r="K217" i="2" s="1"/>
  <c r="J112" i="2"/>
  <c r="K112" i="2" s="1"/>
  <c r="J43" i="2"/>
  <c r="K43" i="2" s="1"/>
  <c r="J223" i="2"/>
  <c r="K223" i="2" s="1"/>
  <c r="J60" i="2"/>
  <c r="K60" i="2" s="1"/>
  <c r="J128" i="2"/>
  <c r="K128" i="2" s="1"/>
  <c r="J33" i="2"/>
  <c r="K33" i="2" s="1"/>
  <c r="J53" i="2"/>
  <c r="K53" i="2" s="1"/>
  <c r="J59" i="2"/>
  <c r="K59" i="2" s="1"/>
  <c r="J110" i="2"/>
  <c r="K110" i="2" s="1"/>
  <c r="J120" i="2"/>
  <c r="K120" i="2" s="1"/>
  <c r="J122" i="2"/>
  <c r="K122" i="2" s="1"/>
  <c r="J156" i="2"/>
  <c r="K156" i="2" s="1"/>
  <c r="J170" i="2"/>
  <c r="K170" i="2" s="1"/>
  <c r="J173" i="2"/>
  <c r="K173" i="2" s="1"/>
  <c r="J74" i="2"/>
  <c r="K74" i="2" s="1"/>
  <c r="J66" i="2"/>
  <c r="K66" i="2" s="1"/>
  <c r="J151" i="2"/>
  <c r="K151" i="2" s="1"/>
  <c r="J160" i="2"/>
  <c r="K160" i="2" s="1"/>
  <c r="J215" i="2"/>
  <c r="K215" i="2" s="1"/>
  <c r="J154" i="2"/>
  <c r="K154" i="2" s="1"/>
  <c r="J163" i="2"/>
  <c r="K163" i="2" s="1"/>
  <c r="J63" i="2"/>
  <c r="K63" i="2" s="1"/>
  <c r="J30" i="2"/>
  <c r="K30" i="2" s="1"/>
  <c r="J31" i="2"/>
  <c r="K31" i="2" s="1"/>
  <c r="J64" i="2"/>
  <c r="K64" i="2" s="1"/>
  <c r="J58" i="2"/>
  <c r="K58" i="2" s="1"/>
  <c r="J224" i="2"/>
  <c r="K224" i="2" s="1"/>
  <c r="J159" i="2"/>
  <c r="K159" i="2" s="1"/>
  <c r="J150" i="2"/>
  <c r="K150" i="2" s="1"/>
  <c r="J183" i="2"/>
  <c r="K183" i="2" s="1"/>
  <c r="J95" i="2"/>
  <c r="K95" i="2" s="1"/>
  <c r="J90" i="2"/>
  <c r="K90" i="2" s="1"/>
  <c r="J189" i="2"/>
  <c r="K189" i="2" s="1"/>
  <c r="J56" i="2"/>
  <c r="K56" i="2" s="1"/>
  <c r="J212" i="2"/>
  <c r="K212" i="2" s="1"/>
  <c r="J65" i="2"/>
  <c r="K65" i="2" s="1"/>
  <c r="J211" i="2"/>
  <c r="K211" i="2" s="1"/>
  <c r="J180" i="2"/>
  <c r="K180" i="2" s="1"/>
  <c r="J148" i="2"/>
  <c r="K148" i="2" s="1"/>
  <c r="J219" i="2"/>
  <c r="K219" i="2" s="1"/>
  <c r="J97" i="2"/>
  <c r="K97" i="2" s="1"/>
  <c r="J168" i="2"/>
  <c r="K168" i="2" s="1"/>
  <c r="J91" i="2"/>
  <c r="K91" i="2" s="1"/>
  <c r="J102" i="2"/>
  <c r="K102" i="2" s="1"/>
  <c r="J121" i="2"/>
  <c r="K121" i="2" s="1"/>
  <c r="J105" i="2"/>
  <c r="K105" i="2" s="1"/>
  <c r="J101" i="2"/>
  <c r="K101" i="2" s="1"/>
  <c r="J169" i="2"/>
  <c r="K169" i="2" s="1"/>
  <c r="J6" i="2"/>
  <c r="K6" i="2" s="1"/>
  <c r="J238" i="2"/>
  <c r="K238" i="2" s="1"/>
  <c r="J237" i="2"/>
  <c r="K237" i="2" s="1"/>
  <c r="J233" i="2"/>
  <c r="K233" i="2" s="1"/>
  <c r="J229" i="2"/>
  <c r="K229" i="2" s="1"/>
  <c r="J230" i="2"/>
  <c r="K230" i="2" s="1"/>
  <c r="J241" i="2"/>
  <c r="K241" i="2" s="1"/>
  <c r="J234" i="2"/>
  <c r="K234" i="2" s="1"/>
  <c r="J235" i="2"/>
  <c r="K235" i="2" s="1"/>
  <c r="J231" i="2"/>
  <c r="K231" i="2" s="1"/>
  <c r="J232" i="2"/>
  <c r="K232" i="2" s="1"/>
  <c r="J242" i="2"/>
  <c r="K242" i="2" s="1"/>
  <c r="J221" i="2"/>
  <c r="K221" i="2" s="1"/>
  <c r="J226" i="2"/>
  <c r="K226" i="2" s="1"/>
  <c r="J220" i="2"/>
  <c r="K220" i="2" s="1"/>
  <c r="J208" i="2"/>
  <c r="K208" i="2" s="1"/>
  <c r="J205" i="2"/>
  <c r="K205" i="2" s="1"/>
  <c r="J203" i="2"/>
  <c r="K203" i="2" s="1"/>
  <c r="J197" i="2"/>
  <c r="K197" i="2" s="1"/>
  <c r="J204" i="2"/>
  <c r="K204" i="2" s="1"/>
  <c r="J202" i="2"/>
  <c r="K202" i="2" s="1"/>
  <c r="J200" i="2"/>
  <c r="K200" i="2" s="1"/>
  <c r="J198" i="2"/>
  <c r="K198" i="2" s="1"/>
  <c r="J206" i="2"/>
  <c r="K206" i="2" s="1"/>
  <c r="J194" i="2"/>
  <c r="K194" i="2" s="1"/>
  <c r="J191" i="2"/>
  <c r="K191" i="2" s="1"/>
  <c r="J187" i="2"/>
  <c r="K187" i="2" s="1"/>
  <c r="J71" i="2"/>
  <c r="K71" i="2" s="1"/>
  <c r="J133" i="2"/>
  <c r="K133" i="2" s="1"/>
  <c r="J126" i="2"/>
  <c r="K126" i="2" s="1"/>
  <c r="J147" i="2"/>
  <c r="K147" i="2" s="1"/>
  <c r="J106" i="2"/>
  <c r="K106" i="2" s="1"/>
  <c r="J252" i="2"/>
  <c r="K252" i="2" s="1"/>
  <c r="J182" i="2"/>
  <c r="K182" i="2" s="1"/>
  <c r="J131" i="2"/>
  <c r="K131" i="2" s="1"/>
  <c r="J253" i="2"/>
  <c r="K253" i="2" s="1"/>
  <c r="J261" i="2"/>
  <c r="K261" i="2" s="1"/>
  <c r="J246" i="2"/>
  <c r="K246" i="2" s="1"/>
  <c r="J86" i="2"/>
  <c r="K86" i="2" s="1"/>
  <c r="J225" i="2"/>
  <c r="K225" i="2" s="1"/>
  <c r="J177" i="2"/>
  <c r="K177" i="2" s="1"/>
  <c r="J2" i="2"/>
  <c r="K2" i="2" s="1"/>
  <c r="J81" i="2"/>
  <c r="K81" i="2" s="1"/>
  <c r="J130" i="2"/>
  <c r="K130" i="2" s="1"/>
  <c r="J184" i="2"/>
  <c r="K184" i="2" s="1"/>
  <c r="J260" i="2"/>
  <c r="K260" i="2" s="1"/>
  <c r="J190" i="2"/>
  <c r="K190" i="2" s="1"/>
  <c r="J76" i="2"/>
  <c r="K76" i="2" s="1"/>
  <c r="J254" i="2"/>
  <c r="K254" i="2" s="1"/>
  <c r="J247" i="2"/>
  <c r="K247" i="2" s="1"/>
  <c r="J143" i="2"/>
  <c r="K143" i="2" s="1"/>
  <c r="J69" i="2"/>
  <c r="K69" i="2" s="1"/>
  <c r="J132" i="2"/>
  <c r="K132" i="2" s="1"/>
  <c r="J251" i="2"/>
  <c r="K251" i="2" s="1"/>
  <c r="J138" i="2"/>
  <c r="K138" i="2" s="1"/>
  <c r="J142" i="2"/>
  <c r="K142" i="2" s="1"/>
  <c r="J141" i="2"/>
  <c r="K141" i="2" s="1"/>
  <c r="J255" i="2"/>
  <c r="K255" i="2" s="1"/>
  <c r="J116" i="2"/>
  <c r="K116" i="2" s="1"/>
  <c r="J210" i="2"/>
  <c r="K210" i="2" s="1"/>
  <c r="J3" i="2"/>
  <c r="K3" i="2" s="1"/>
  <c r="J72" i="2"/>
  <c r="K72" i="2" s="1"/>
  <c r="J82" i="2"/>
  <c r="K82" i="2" s="1"/>
  <c r="J4" i="2"/>
  <c r="K4" i="2" s="1"/>
  <c r="J227" i="2"/>
  <c r="K227" i="2" s="1"/>
  <c r="J145" i="2"/>
  <c r="K145" i="2" s="1"/>
  <c r="J68" i="2"/>
  <c r="K68" i="2" s="1"/>
  <c r="J134" i="2"/>
  <c r="K134" i="2" s="1"/>
  <c r="J201" i="2"/>
  <c r="K201" i="2" s="1"/>
  <c r="J146" i="2"/>
  <c r="K146" i="2" s="1"/>
  <c r="J80" i="2"/>
  <c r="K80" i="2" s="1"/>
  <c r="J259" i="2"/>
  <c r="K259" i="2" s="1"/>
  <c r="J181" i="2"/>
  <c r="K181" i="2" s="1"/>
  <c r="J107" i="2"/>
  <c r="K107" i="2" s="1"/>
  <c r="J92" i="2"/>
  <c r="K92" i="2" s="1"/>
  <c r="J196" i="2"/>
  <c r="K196" i="2" s="1"/>
  <c r="J140" i="2"/>
  <c r="K140" i="2" s="1"/>
  <c r="J85" i="2"/>
  <c r="K85" i="2" s="1"/>
  <c r="J244" i="2"/>
  <c r="K244" i="2" s="1"/>
  <c r="J185" i="2"/>
  <c r="K185" i="2" s="1"/>
  <c r="J87" i="2"/>
  <c r="K87" i="2" s="1"/>
  <c r="J218" i="2"/>
  <c r="K218" i="2" s="1"/>
  <c r="J129" i="2"/>
  <c r="K129" i="2" s="1"/>
  <c r="J249" i="2"/>
  <c r="K249" i="2" s="1"/>
  <c r="J136" i="2"/>
  <c r="K136" i="2" s="1"/>
  <c r="J174" i="2"/>
  <c r="K174" i="2" s="1"/>
  <c r="J250" i="2"/>
  <c r="K250" i="2" s="1"/>
  <c r="J188" i="2"/>
  <c r="K188" i="2" s="1"/>
  <c r="J137" i="2"/>
  <c r="K137" i="2" s="1"/>
  <c r="J73" i="2"/>
  <c r="K73" i="2" s="1"/>
  <c r="J172" i="2"/>
  <c r="K172" i="2" s="1"/>
  <c r="J222" i="2"/>
  <c r="K222" i="2" s="1"/>
  <c r="J84" i="2"/>
  <c r="K84" i="2" s="1"/>
  <c r="J216" i="2"/>
  <c r="K216" i="2" s="1"/>
  <c r="J179" i="2"/>
  <c r="K179" i="2" s="1"/>
  <c r="J199" i="2"/>
  <c r="K199" i="2" s="1"/>
  <c r="J135" i="2"/>
  <c r="K135" i="2" s="1"/>
  <c r="J77" i="2"/>
  <c r="K77" i="2" s="1"/>
  <c r="J127" i="2"/>
  <c r="K127" i="2" s="1"/>
  <c r="J257" i="2"/>
  <c r="K257" i="2" s="1"/>
  <c r="J114" i="2"/>
  <c r="K114" i="2" s="1"/>
  <c r="J258" i="2"/>
  <c r="K258" i="2" s="1"/>
  <c r="J171" i="2"/>
  <c r="K171" i="2" s="1"/>
  <c r="J111" i="2"/>
  <c r="K111" i="2" s="1"/>
  <c r="J213" i="2"/>
  <c r="K213" i="2" s="1"/>
  <c r="J78" i="2"/>
  <c r="K78" i="2" s="1"/>
  <c r="J75" i="2"/>
  <c r="K75" i="2" s="1"/>
  <c r="J175" i="2"/>
  <c r="K175" i="2" s="1"/>
  <c r="L19" i="2"/>
  <c r="L27" i="4" l="1"/>
  <c r="L119" i="2"/>
  <c r="L9" i="2"/>
  <c r="L28" i="2"/>
  <c r="L48" i="2"/>
  <c r="L41" i="2"/>
  <c r="L150" i="2"/>
  <c r="L90" i="2"/>
  <c r="L55" i="2"/>
  <c r="L179" i="2"/>
  <c r="L104" i="2"/>
  <c r="L208" i="2"/>
  <c r="L168" i="2"/>
  <c r="L244" i="2"/>
  <c r="L229" i="2"/>
  <c r="L194" i="2"/>
  <c r="L80" i="2"/>
  <c r="L2" i="2"/>
  <c r="L140" i="2"/>
  <c r="L68" i="2"/>
  <c r="L125" i="2"/>
</calcChain>
</file>

<file path=xl/sharedStrings.xml><?xml version="1.0" encoding="utf-8"?>
<sst xmlns="http://schemas.openxmlformats.org/spreadsheetml/2006/main" count="673" uniqueCount="93">
  <si>
    <t>Sample ID</t>
  </si>
  <si>
    <t>Run Date</t>
  </si>
  <si>
    <t>Peak Number</t>
  </si>
  <si>
    <t>Retention Time</t>
  </si>
  <si>
    <t>Area: Sig = 218</t>
  </si>
  <si>
    <t>peaks prop to digitoxin</t>
  </si>
  <si>
    <t>per peak cardonlides conc</t>
  </si>
  <si>
    <t>total card conc</t>
  </si>
  <si>
    <t>leaf disk weight</t>
  </si>
  <si>
    <t>card levels prop</t>
  </si>
  <si>
    <t>polarity index</t>
  </si>
  <si>
    <t>sum of polarity</t>
  </si>
  <si>
    <t>MeOH</t>
  </si>
  <si>
    <t>digi1</t>
  </si>
  <si>
    <t>digi2</t>
  </si>
  <si>
    <t>digi3</t>
  </si>
  <si>
    <t>digi4</t>
  </si>
  <si>
    <t>digi5</t>
  </si>
  <si>
    <t>digi6</t>
  </si>
  <si>
    <t>Milkweed species</t>
  </si>
  <si>
    <t>tropical</t>
  </si>
  <si>
    <t>swamp</t>
  </si>
  <si>
    <t>missing</t>
  </si>
  <si>
    <t>volume too small, will re-suspended in methanol</t>
  </si>
  <si>
    <t>leaf disk weight (g)</t>
  </si>
  <si>
    <t>Area: Sig = 218nm</t>
  </si>
  <si>
    <t>Area</t>
  </si>
  <si>
    <t>digi</t>
  </si>
  <si>
    <t>CURASSAVICA</t>
  </si>
  <si>
    <t>INCARNATA</t>
  </si>
  <si>
    <t>PDA</t>
  </si>
  <si>
    <t>TUV</t>
  </si>
  <si>
    <t>RT</t>
  </si>
  <si>
    <t>Peak#</t>
  </si>
  <si>
    <t>64b</t>
  </si>
  <si>
    <t>24a</t>
  </si>
  <si>
    <t>110a</t>
  </si>
  <si>
    <t>30a</t>
  </si>
  <si>
    <t>84b</t>
  </si>
  <si>
    <t>60a</t>
  </si>
  <si>
    <t>98a</t>
  </si>
  <si>
    <t>114a</t>
  </si>
  <si>
    <t>58a</t>
  </si>
  <si>
    <t>78a</t>
  </si>
  <si>
    <t>26a</t>
  </si>
  <si>
    <t>108a</t>
  </si>
  <si>
    <t>76b</t>
  </si>
  <si>
    <t>90b</t>
  </si>
  <si>
    <t>36b</t>
  </si>
  <si>
    <t>42a</t>
  </si>
  <si>
    <t>66b</t>
  </si>
  <si>
    <t>44a</t>
  </si>
  <si>
    <t>72b</t>
  </si>
  <si>
    <t>plot num</t>
  </si>
  <si>
    <t>Temp</t>
  </si>
  <si>
    <t>OE_treat</t>
  </si>
  <si>
    <t>Milkweed_sp</t>
  </si>
  <si>
    <t>Lineage</t>
  </si>
  <si>
    <t>Strain</t>
  </si>
  <si>
    <t>ambient</t>
  </si>
  <si>
    <t>control</t>
  </si>
  <si>
    <t>A</t>
  </si>
  <si>
    <t>C</t>
  </si>
  <si>
    <t>B</t>
  </si>
  <si>
    <t>E</t>
  </si>
  <si>
    <t>infected</t>
  </si>
  <si>
    <t>E6</t>
  </si>
  <si>
    <t>T12</t>
  </si>
  <si>
    <t>H7</t>
  </si>
  <si>
    <t>H1</t>
  </si>
  <si>
    <t>H11</t>
  </si>
  <si>
    <t>T17</t>
  </si>
  <si>
    <t>WV1</t>
  </si>
  <si>
    <t>T2</t>
  </si>
  <si>
    <t>T13</t>
  </si>
  <si>
    <t>T3</t>
  </si>
  <si>
    <t>T14</t>
  </si>
  <si>
    <t>T11</t>
  </si>
  <si>
    <t>elevated</t>
  </si>
  <si>
    <t>T6</t>
  </si>
  <si>
    <t>H10</t>
  </si>
  <si>
    <t>H9</t>
  </si>
  <si>
    <t>H5</t>
  </si>
  <si>
    <t>T16</t>
  </si>
  <si>
    <t>T9</t>
  </si>
  <si>
    <t>T7</t>
  </si>
  <si>
    <t>H3</t>
  </si>
  <si>
    <t>T20</t>
  </si>
  <si>
    <t>T19</t>
  </si>
  <si>
    <t>ibutton_num</t>
  </si>
  <si>
    <t>100a</t>
  </si>
  <si>
    <t>36a</t>
  </si>
  <si>
    <t>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</si>
</sst>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5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2" fillId="0" borderId="0" xfId="0" applyFont="1"/>
    <xf numFmtId="0" fontId="0" fillId="3" borderId="0" xfId="0" applyFill="1" applyAlignment="1">
      <alignment wrapText="1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4" fillId="4" borderId="0" xfId="0" applyFont="1" applyFill="1"/>
    <xf numFmtId="0" fontId="1" fillId="4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6B7B-1B78-2549-969A-77ACB93FD032}">
  <dimension ref="A1:C201"/>
  <sheetViews>
    <sheetView topLeftCell="A90" workbookViewId="0">
      <selection activeCell="E109" sqref="E109"/>
    </sheetView>
  </sheetViews>
  <sheetFormatPr defaultColWidth="10.6640625" defaultRowHeight="15.5" x14ac:dyDescent="0.35"/>
  <sheetData>
    <row r="1" spans="1:3" x14ac:dyDescent="0.35">
      <c r="A1" s="11" t="s">
        <v>0</v>
      </c>
      <c r="B1" s="11" t="s">
        <v>1</v>
      </c>
      <c r="C1" s="11" t="s">
        <v>92</v>
      </c>
    </row>
    <row r="2" spans="1:3" x14ac:dyDescent="0.35">
      <c r="A2" t="s">
        <v>13</v>
      </c>
      <c r="B2" s="4">
        <v>44832</v>
      </c>
      <c r="C2" t="s">
        <v>31</v>
      </c>
    </row>
    <row r="3" spans="1:3" x14ac:dyDescent="0.35">
      <c r="A3" t="s">
        <v>14</v>
      </c>
      <c r="B3" s="4">
        <v>44832</v>
      </c>
      <c r="C3" t="s">
        <v>31</v>
      </c>
    </row>
    <row r="4" spans="1:3" x14ac:dyDescent="0.35">
      <c r="A4">
        <v>105</v>
      </c>
      <c r="B4" s="4">
        <v>44832</v>
      </c>
      <c r="C4" t="s">
        <v>31</v>
      </c>
    </row>
    <row r="5" spans="1:3" x14ac:dyDescent="0.35">
      <c r="A5">
        <v>32</v>
      </c>
      <c r="B5" s="4">
        <v>44832</v>
      </c>
      <c r="C5" t="s">
        <v>31</v>
      </c>
    </row>
    <row r="6" spans="1:3" x14ac:dyDescent="0.35">
      <c r="A6">
        <v>114</v>
      </c>
      <c r="B6" s="4">
        <v>44832</v>
      </c>
      <c r="C6" t="s">
        <v>31</v>
      </c>
    </row>
    <row r="7" spans="1:3" x14ac:dyDescent="0.35">
      <c r="A7">
        <v>1</v>
      </c>
      <c r="B7" s="4">
        <v>44832</v>
      </c>
      <c r="C7" t="s">
        <v>31</v>
      </c>
    </row>
    <row r="8" spans="1:3" x14ac:dyDescent="0.35">
      <c r="A8">
        <v>24</v>
      </c>
      <c r="B8" s="4">
        <v>44832</v>
      </c>
      <c r="C8" t="s">
        <v>31</v>
      </c>
    </row>
    <row r="9" spans="1:3" x14ac:dyDescent="0.35">
      <c r="A9">
        <v>49</v>
      </c>
      <c r="B9" s="4">
        <v>44832</v>
      </c>
      <c r="C9" t="s">
        <v>31</v>
      </c>
    </row>
    <row r="10" spans="1:3" x14ac:dyDescent="0.35">
      <c r="A10">
        <v>7</v>
      </c>
      <c r="B10" s="4">
        <v>44832</v>
      </c>
      <c r="C10" t="s">
        <v>31</v>
      </c>
    </row>
    <row r="11" spans="1:3" x14ac:dyDescent="0.35">
      <c r="A11">
        <v>14</v>
      </c>
      <c r="B11" s="4">
        <v>44832</v>
      </c>
      <c r="C11" t="s">
        <v>31</v>
      </c>
    </row>
    <row r="12" spans="1:3" x14ac:dyDescent="0.35">
      <c r="A12">
        <v>17</v>
      </c>
      <c r="B12" s="4">
        <v>44832</v>
      </c>
      <c r="C12" t="s">
        <v>31</v>
      </c>
    </row>
    <row r="13" spans="1:3" x14ac:dyDescent="0.35">
      <c r="A13">
        <v>55</v>
      </c>
      <c r="B13" s="4">
        <v>44832</v>
      </c>
      <c r="C13" t="s">
        <v>31</v>
      </c>
    </row>
    <row r="14" spans="1:3" x14ac:dyDescent="0.35">
      <c r="A14" t="s">
        <v>15</v>
      </c>
      <c r="B14" s="4">
        <v>44832</v>
      </c>
      <c r="C14" t="s">
        <v>31</v>
      </c>
    </row>
    <row r="15" spans="1:3" x14ac:dyDescent="0.35">
      <c r="A15" t="s">
        <v>12</v>
      </c>
      <c r="B15" s="4">
        <v>44832</v>
      </c>
      <c r="C15" t="s">
        <v>31</v>
      </c>
    </row>
    <row r="16" spans="1:3" x14ac:dyDescent="0.35">
      <c r="A16">
        <v>41</v>
      </c>
      <c r="B16" s="4">
        <v>44832</v>
      </c>
      <c r="C16" t="s">
        <v>31</v>
      </c>
    </row>
    <row r="17" spans="1:3" x14ac:dyDescent="0.35">
      <c r="A17">
        <v>80</v>
      </c>
      <c r="B17" s="4">
        <v>44832</v>
      </c>
      <c r="C17" t="s">
        <v>31</v>
      </c>
    </row>
    <row r="18" spans="1:3" x14ac:dyDescent="0.35">
      <c r="A18">
        <v>102</v>
      </c>
      <c r="B18" s="4">
        <v>44832</v>
      </c>
      <c r="C18" t="s">
        <v>31</v>
      </c>
    </row>
    <row r="19" spans="1:3" x14ac:dyDescent="0.35">
      <c r="A19">
        <v>64</v>
      </c>
      <c r="B19" s="4">
        <v>44832</v>
      </c>
      <c r="C19" t="s">
        <v>31</v>
      </c>
    </row>
    <row r="20" spans="1:3" x14ac:dyDescent="0.35">
      <c r="A20">
        <v>40</v>
      </c>
      <c r="B20" s="4">
        <v>44832</v>
      </c>
      <c r="C20" t="s">
        <v>31</v>
      </c>
    </row>
    <row r="21" spans="1:3" x14ac:dyDescent="0.35">
      <c r="A21">
        <v>35</v>
      </c>
      <c r="B21" s="4">
        <v>44832</v>
      </c>
      <c r="C21" t="s">
        <v>31</v>
      </c>
    </row>
    <row r="22" spans="1:3" x14ac:dyDescent="0.35">
      <c r="A22">
        <v>112</v>
      </c>
      <c r="B22" s="4">
        <v>44832</v>
      </c>
      <c r="C22" t="s">
        <v>31</v>
      </c>
    </row>
    <row r="23" spans="1:3" x14ac:dyDescent="0.35">
      <c r="A23">
        <v>3</v>
      </c>
      <c r="B23" s="4">
        <v>44832</v>
      </c>
      <c r="C23" t="s">
        <v>31</v>
      </c>
    </row>
    <row r="24" spans="1:3" x14ac:dyDescent="0.35">
      <c r="A24">
        <v>117</v>
      </c>
      <c r="B24" s="4">
        <v>44832</v>
      </c>
      <c r="C24" t="s">
        <v>31</v>
      </c>
    </row>
    <row r="25" spans="1:3" x14ac:dyDescent="0.35">
      <c r="A25" t="s">
        <v>16</v>
      </c>
      <c r="B25" s="4">
        <v>44832</v>
      </c>
      <c r="C25" t="s">
        <v>31</v>
      </c>
    </row>
    <row r="26" spans="1:3" x14ac:dyDescent="0.35">
      <c r="A26" t="s">
        <v>12</v>
      </c>
      <c r="B26" s="4">
        <v>44832</v>
      </c>
      <c r="C26" t="s">
        <v>31</v>
      </c>
    </row>
    <row r="27" spans="1:3" x14ac:dyDescent="0.35">
      <c r="A27">
        <v>52</v>
      </c>
      <c r="B27" s="4">
        <v>44832</v>
      </c>
      <c r="C27" t="s">
        <v>31</v>
      </c>
    </row>
    <row r="28" spans="1:3" x14ac:dyDescent="0.35">
      <c r="A28">
        <v>107</v>
      </c>
      <c r="B28" s="4">
        <v>44832</v>
      </c>
      <c r="C28" t="s">
        <v>31</v>
      </c>
    </row>
    <row r="29" spans="1:3" x14ac:dyDescent="0.35">
      <c r="A29">
        <v>89</v>
      </c>
      <c r="B29" s="4">
        <v>44832</v>
      </c>
      <c r="C29" t="s">
        <v>31</v>
      </c>
    </row>
    <row r="30" spans="1:3" x14ac:dyDescent="0.35">
      <c r="A30">
        <v>20</v>
      </c>
      <c r="B30" s="4">
        <v>44832</v>
      </c>
      <c r="C30" t="s">
        <v>31</v>
      </c>
    </row>
    <row r="31" spans="1:3" x14ac:dyDescent="0.35">
      <c r="A31">
        <v>16</v>
      </c>
      <c r="B31" s="4">
        <v>44832</v>
      </c>
      <c r="C31" t="s">
        <v>31</v>
      </c>
    </row>
    <row r="32" spans="1:3" x14ac:dyDescent="0.35">
      <c r="A32">
        <v>97</v>
      </c>
      <c r="B32" s="4">
        <v>44832</v>
      </c>
      <c r="C32" t="s">
        <v>31</v>
      </c>
    </row>
    <row r="33" spans="1:3" x14ac:dyDescent="0.35">
      <c r="A33">
        <v>26</v>
      </c>
      <c r="B33" s="4">
        <v>44832</v>
      </c>
      <c r="C33" t="s">
        <v>31</v>
      </c>
    </row>
    <row r="34" spans="1:3" x14ac:dyDescent="0.35">
      <c r="A34">
        <v>86</v>
      </c>
      <c r="B34" s="4">
        <v>44832</v>
      </c>
      <c r="C34" t="s">
        <v>31</v>
      </c>
    </row>
    <row r="35" spans="1:3" x14ac:dyDescent="0.35">
      <c r="A35">
        <v>109</v>
      </c>
      <c r="B35" s="4">
        <v>44832</v>
      </c>
      <c r="C35" t="s">
        <v>31</v>
      </c>
    </row>
    <row r="36" spans="1:3" x14ac:dyDescent="0.35">
      <c r="A36">
        <v>110</v>
      </c>
      <c r="B36" s="4">
        <v>44832</v>
      </c>
      <c r="C36" t="s">
        <v>31</v>
      </c>
    </row>
    <row r="37" spans="1:3" x14ac:dyDescent="0.35">
      <c r="A37" t="s">
        <v>17</v>
      </c>
      <c r="B37" s="4">
        <v>44832</v>
      </c>
      <c r="C37" t="s">
        <v>31</v>
      </c>
    </row>
    <row r="38" spans="1:3" x14ac:dyDescent="0.35">
      <c r="A38" t="s">
        <v>12</v>
      </c>
      <c r="B38" s="4">
        <v>44832</v>
      </c>
      <c r="C38" t="s">
        <v>31</v>
      </c>
    </row>
    <row r="39" spans="1:3" x14ac:dyDescent="0.35">
      <c r="A39">
        <v>22</v>
      </c>
      <c r="B39" s="4">
        <v>44832</v>
      </c>
      <c r="C39" t="s">
        <v>31</v>
      </c>
    </row>
    <row r="40" spans="1:3" x14ac:dyDescent="0.35">
      <c r="A40">
        <v>54</v>
      </c>
      <c r="B40" s="4">
        <v>44832</v>
      </c>
      <c r="C40" t="s">
        <v>31</v>
      </c>
    </row>
    <row r="41" spans="1:3" x14ac:dyDescent="0.35">
      <c r="A41">
        <v>42</v>
      </c>
      <c r="B41" s="4">
        <v>44832</v>
      </c>
      <c r="C41" t="s">
        <v>31</v>
      </c>
    </row>
    <row r="42" spans="1:3" x14ac:dyDescent="0.35">
      <c r="A42">
        <v>58</v>
      </c>
      <c r="B42" s="4">
        <v>44832</v>
      </c>
      <c r="C42" t="s">
        <v>31</v>
      </c>
    </row>
    <row r="43" spans="1:3" x14ac:dyDescent="0.35">
      <c r="A43">
        <v>38</v>
      </c>
      <c r="B43" s="4">
        <v>44832</v>
      </c>
      <c r="C43" t="s">
        <v>31</v>
      </c>
    </row>
    <row r="44" spans="1:3" x14ac:dyDescent="0.35">
      <c r="A44">
        <v>68</v>
      </c>
      <c r="B44" s="4">
        <v>44832</v>
      </c>
      <c r="C44" t="s">
        <v>31</v>
      </c>
    </row>
    <row r="45" spans="1:3" x14ac:dyDescent="0.35">
      <c r="A45">
        <v>63</v>
      </c>
      <c r="B45" s="4">
        <v>44832</v>
      </c>
      <c r="C45" t="s">
        <v>31</v>
      </c>
    </row>
    <row r="46" spans="1:3" x14ac:dyDescent="0.35">
      <c r="A46">
        <v>99</v>
      </c>
      <c r="B46" s="4">
        <v>44832</v>
      </c>
      <c r="C46" t="s">
        <v>31</v>
      </c>
    </row>
    <row r="47" spans="1:3" x14ac:dyDescent="0.35">
      <c r="A47">
        <v>5</v>
      </c>
      <c r="B47" s="4">
        <v>44832</v>
      </c>
      <c r="C47" t="s">
        <v>31</v>
      </c>
    </row>
    <row r="48" spans="1:3" x14ac:dyDescent="0.35">
      <c r="A48">
        <v>91</v>
      </c>
      <c r="B48" s="4">
        <v>44832</v>
      </c>
      <c r="C48" t="s">
        <v>31</v>
      </c>
    </row>
    <row r="49" spans="1:3" x14ac:dyDescent="0.35">
      <c r="A49">
        <v>69</v>
      </c>
      <c r="B49" s="4">
        <v>44832</v>
      </c>
      <c r="C49" t="s">
        <v>23</v>
      </c>
    </row>
    <row r="50" spans="1:3" x14ac:dyDescent="0.35">
      <c r="A50" t="s">
        <v>18</v>
      </c>
      <c r="B50" s="4">
        <v>44832</v>
      </c>
      <c r="C50" t="s">
        <v>31</v>
      </c>
    </row>
    <row r="51" spans="1:3" x14ac:dyDescent="0.35">
      <c r="A51" t="s">
        <v>12</v>
      </c>
      <c r="B51" s="4">
        <v>44832</v>
      </c>
      <c r="C51" t="s">
        <v>31</v>
      </c>
    </row>
    <row r="52" spans="1:3" x14ac:dyDescent="0.35">
      <c r="A52" t="s">
        <v>27</v>
      </c>
      <c r="B52" s="4">
        <v>44979</v>
      </c>
      <c r="C52" t="s">
        <v>30</v>
      </c>
    </row>
    <row r="53" spans="1:3" x14ac:dyDescent="0.35">
      <c r="A53" t="s">
        <v>27</v>
      </c>
      <c r="B53" s="4">
        <v>44979</v>
      </c>
      <c r="C53" t="s">
        <v>30</v>
      </c>
    </row>
    <row r="54" spans="1:3" x14ac:dyDescent="0.35">
      <c r="A54">
        <v>105</v>
      </c>
      <c r="B54" s="4">
        <v>44979</v>
      </c>
      <c r="C54" t="s">
        <v>30</v>
      </c>
    </row>
    <row r="55" spans="1:3" x14ac:dyDescent="0.35">
      <c r="A55">
        <v>32</v>
      </c>
      <c r="B55" s="4">
        <v>44979</v>
      </c>
      <c r="C55" t="s">
        <v>30</v>
      </c>
    </row>
    <row r="56" spans="1:3" x14ac:dyDescent="0.35">
      <c r="A56">
        <v>114</v>
      </c>
      <c r="B56" s="4">
        <v>44979</v>
      </c>
      <c r="C56" t="s">
        <v>30</v>
      </c>
    </row>
    <row r="57" spans="1:3" x14ac:dyDescent="0.35">
      <c r="A57">
        <v>1</v>
      </c>
      <c r="B57" s="4">
        <v>44979</v>
      </c>
      <c r="C57" t="s">
        <v>30</v>
      </c>
    </row>
    <row r="58" spans="1:3" x14ac:dyDescent="0.35">
      <c r="A58">
        <v>24</v>
      </c>
      <c r="B58" s="4">
        <v>44979</v>
      </c>
      <c r="C58" t="s">
        <v>30</v>
      </c>
    </row>
    <row r="59" spans="1:3" x14ac:dyDescent="0.35">
      <c r="A59" t="s">
        <v>27</v>
      </c>
      <c r="B59" s="4">
        <v>44979</v>
      </c>
      <c r="C59" t="s">
        <v>30</v>
      </c>
    </row>
    <row r="60" spans="1:3" x14ac:dyDescent="0.35">
      <c r="A60">
        <v>49</v>
      </c>
      <c r="B60" s="4">
        <v>44979</v>
      </c>
      <c r="C60" t="s">
        <v>30</v>
      </c>
    </row>
    <row r="61" spans="1:3" x14ac:dyDescent="0.35">
      <c r="A61">
        <v>7</v>
      </c>
      <c r="B61" s="4">
        <v>44979</v>
      </c>
      <c r="C61" t="s">
        <v>30</v>
      </c>
    </row>
    <row r="62" spans="1:3" x14ac:dyDescent="0.35">
      <c r="A62">
        <v>14</v>
      </c>
      <c r="B62" s="4">
        <v>44979</v>
      </c>
      <c r="C62" t="s">
        <v>30</v>
      </c>
    </row>
    <row r="63" spans="1:3" x14ac:dyDescent="0.35">
      <c r="A63">
        <v>17</v>
      </c>
      <c r="B63" s="4">
        <v>44979</v>
      </c>
      <c r="C63" t="s">
        <v>30</v>
      </c>
    </row>
    <row r="64" spans="1:3" x14ac:dyDescent="0.35">
      <c r="A64">
        <v>55</v>
      </c>
      <c r="B64" s="4">
        <v>44979</v>
      </c>
      <c r="C64" t="s">
        <v>30</v>
      </c>
    </row>
    <row r="65" spans="1:3" x14ac:dyDescent="0.35">
      <c r="A65" t="s">
        <v>27</v>
      </c>
      <c r="B65" s="4">
        <v>44979</v>
      </c>
      <c r="C65" t="s">
        <v>30</v>
      </c>
    </row>
    <row r="66" spans="1:3" x14ac:dyDescent="0.35">
      <c r="A66" t="s">
        <v>12</v>
      </c>
      <c r="B66" s="4">
        <v>44979</v>
      </c>
      <c r="C66" t="s">
        <v>30</v>
      </c>
    </row>
    <row r="67" spans="1:3" x14ac:dyDescent="0.35">
      <c r="A67">
        <v>41</v>
      </c>
      <c r="B67" s="4">
        <v>44979</v>
      </c>
      <c r="C67" t="s">
        <v>30</v>
      </c>
    </row>
    <row r="68" spans="1:3" x14ac:dyDescent="0.35">
      <c r="A68">
        <v>80</v>
      </c>
      <c r="B68" s="4">
        <v>44979</v>
      </c>
      <c r="C68" t="s">
        <v>30</v>
      </c>
    </row>
    <row r="69" spans="1:3" x14ac:dyDescent="0.35">
      <c r="A69">
        <v>102</v>
      </c>
      <c r="B69" s="4">
        <v>44979</v>
      </c>
      <c r="C69" t="s">
        <v>30</v>
      </c>
    </row>
    <row r="70" spans="1:3" x14ac:dyDescent="0.35">
      <c r="A70">
        <v>64</v>
      </c>
      <c r="B70" s="4">
        <v>44979</v>
      </c>
      <c r="C70" t="s">
        <v>30</v>
      </c>
    </row>
    <row r="71" spans="1:3" x14ac:dyDescent="0.35">
      <c r="A71">
        <v>40</v>
      </c>
      <c r="B71" s="4">
        <v>44979</v>
      </c>
      <c r="C71" t="s">
        <v>30</v>
      </c>
    </row>
    <row r="72" spans="1:3" x14ac:dyDescent="0.35">
      <c r="A72" t="s">
        <v>27</v>
      </c>
      <c r="B72" s="4">
        <v>44979</v>
      </c>
      <c r="C72" t="s">
        <v>30</v>
      </c>
    </row>
    <row r="73" spans="1:3" x14ac:dyDescent="0.35">
      <c r="A73">
        <v>35</v>
      </c>
      <c r="B73" s="4">
        <v>44979</v>
      </c>
      <c r="C73" t="s">
        <v>30</v>
      </c>
    </row>
    <row r="74" spans="1:3" x14ac:dyDescent="0.35">
      <c r="A74">
        <v>112</v>
      </c>
      <c r="B74" s="4">
        <v>44979</v>
      </c>
      <c r="C74" t="s">
        <v>30</v>
      </c>
    </row>
    <row r="75" spans="1:3" x14ac:dyDescent="0.35">
      <c r="A75">
        <v>3</v>
      </c>
      <c r="B75" s="4">
        <v>44979</v>
      </c>
      <c r="C75" t="s">
        <v>30</v>
      </c>
    </row>
    <row r="76" spans="1:3" x14ac:dyDescent="0.35">
      <c r="A76">
        <v>117</v>
      </c>
      <c r="B76" s="4">
        <v>44979</v>
      </c>
      <c r="C76" t="s">
        <v>30</v>
      </c>
    </row>
    <row r="77" spans="1:3" x14ac:dyDescent="0.35">
      <c r="A77">
        <v>52</v>
      </c>
      <c r="B77" s="4">
        <v>44979</v>
      </c>
      <c r="C77" t="s">
        <v>30</v>
      </c>
    </row>
    <row r="78" spans="1:3" x14ac:dyDescent="0.35">
      <c r="A78" t="s">
        <v>27</v>
      </c>
      <c r="B78" s="4">
        <v>44979</v>
      </c>
      <c r="C78" t="s">
        <v>30</v>
      </c>
    </row>
    <row r="79" spans="1:3" x14ac:dyDescent="0.35">
      <c r="A79" t="s">
        <v>12</v>
      </c>
      <c r="B79" s="4">
        <v>44979</v>
      </c>
      <c r="C79" t="s">
        <v>30</v>
      </c>
    </row>
    <row r="80" spans="1:3" x14ac:dyDescent="0.35">
      <c r="A80">
        <v>107</v>
      </c>
      <c r="B80" s="4">
        <v>44979</v>
      </c>
      <c r="C80" t="s">
        <v>30</v>
      </c>
    </row>
    <row r="81" spans="1:3" x14ac:dyDescent="0.35">
      <c r="A81">
        <v>89</v>
      </c>
      <c r="B81" s="4">
        <v>44979</v>
      </c>
      <c r="C81" t="s">
        <v>30</v>
      </c>
    </row>
    <row r="82" spans="1:3" x14ac:dyDescent="0.35">
      <c r="A82">
        <v>20</v>
      </c>
      <c r="B82" s="4">
        <v>44979</v>
      </c>
      <c r="C82" t="s">
        <v>30</v>
      </c>
    </row>
    <row r="83" spans="1:3" x14ac:dyDescent="0.35">
      <c r="A83">
        <v>16</v>
      </c>
      <c r="B83" s="4">
        <v>44979</v>
      </c>
      <c r="C83" t="s">
        <v>30</v>
      </c>
    </row>
    <row r="84" spans="1:3" x14ac:dyDescent="0.35">
      <c r="A84">
        <v>97</v>
      </c>
      <c r="B84" s="4">
        <v>44979</v>
      </c>
      <c r="C84" t="s">
        <v>30</v>
      </c>
    </row>
    <row r="85" spans="1:3" x14ac:dyDescent="0.35">
      <c r="A85" t="s">
        <v>27</v>
      </c>
      <c r="B85" s="4">
        <v>44979</v>
      </c>
      <c r="C85" t="s">
        <v>30</v>
      </c>
    </row>
    <row r="86" spans="1:3" x14ac:dyDescent="0.35">
      <c r="A86">
        <v>26</v>
      </c>
      <c r="B86" s="4">
        <v>44979</v>
      </c>
      <c r="C86" t="s">
        <v>30</v>
      </c>
    </row>
    <row r="87" spans="1:3" x14ac:dyDescent="0.35">
      <c r="A87">
        <v>86</v>
      </c>
      <c r="B87" s="4">
        <v>44979</v>
      </c>
      <c r="C87" t="s">
        <v>30</v>
      </c>
    </row>
    <row r="88" spans="1:3" x14ac:dyDescent="0.35">
      <c r="A88">
        <v>109</v>
      </c>
      <c r="B88" s="4">
        <v>44979</v>
      </c>
      <c r="C88" t="s">
        <v>30</v>
      </c>
    </row>
    <row r="89" spans="1:3" x14ac:dyDescent="0.35">
      <c r="A89">
        <v>110</v>
      </c>
      <c r="B89" s="4">
        <v>44979</v>
      </c>
      <c r="C89" t="s">
        <v>30</v>
      </c>
    </row>
    <row r="90" spans="1:3" x14ac:dyDescent="0.35">
      <c r="A90">
        <v>22</v>
      </c>
      <c r="B90" s="4">
        <v>44979</v>
      </c>
      <c r="C90" t="s">
        <v>30</v>
      </c>
    </row>
    <row r="91" spans="1:3" x14ac:dyDescent="0.35">
      <c r="A91" t="s">
        <v>27</v>
      </c>
      <c r="B91" s="4">
        <v>44979</v>
      </c>
      <c r="C91" t="s">
        <v>30</v>
      </c>
    </row>
    <row r="92" spans="1:3" x14ac:dyDescent="0.35">
      <c r="A92" t="s">
        <v>12</v>
      </c>
      <c r="B92" s="4">
        <v>44979</v>
      </c>
      <c r="C92" t="s">
        <v>30</v>
      </c>
    </row>
    <row r="93" spans="1:3" x14ac:dyDescent="0.35">
      <c r="A93">
        <v>54</v>
      </c>
      <c r="B93" s="4">
        <v>44979</v>
      </c>
      <c r="C93" t="s">
        <v>30</v>
      </c>
    </row>
    <row r="94" spans="1:3" x14ac:dyDescent="0.35">
      <c r="A94">
        <v>42</v>
      </c>
      <c r="B94" s="4">
        <v>44979</v>
      </c>
      <c r="C94" t="s">
        <v>30</v>
      </c>
    </row>
    <row r="95" spans="1:3" x14ac:dyDescent="0.35">
      <c r="A95">
        <v>58</v>
      </c>
      <c r="B95" s="4">
        <v>44979</v>
      </c>
      <c r="C95" t="s">
        <v>30</v>
      </c>
    </row>
    <row r="96" spans="1:3" x14ac:dyDescent="0.35">
      <c r="A96">
        <v>38</v>
      </c>
      <c r="B96" s="4">
        <v>44979</v>
      </c>
      <c r="C96" t="s">
        <v>30</v>
      </c>
    </row>
    <row r="97" spans="1:3" x14ac:dyDescent="0.35">
      <c r="A97">
        <v>68</v>
      </c>
      <c r="B97" s="4">
        <v>44979</v>
      </c>
      <c r="C97" t="s">
        <v>30</v>
      </c>
    </row>
    <row r="98" spans="1:3" x14ac:dyDescent="0.35">
      <c r="A98" t="s">
        <v>27</v>
      </c>
      <c r="B98" s="4">
        <v>44979</v>
      </c>
      <c r="C98" t="s">
        <v>30</v>
      </c>
    </row>
    <row r="99" spans="1:3" x14ac:dyDescent="0.35">
      <c r="A99">
        <v>63</v>
      </c>
      <c r="B99" s="4">
        <v>44979</v>
      </c>
      <c r="C99" t="s">
        <v>30</v>
      </c>
    </row>
    <row r="100" spans="1:3" x14ac:dyDescent="0.35">
      <c r="A100">
        <v>99</v>
      </c>
      <c r="B100" s="4">
        <v>44979</v>
      </c>
      <c r="C100" t="s">
        <v>30</v>
      </c>
    </row>
    <row r="101" spans="1:3" x14ac:dyDescent="0.35">
      <c r="A101">
        <v>5</v>
      </c>
      <c r="B101" s="4">
        <v>44979</v>
      </c>
      <c r="C101" t="s">
        <v>30</v>
      </c>
    </row>
    <row r="102" spans="1:3" x14ac:dyDescent="0.35">
      <c r="A102">
        <v>91</v>
      </c>
      <c r="B102" s="4">
        <v>44979</v>
      </c>
      <c r="C102" t="s">
        <v>30</v>
      </c>
    </row>
    <row r="103" spans="1:3" x14ac:dyDescent="0.35">
      <c r="A103" t="s">
        <v>27</v>
      </c>
      <c r="B103" s="4">
        <v>44979</v>
      </c>
      <c r="C103" t="s">
        <v>30</v>
      </c>
    </row>
    <row r="104" spans="1:3" x14ac:dyDescent="0.35">
      <c r="A104" t="s">
        <v>12</v>
      </c>
      <c r="B104" s="4">
        <v>44979</v>
      </c>
      <c r="C104" t="s">
        <v>30</v>
      </c>
    </row>
    <row r="105" spans="1:3" x14ac:dyDescent="0.35">
      <c r="A105" t="s">
        <v>27</v>
      </c>
      <c r="B105" s="4">
        <v>44986</v>
      </c>
      <c r="C105" t="s">
        <v>30</v>
      </c>
    </row>
    <row r="106" spans="1:3" x14ac:dyDescent="0.35">
      <c r="A106" t="s">
        <v>27</v>
      </c>
      <c r="B106" s="4">
        <v>44986</v>
      </c>
      <c r="C106" t="s">
        <v>30</v>
      </c>
    </row>
    <row r="107" spans="1:3" x14ac:dyDescent="0.35">
      <c r="A107">
        <v>113</v>
      </c>
      <c r="B107" s="4">
        <v>44986</v>
      </c>
      <c r="C107" t="s">
        <v>30</v>
      </c>
    </row>
    <row r="108" spans="1:3" x14ac:dyDescent="0.35">
      <c r="A108">
        <v>81</v>
      </c>
      <c r="B108" s="4">
        <v>44986</v>
      </c>
      <c r="C108" t="s">
        <v>30</v>
      </c>
    </row>
    <row r="109" spans="1:3" x14ac:dyDescent="0.35">
      <c r="A109">
        <v>25</v>
      </c>
      <c r="B109" s="4">
        <v>44986</v>
      </c>
      <c r="C109" t="s">
        <v>30</v>
      </c>
    </row>
    <row r="110" spans="1:3" x14ac:dyDescent="0.35">
      <c r="A110">
        <v>28</v>
      </c>
      <c r="B110" s="4">
        <v>44986</v>
      </c>
      <c r="C110" t="s">
        <v>30</v>
      </c>
    </row>
    <row r="111" spans="1:3" x14ac:dyDescent="0.35">
      <c r="A111">
        <v>87</v>
      </c>
      <c r="B111" s="4">
        <v>44986</v>
      </c>
      <c r="C111" t="s">
        <v>30</v>
      </c>
    </row>
    <row r="112" spans="1:3" x14ac:dyDescent="0.35">
      <c r="A112" t="s">
        <v>27</v>
      </c>
      <c r="B112" s="4">
        <v>44986</v>
      </c>
      <c r="C112" t="s">
        <v>30</v>
      </c>
    </row>
    <row r="113" spans="1:3" x14ac:dyDescent="0.35">
      <c r="A113">
        <v>19</v>
      </c>
      <c r="B113" s="4">
        <v>44986</v>
      </c>
      <c r="C113" t="s">
        <v>30</v>
      </c>
    </row>
    <row r="114" spans="1:3" x14ac:dyDescent="0.35">
      <c r="A114">
        <v>4</v>
      </c>
      <c r="B114" s="4">
        <v>44986</v>
      </c>
      <c r="C114" t="s">
        <v>30</v>
      </c>
    </row>
    <row r="115" spans="1:3" x14ac:dyDescent="0.35">
      <c r="A115">
        <v>77</v>
      </c>
      <c r="B115" s="4">
        <v>44986</v>
      </c>
      <c r="C115" t="s">
        <v>30</v>
      </c>
    </row>
    <row r="116" spans="1:3" x14ac:dyDescent="0.35">
      <c r="A116">
        <v>44</v>
      </c>
      <c r="B116" s="4">
        <v>44986</v>
      </c>
      <c r="C116" t="s">
        <v>30</v>
      </c>
    </row>
    <row r="117" spans="1:3" x14ac:dyDescent="0.35">
      <c r="A117">
        <v>56</v>
      </c>
      <c r="B117" s="4">
        <v>44986</v>
      </c>
      <c r="C117" t="s">
        <v>30</v>
      </c>
    </row>
    <row r="118" spans="1:3" x14ac:dyDescent="0.35">
      <c r="A118" t="s">
        <v>27</v>
      </c>
      <c r="B118" s="4">
        <v>44986</v>
      </c>
      <c r="C118" t="s">
        <v>30</v>
      </c>
    </row>
    <row r="119" spans="1:3" x14ac:dyDescent="0.35">
      <c r="A119" t="s">
        <v>12</v>
      </c>
      <c r="B119" s="4">
        <v>44986</v>
      </c>
      <c r="C119" t="s">
        <v>30</v>
      </c>
    </row>
    <row r="120" spans="1:3" x14ac:dyDescent="0.35">
      <c r="A120">
        <v>19</v>
      </c>
      <c r="B120" s="4">
        <v>44986</v>
      </c>
      <c r="C120" t="s">
        <v>30</v>
      </c>
    </row>
    <row r="121" spans="1:3" x14ac:dyDescent="0.35">
      <c r="A121">
        <v>27</v>
      </c>
      <c r="B121" s="4">
        <v>44986</v>
      </c>
      <c r="C121" t="s">
        <v>30</v>
      </c>
    </row>
    <row r="122" spans="1:3" x14ac:dyDescent="0.35">
      <c r="A122">
        <v>66</v>
      </c>
      <c r="B122" s="4">
        <v>44986</v>
      </c>
      <c r="C122" t="s">
        <v>30</v>
      </c>
    </row>
    <row r="123" spans="1:3" x14ac:dyDescent="0.35">
      <c r="A123">
        <v>95</v>
      </c>
      <c r="B123" s="4">
        <v>44986</v>
      </c>
      <c r="C123" t="s">
        <v>30</v>
      </c>
    </row>
    <row r="124" spans="1:3" x14ac:dyDescent="0.35">
      <c r="A124">
        <v>92</v>
      </c>
      <c r="B124" s="4">
        <v>44986</v>
      </c>
      <c r="C124" t="s">
        <v>30</v>
      </c>
    </row>
    <row r="125" spans="1:3" x14ac:dyDescent="0.35">
      <c r="A125" t="s">
        <v>27</v>
      </c>
      <c r="B125" s="4">
        <v>44986</v>
      </c>
      <c r="C125" t="s">
        <v>30</v>
      </c>
    </row>
    <row r="126" spans="1:3" x14ac:dyDescent="0.35">
      <c r="A126">
        <v>115</v>
      </c>
      <c r="B126" s="4">
        <v>44986</v>
      </c>
      <c r="C126" t="s">
        <v>30</v>
      </c>
    </row>
    <row r="127" spans="1:3" x14ac:dyDescent="0.35">
      <c r="A127">
        <v>43</v>
      </c>
      <c r="B127" s="4">
        <v>44986</v>
      </c>
      <c r="C127" t="s">
        <v>30</v>
      </c>
    </row>
    <row r="128" spans="1:3" x14ac:dyDescent="0.35">
      <c r="A128">
        <v>13</v>
      </c>
      <c r="B128" s="4">
        <v>44986</v>
      </c>
      <c r="C128" t="s">
        <v>30</v>
      </c>
    </row>
    <row r="129" spans="1:3" x14ac:dyDescent="0.35">
      <c r="A129">
        <v>98</v>
      </c>
      <c r="B129" s="4">
        <v>44986</v>
      </c>
      <c r="C129" t="s">
        <v>30</v>
      </c>
    </row>
    <row r="130" spans="1:3" x14ac:dyDescent="0.35">
      <c r="A130">
        <v>70</v>
      </c>
      <c r="B130" s="4">
        <v>44986</v>
      </c>
      <c r="C130" t="s">
        <v>30</v>
      </c>
    </row>
    <row r="131" spans="1:3" x14ac:dyDescent="0.35">
      <c r="A131" t="s">
        <v>27</v>
      </c>
      <c r="B131" s="4">
        <v>44986</v>
      </c>
      <c r="C131" t="s">
        <v>30</v>
      </c>
    </row>
    <row r="132" spans="1:3" x14ac:dyDescent="0.35">
      <c r="A132" t="s">
        <v>12</v>
      </c>
      <c r="B132" s="4">
        <v>44986</v>
      </c>
      <c r="C132" t="s">
        <v>30</v>
      </c>
    </row>
    <row r="133" spans="1:3" x14ac:dyDescent="0.35">
      <c r="A133">
        <v>104</v>
      </c>
      <c r="B133" s="4">
        <v>44986</v>
      </c>
      <c r="C133" t="s">
        <v>30</v>
      </c>
    </row>
    <row r="134" spans="1:3" x14ac:dyDescent="0.35">
      <c r="A134">
        <v>37</v>
      </c>
      <c r="B134" s="4">
        <v>44986</v>
      </c>
      <c r="C134" t="s">
        <v>30</v>
      </c>
    </row>
    <row r="135" spans="1:3" x14ac:dyDescent="0.35">
      <c r="A135">
        <v>96</v>
      </c>
      <c r="B135" s="4">
        <v>44986</v>
      </c>
      <c r="C135" t="s">
        <v>30</v>
      </c>
    </row>
    <row r="136" spans="1:3" x14ac:dyDescent="0.35">
      <c r="A136">
        <v>119</v>
      </c>
      <c r="B136" s="4">
        <v>44986</v>
      </c>
      <c r="C136" t="s">
        <v>30</v>
      </c>
    </row>
    <row r="137" spans="1:3" x14ac:dyDescent="0.35">
      <c r="A137">
        <v>120</v>
      </c>
      <c r="B137" s="4">
        <v>44986</v>
      </c>
      <c r="C137" t="s">
        <v>30</v>
      </c>
    </row>
    <row r="138" spans="1:3" x14ac:dyDescent="0.35">
      <c r="A138" t="s">
        <v>27</v>
      </c>
      <c r="B138" s="4">
        <v>44986</v>
      </c>
      <c r="C138" t="s">
        <v>30</v>
      </c>
    </row>
    <row r="139" spans="1:3" x14ac:dyDescent="0.35">
      <c r="A139">
        <v>82</v>
      </c>
      <c r="B139" s="4">
        <v>44986</v>
      </c>
      <c r="C139" t="s">
        <v>30</v>
      </c>
    </row>
    <row r="140" spans="1:3" x14ac:dyDescent="0.35">
      <c r="A140">
        <v>103</v>
      </c>
      <c r="B140" s="4">
        <v>44986</v>
      </c>
      <c r="C140" t="s">
        <v>30</v>
      </c>
    </row>
    <row r="141" spans="1:3" x14ac:dyDescent="0.35">
      <c r="A141">
        <v>83</v>
      </c>
      <c r="B141" s="4">
        <v>44986</v>
      </c>
      <c r="C141" t="s">
        <v>30</v>
      </c>
    </row>
    <row r="142" spans="1:3" x14ac:dyDescent="0.35">
      <c r="A142">
        <v>61</v>
      </c>
      <c r="B142" s="4">
        <v>44986</v>
      </c>
      <c r="C142" t="s">
        <v>30</v>
      </c>
    </row>
    <row r="143" spans="1:3" x14ac:dyDescent="0.35">
      <c r="A143">
        <v>74</v>
      </c>
      <c r="B143" s="4">
        <v>44986</v>
      </c>
      <c r="C143" t="s">
        <v>30</v>
      </c>
    </row>
    <row r="144" spans="1:3" x14ac:dyDescent="0.35">
      <c r="A144" t="s">
        <v>27</v>
      </c>
      <c r="B144" s="4">
        <v>44986</v>
      </c>
      <c r="C144" t="s">
        <v>30</v>
      </c>
    </row>
    <row r="145" spans="1:3" x14ac:dyDescent="0.35">
      <c r="A145" t="s">
        <v>12</v>
      </c>
      <c r="B145" s="4">
        <v>44986</v>
      </c>
      <c r="C145" t="s">
        <v>30</v>
      </c>
    </row>
    <row r="146" spans="1:3" x14ac:dyDescent="0.35">
      <c r="A146">
        <v>65</v>
      </c>
      <c r="B146" s="4">
        <v>44986</v>
      </c>
      <c r="C146" t="s">
        <v>30</v>
      </c>
    </row>
    <row r="147" spans="1:3" x14ac:dyDescent="0.35">
      <c r="A147">
        <v>73</v>
      </c>
      <c r="B147" s="4">
        <v>44986</v>
      </c>
      <c r="C147" t="s">
        <v>30</v>
      </c>
    </row>
    <row r="148" spans="1:3" x14ac:dyDescent="0.35">
      <c r="A148">
        <v>47</v>
      </c>
      <c r="B148" s="4">
        <v>44986</v>
      </c>
      <c r="C148" t="s">
        <v>30</v>
      </c>
    </row>
    <row r="149" spans="1:3" x14ac:dyDescent="0.35">
      <c r="A149">
        <v>84</v>
      </c>
      <c r="B149" s="4">
        <v>44986</v>
      </c>
      <c r="C149" t="s">
        <v>30</v>
      </c>
    </row>
    <row r="150" spans="1:3" x14ac:dyDescent="0.35">
      <c r="A150">
        <v>71</v>
      </c>
      <c r="B150" s="4">
        <v>44986</v>
      </c>
      <c r="C150" t="s">
        <v>30</v>
      </c>
    </row>
    <row r="151" spans="1:3" x14ac:dyDescent="0.35">
      <c r="A151" t="s">
        <v>27</v>
      </c>
      <c r="B151" s="4">
        <v>44986</v>
      </c>
      <c r="C151" t="s">
        <v>30</v>
      </c>
    </row>
    <row r="152" spans="1:3" x14ac:dyDescent="0.35">
      <c r="A152" t="s">
        <v>12</v>
      </c>
      <c r="B152" s="4">
        <v>44986</v>
      </c>
      <c r="C152" t="s">
        <v>30</v>
      </c>
    </row>
    <row r="153" spans="1:3" x14ac:dyDescent="0.35">
      <c r="A153" t="s">
        <v>27</v>
      </c>
      <c r="B153" s="4">
        <v>44986</v>
      </c>
      <c r="C153" t="s">
        <v>30</v>
      </c>
    </row>
    <row r="154" spans="1:3" x14ac:dyDescent="0.35">
      <c r="A154" t="s">
        <v>27</v>
      </c>
      <c r="B154" s="4">
        <v>44986</v>
      </c>
      <c r="C154" t="s">
        <v>30</v>
      </c>
    </row>
    <row r="155" spans="1:3" x14ac:dyDescent="0.35">
      <c r="A155">
        <v>21</v>
      </c>
      <c r="B155" s="4">
        <v>44986</v>
      </c>
      <c r="C155" t="s">
        <v>30</v>
      </c>
    </row>
    <row r="156" spans="1:3" x14ac:dyDescent="0.35">
      <c r="A156">
        <v>78</v>
      </c>
      <c r="B156" s="4">
        <v>44986</v>
      </c>
      <c r="C156" t="s">
        <v>30</v>
      </c>
    </row>
    <row r="157" spans="1:3" x14ac:dyDescent="0.35">
      <c r="A157">
        <v>29</v>
      </c>
      <c r="B157" s="4">
        <v>44986</v>
      </c>
      <c r="C157" t="s">
        <v>30</v>
      </c>
    </row>
    <row r="158" spans="1:3" x14ac:dyDescent="0.35">
      <c r="A158">
        <v>23</v>
      </c>
      <c r="B158" s="4">
        <v>44986</v>
      </c>
      <c r="C158" t="s">
        <v>30</v>
      </c>
    </row>
    <row r="159" spans="1:3" x14ac:dyDescent="0.35">
      <c r="A159">
        <v>75</v>
      </c>
      <c r="B159" s="4">
        <v>44986</v>
      </c>
      <c r="C159" t="s">
        <v>30</v>
      </c>
    </row>
    <row r="160" spans="1:3" x14ac:dyDescent="0.35">
      <c r="A160" t="s">
        <v>27</v>
      </c>
      <c r="B160" s="4">
        <v>44986</v>
      </c>
      <c r="C160" t="s">
        <v>30</v>
      </c>
    </row>
    <row r="161" spans="1:3" x14ac:dyDescent="0.35">
      <c r="A161" s="26" t="s">
        <v>34</v>
      </c>
      <c r="B161" s="4">
        <v>44986</v>
      </c>
      <c r="C161" t="s">
        <v>30</v>
      </c>
    </row>
    <row r="162" spans="1:3" x14ac:dyDescent="0.35">
      <c r="A162" s="26" t="s">
        <v>35</v>
      </c>
      <c r="B162" s="4">
        <v>44986</v>
      </c>
      <c r="C162" t="s">
        <v>30</v>
      </c>
    </row>
    <row r="163" spans="1:3" x14ac:dyDescent="0.35">
      <c r="A163" s="26" t="s">
        <v>36</v>
      </c>
      <c r="B163" s="4">
        <v>44986</v>
      </c>
      <c r="C163" t="s">
        <v>30</v>
      </c>
    </row>
    <row r="164" spans="1:3" x14ac:dyDescent="0.35">
      <c r="A164" s="26" t="s">
        <v>37</v>
      </c>
      <c r="B164" s="4">
        <v>44986</v>
      </c>
      <c r="C164" t="s">
        <v>30</v>
      </c>
    </row>
    <row r="165" spans="1:3" x14ac:dyDescent="0.35">
      <c r="A165" s="26" t="s">
        <v>38</v>
      </c>
      <c r="B165" s="4">
        <v>44986</v>
      </c>
      <c r="C165" t="s">
        <v>30</v>
      </c>
    </row>
    <row r="166" spans="1:3" x14ac:dyDescent="0.35">
      <c r="A166" t="s">
        <v>27</v>
      </c>
      <c r="B166" s="4">
        <v>44986</v>
      </c>
      <c r="C166" t="s">
        <v>30</v>
      </c>
    </row>
    <row r="167" spans="1:3" x14ac:dyDescent="0.35">
      <c r="A167" t="s">
        <v>12</v>
      </c>
      <c r="B167" s="4">
        <v>44986</v>
      </c>
      <c r="C167" t="s">
        <v>30</v>
      </c>
    </row>
    <row r="168" spans="1:3" x14ac:dyDescent="0.35">
      <c r="A168" s="26" t="s">
        <v>39</v>
      </c>
      <c r="B168" s="4">
        <v>44986</v>
      </c>
      <c r="C168" t="s">
        <v>30</v>
      </c>
    </row>
    <row r="169" spans="1:3" x14ac:dyDescent="0.35">
      <c r="A169" s="26" t="s">
        <v>40</v>
      </c>
      <c r="B169" s="4">
        <v>44986</v>
      </c>
      <c r="C169" t="s">
        <v>30</v>
      </c>
    </row>
    <row r="170" spans="1:3" x14ac:dyDescent="0.35">
      <c r="A170" s="26" t="s">
        <v>41</v>
      </c>
      <c r="B170" s="4">
        <v>44986</v>
      </c>
      <c r="C170" t="s">
        <v>30</v>
      </c>
    </row>
    <row r="171" spans="1:3" x14ac:dyDescent="0.35">
      <c r="A171" s="26" t="s">
        <v>42</v>
      </c>
      <c r="B171" s="4">
        <v>44986</v>
      </c>
      <c r="C171" t="s">
        <v>30</v>
      </c>
    </row>
    <row r="172" spans="1:3" x14ac:dyDescent="0.35">
      <c r="A172" s="26" t="s">
        <v>43</v>
      </c>
      <c r="B172" s="4">
        <v>44986</v>
      </c>
      <c r="C172" t="s">
        <v>30</v>
      </c>
    </row>
    <row r="173" spans="1:3" x14ac:dyDescent="0.35">
      <c r="A173" t="s">
        <v>27</v>
      </c>
      <c r="B173" s="4">
        <v>44986</v>
      </c>
      <c r="C173" t="s">
        <v>30</v>
      </c>
    </row>
    <row r="174" spans="1:3" x14ac:dyDescent="0.35">
      <c r="A174" s="26" t="s">
        <v>90</v>
      </c>
      <c r="B174" s="4">
        <v>44986</v>
      </c>
      <c r="C174" t="s">
        <v>30</v>
      </c>
    </row>
    <row r="175" spans="1:3" x14ac:dyDescent="0.35">
      <c r="A175" s="26" t="s">
        <v>44</v>
      </c>
      <c r="B175" s="4">
        <v>44986</v>
      </c>
      <c r="C175" t="s">
        <v>30</v>
      </c>
    </row>
    <row r="176" spans="1:3" x14ac:dyDescent="0.35">
      <c r="A176" s="26" t="s">
        <v>45</v>
      </c>
      <c r="B176" s="4">
        <v>44986</v>
      </c>
      <c r="C176" t="s">
        <v>30</v>
      </c>
    </row>
    <row r="177" spans="1:3" x14ac:dyDescent="0.35">
      <c r="A177" s="26" t="s">
        <v>46</v>
      </c>
      <c r="B177" s="4">
        <v>44986</v>
      </c>
      <c r="C177" t="s">
        <v>30</v>
      </c>
    </row>
    <row r="178" spans="1:3" x14ac:dyDescent="0.35">
      <c r="A178" s="26" t="s">
        <v>47</v>
      </c>
      <c r="B178" s="4">
        <v>44986</v>
      </c>
      <c r="C178" t="s">
        <v>30</v>
      </c>
    </row>
    <row r="179" spans="1:3" x14ac:dyDescent="0.35">
      <c r="B179" s="4">
        <v>44986</v>
      </c>
      <c r="C179" t="s">
        <v>30</v>
      </c>
    </row>
    <row r="180" spans="1:3" x14ac:dyDescent="0.35">
      <c r="A180" t="s">
        <v>12</v>
      </c>
      <c r="B180" s="4">
        <v>44986</v>
      </c>
      <c r="C180" t="s">
        <v>30</v>
      </c>
    </row>
    <row r="181" spans="1:3" x14ac:dyDescent="0.35">
      <c r="A181" s="26" t="s">
        <v>91</v>
      </c>
      <c r="B181" s="4">
        <v>44986</v>
      </c>
      <c r="C181" t="s">
        <v>30</v>
      </c>
    </row>
    <row r="182" spans="1:3" x14ac:dyDescent="0.35">
      <c r="A182" s="26" t="s">
        <v>49</v>
      </c>
      <c r="B182" s="4">
        <v>44986</v>
      </c>
      <c r="C182" t="s">
        <v>30</v>
      </c>
    </row>
    <row r="183" spans="1:3" x14ac:dyDescent="0.35">
      <c r="A183" s="26" t="s">
        <v>50</v>
      </c>
      <c r="B183" s="4">
        <v>44986</v>
      </c>
      <c r="C183" t="s">
        <v>30</v>
      </c>
    </row>
    <row r="184" spans="1:3" x14ac:dyDescent="0.35">
      <c r="A184" s="26" t="s">
        <v>51</v>
      </c>
      <c r="B184" s="4">
        <v>44986</v>
      </c>
      <c r="C184" t="s">
        <v>30</v>
      </c>
    </row>
    <row r="185" spans="1:3" x14ac:dyDescent="0.35">
      <c r="A185" s="26" t="s">
        <v>52</v>
      </c>
      <c r="B185" s="4">
        <v>44986</v>
      </c>
      <c r="C185" t="s">
        <v>30</v>
      </c>
    </row>
    <row r="186" spans="1:3" x14ac:dyDescent="0.35">
      <c r="A186" t="s">
        <v>27</v>
      </c>
      <c r="B186" s="4">
        <v>44987</v>
      </c>
      <c r="C186" t="s">
        <v>30</v>
      </c>
    </row>
    <row r="187" spans="1:3" x14ac:dyDescent="0.35">
      <c r="A187">
        <v>47</v>
      </c>
      <c r="B187" s="4">
        <v>44987</v>
      </c>
      <c r="C187" t="s">
        <v>30</v>
      </c>
    </row>
    <row r="188" spans="1:3" x14ac:dyDescent="0.35">
      <c r="A188">
        <v>38</v>
      </c>
      <c r="B188" s="4">
        <v>44987</v>
      </c>
      <c r="C188" t="s">
        <v>30</v>
      </c>
    </row>
    <row r="189" spans="1:3" x14ac:dyDescent="0.35">
      <c r="A189">
        <v>48</v>
      </c>
      <c r="B189" s="4">
        <v>44987</v>
      </c>
      <c r="C189" t="s">
        <v>30</v>
      </c>
    </row>
    <row r="190" spans="1:3" x14ac:dyDescent="0.35">
      <c r="A190">
        <v>11</v>
      </c>
      <c r="B190" s="4">
        <v>44987</v>
      </c>
      <c r="C190" t="s">
        <v>30</v>
      </c>
    </row>
    <row r="191" spans="1:3" x14ac:dyDescent="0.35">
      <c r="B191" s="4">
        <v>44987</v>
      </c>
      <c r="C191" t="s">
        <v>30</v>
      </c>
    </row>
    <row r="192" spans="1:3" x14ac:dyDescent="0.35">
      <c r="A192" t="s">
        <v>27</v>
      </c>
      <c r="B192" s="4">
        <v>44987</v>
      </c>
      <c r="C192" t="s">
        <v>30</v>
      </c>
    </row>
    <row r="193" spans="1:3" x14ac:dyDescent="0.35">
      <c r="A193" t="s">
        <v>12</v>
      </c>
      <c r="B193" s="4">
        <v>44987</v>
      </c>
      <c r="C193" t="s">
        <v>30</v>
      </c>
    </row>
    <row r="194" spans="1:3" x14ac:dyDescent="0.35">
      <c r="A194">
        <v>27</v>
      </c>
      <c r="B194" s="4">
        <v>44987</v>
      </c>
      <c r="C194" t="s">
        <v>30</v>
      </c>
    </row>
    <row r="195" spans="1:3" x14ac:dyDescent="0.35">
      <c r="A195">
        <v>8</v>
      </c>
      <c r="B195" s="4">
        <v>44987</v>
      </c>
      <c r="C195" t="s">
        <v>30</v>
      </c>
    </row>
    <row r="196" spans="1:3" x14ac:dyDescent="0.35">
      <c r="A196">
        <v>20</v>
      </c>
      <c r="B196" s="4">
        <v>44987</v>
      </c>
      <c r="C196" t="s">
        <v>30</v>
      </c>
    </row>
    <row r="197" spans="1:3" x14ac:dyDescent="0.35">
      <c r="A197">
        <v>26</v>
      </c>
      <c r="B197" s="4">
        <v>44987</v>
      </c>
      <c r="C197" t="s">
        <v>30</v>
      </c>
    </row>
    <row r="198" spans="1:3" x14ac:dyDescent="0.35">
      <c r="A198">
        <v>13</v>
      </c>
      <c r="B198" s="4">
        <v>44987</v>
      </c>
      <c r="C198" t="s">
        <v>30</v>
      </c>
    </row>
    <row r="199" spans="1:3" x14ac:dyDescent="0.35">
      <c r="A199">
        <v>30</v>
      </c>
      <c r="B199" s="4">
        <v>44987</v>
      </c>
      <c r="C199" t="s">
        <v>30</v>
      </c>
    </row>
    <row r="200" spans="1:3" x14ac:dyDescent="0.35">
      <c r="A200" t="s">
        <v>27</v>
      </c>
      <c r="B200" s="4">
        <v>44987</v>
      </c>
      <c r="C200" t="s">
        <v>30</v>
      </c>
    </row>
    <row r="201" spans="1:3" x14ac:dyDescent="0.35">
      <c r="A201" t="s">
        <v>12</v>
      </c>
      <c r="B201" s="4">
        <v>44987</v>
      </c>
      <c r="C20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4FBB-097C-B44E-973B-99CF3AD19565}">
  <dimension ref="A1:L42"/>
  <sheetViews>
    <sheetView topLeftCell="A14" workbookViewId="0">
      <selection activeCell="A42" sqref="A42"/>
    </sheetView>
  </sheetViews>
  <sheetFormatPr defaultColWidth="10.6640625" defaultRowHeight="15.5" x14ac:dyDescent="0.35"/>
  <sheetData>
    <row r="1" spans="1:12" x14ac:dyDescent="0.35">
      <c r="A1" s="1" t="s">
        <v>0</v>
      </c>
      <c r="B1" s="1" t="s">
        <v>19</v>
      </c>
      <c r="C1" s="1" t="s">
        <v>2</v>
      </c>
      <c r="D1" s="2" t="s">
        <v>3</v>
      </c>
      <c r="E1" s="1" t="s">
        <v>25</v>
      </c>
      <c r="F1" s="1" t="s">
        <v>5</v>
      </c>
      <c r="G1" s="1" t="s">
        <v>6</v>
      </c>
      <c r="H1" s="1" t="s">
        <v>7</v>
      </c>
      <c r="I1" s="3" t="s">
        <v>24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32</v>
      </c>
      <c r="B2" t="s">
        <v>21</v>
      </c>
      <c r="C2">
        <v>1</v>
      </c>
      <c r="D2">
        <v>7.9859999999999998</v>
      </c>
      <c r="E2">
        <v>11749.893</v>
      </c>
    </row>
    <row r="3" spans="1:12" s="6" customFormat="1" x14ac:dyDescent="0.35">
      <c r="A3" s="6">
        <v>24</v>
      </c>
      <c r="B3" s="6" t="s">
        <v>21</v>
      </c>
      <c r="C3" s="6">
        <v>1</v>
      </c>
      <c r="D3" s="6">
        <v>7.9848999999999997</v>
      </c>
      <c r="E3" s="6">
        <v>10694.8</v>
      </c>
    </row>
    <row r="4" spans="1:12" x14ac:dyDescent="0.35">
      <c r="A4">
        <v>7</v>
      </c>
      <c r="B4" t="s">
        <v>21</v>
      </c>
      <c r="C4">
        <v>1</v>
      </c>
      <c r="D4">
        <v>7.984</v>
      </c>
      <c r="E4">
        <v>385723.25</v>
      </c>
    </row>
    <row r="5" spans="1:12" s="6" customFormat="1" x14ac:dyDescent="0.35">
      <c r="A5" s="6">
        <v>55</v>
      </c>
      <c r="B5" s="6" t="s">
        <v>21</v>
      </c>
      <c r="C5" s="6">
        <v>1</v>
      </c>
      <c r="D5" s="6">
        <v>7.9829999999999997</v>
      </c>
      <c r="E5" s="6">
        <v>11859.552</v>
      </c>
    </row>
    <row r="6" spans="1:12" x14ac:dyDescent="0.35">
      <c r="A6">
        <v>80</v>
      </c>
      <c r="B6" t="s">
        <v>21</v>
      </c>
      <c r="C6">
        <v>1</v>
      </c>
      <c r="D6">
        <v>7.98</v>
      </c>
      <c r="E6">
        <v>12325.269</v>
      </c>
    </row>
    <row r="7" spans="1:12" s="6" customFormat="1" x14ac:dyDescent="0.35">
      <c r="A7" s="6">
        <v>64</v>
      </c>
      <c r="B7" s="6" t="s">
        <v>21</v>
      </c>
      <c r="C7" s="6">
        <v>1</v>
      </c>
      <c r="D7" s="6">
        <v>7.9729999999999999</v>
      </c>
      <c r="E7" s="6">
        <v>18293.525000000001</v>
      </c>
    </row>
    <row r="8" spans="1:12" x14ac:dyDescent="0.35">
      <c r="A8">
        <v>40</v>
      </c>
      <c r="B8" t="s">
        <v>21</v>
      </c>
      <c r="C8">
        <v>1</v>
      </c>
      <c r="D8">
        <v>7.9729999999999999</v>
      </c>
      <c r="E8">
        <v>14503.742</v>
      </c>
    </row>
    <row r="9" spans="1:12" s="6" customFormat="1" x14ac:dyDescent="0.35">
      <c r="A9" s="6">
        <v>35</v>
      </c>
      <c r="B9" s="6" t="s">
        <v>21</v>
      </c>
      <c r="C9" s="6">
        <v>1</v>
      </c>
      <c r="D9" s="6">
        <v>7.9720000000000004</v>
      </c>
      <c r="E9" s="6">
        <v>11417.855</v>
      </c>
    </row>
    <row r="10" spans="1:12" x14ac:dyDescent="0.35">
      <c r="A10">
        <v>112</v>
      </c>
      <c r="B10" t="s">
        <v>21</v>
      </c>
      <c r="C10">
        <v>1</v>
      </c>
      <c r="D10">
        <v>7.9720000000000004</v>
      </c>
      <c r="E10">
        <v>12447.101000000001</v>
      </c>
    </row>
    <row r="11" spans="1:12" s="6" customFormat="1" x14ac:dyDescent="0.35">
      <c r="A11" s="6">
        <v>3</v>
      </c>
      <c r="B11" s="6" t="s">
        <v>21</v>
      </c>
      <c r="C11" s="6">
        <v>1</v>
      </c>
      <c r="D11" s="6">
        <v>7.9720000000000004</v>
      </c>
      <c r="E11" s="6">
        <v>12664.728999999999</v>
      </c>
    </row>
    <row r="12" spans="1:12" x14ac:dyDescent="0.35">
      <c r="A12">
        <v>52</v>
      </c>
      <c r="B12" t="s">
        <v>21</v>
      </c>
      <c r="C12">
        <v>1</v>
      </c>
      <c r="D12">
        <v>7.9669999999999996</v>
      </c>
      <c r="E12">
        <v>13650.593999999999</v>
      </c>
    </row>
    <row r="13" spans="1:12" s="6" customFormat="1" x14ac:dyDescent="0.35">
      <c r="A13" s="6">
        <v>107</v>
      </c>
      <c r="B13" s="6" t="s">
        <v>21</v>
      </c>
      <c r="C13" s="6">
        <v>1</v>
      </c>
      <c r="D13" s="6">
        <v>7.9641000000000002</v>
      </c>
      <c r="E13" s="6">
        <v>9939.09</v>
      </c>
    </row>
    <row r="14" spans="1:12" x14ac:dyDescent="0.35">
      <c r="A14">
        <v>20</v>
      </c>
      <c r="B14" t="s">
        <v>21</v>
      </c>
      <c r="C14">
        <v>1</v>
      </c>
      <c r="D14">
        <v>7.9623999999999997</v>
      </c>
      <c r="E14">
        <v>7759.61</v>
      </c>
    </row>
    <row r="15" spans="1:12" s="6" customFormat="1" x14ac:dyDescent="0.35">
      <c r="A15" s="6">
        <v>16</v>
      </c>
      <c r="B15" s="6" t="s">
        <v>21</v>
      </c>
      <c r="C15" s="6">
        <v>1</v>
      </c>
      <c r="D15" s="6">
        <v>7.9619999999999997</v>
      </c>
      <c r="E15" s="6">
        <v>12772.625</v>
      </c>
    </row>
    <row r="16" spans="1:12" x14ac:dyDescent="0.35">
      <c r="A16">
        <v>68</v>
      </c>
      <c r="B16" t="s">
        <v>21</v>
      </c>
      <c r="C16">
        <v>1</v>
      </c>
      <c r="D16">
        <v>7.9480000000000004</v>
      </c>
      <c r="E16">
        <v>13716.821</v>
      </c>
    </row>
    <row r="17" spans="1:5" s="6" customFormat="1" x14ac:dyDescent="0.35">
      <c r="A17" s="6">
        <v>63</v>
      </c>
      <c r="B17" s="6" t="s">
        <v>21</v>
      </c>
      <c r="C17" s="6">
        <v>1</v>
      </c>
      <c r="D17" s="6">
        <v>7.944</v>
      </c>
      <c r="E17" s="6">
        <v>10595.98</v>
      </c>
    </row>
    <row r="18" spans="1:5" x14ac:dyDescent="0.35">
      <c r="A18">
        <v>99</v>
      </c>
      <c r="B18" t="s">
        <v>21</v>
      </c>
      <c r="C18">
        <v>1</v>
      </c>
      <c r="D18">
        <v>7.9459999999999997</v>
      </c>
      <c r="E18">
        <v>16290.24</v>
      </c>
    </row>
    <row r="19" spans="1:5" s="6" customFormat="1" x14ac:dyDescent="0.35">
      <c r="A19" s="6">
        <v>91</v>
      </c>
      <c r="B19" s="6" t="s">
        <v>21</v>
      </c>
      <c r="C19" s="6">
        <v>1</v>
      </c>
      <c r="D19" s="6">
        <v>7.9429999999999996</v>
      </c>
      <c r="E19" s="6">
        <v>13503.102000000001</v>
      </c>
    </row>
    <row r="20" spans="1:5" x14ac:dyDescent="0.35">
      <c r="A20">
        <v>113</v>
      </c>
      <c r="B20" t="s">
        <v>21</v>
      </c>
      <c r="C20">
        <v>1</v>
      </c>
      <c r="D20">
        <v>7.9820000000000002</v>
      </c>
      <c r="E20">
        <v>10323.741</v>
      </c>
    </row>
    <row r="21" spans="1:5" s="6" customFormat="1" x14ac:dyDescent="0.35">
      <c r="A21" s="6">
        <v>28</v>
      </c>
      <c r="B21" s="6" t="s">
        <v>21</v>
      </c>
      <c r="C21" s="6">
        <v>1</v>
      </c>
      <c r="D21" s="6">
        <v>7.9770000000000003</v>
      </c>
      <c r="E21" s="6">
        <v>12224.046</v>
      </c>
    </row>
    <row r="22" spans="1:5" x14ac:dyDescent="0.35">
      <c r="A22">
        <v>87</v>
      </c>
      <c r="B22" t="s">
        <v>21</v>
      </c>
      <c r="C22">
        <v>1</v>
      </c>
      <c r="D22">
        <v>7.9790000000000001</v>
      </c>
      <c r="E22">
        <v>12134.521000000001</v>
      </c>
    </row>
    <row r="23" spans="1:5" s="6" customFormat="1" x14ac:dyDescent="0.35">
      <c r="A23" s="6">
        <v>4</v>
      </c>
      <c r="B23" s="6" t="s">
        <v>21</v>
      </c>
      <c r="C23" s="6">
        <v>1</v>
      </c>
      <c r="D23" s="6">
        <v>7.9770000000000003</v>
      </c>
      <c r="E23" s="6">
        <v>12674.88</v>
      </c>
    </row>
    <row r="24" spans="1:5" x14ac:dyDescent="0.35">
      <c r="A24">
        <v>44</v>
      </c>
      <c r="B24" t="s">
        <v>21</v>
      </c>
      <c r="C24">
        <v>1</v>
      </c>
      <c r="D24">
        <v>7.9740000000000002</v>
      </c>
      <c r="E24">
        <v>11254.978999999999</v>
      </c>
    </row>
    <row r="25" spans="1:5" s="6" customFormat="1" x14ac:dyDescent="0.35">
      <c r="A25" s="6">
        <v>56</v>
      </c>
      <c r="B25" s="6" t="s">
        <v>21</v>
      </c>
      <c r="C25" s="6">
        <v>1</v>
      </c>
      <c r="D25" s="6">
        <v>7.9729999999999999</v>
      </c>
      <c r="E25" s="6">
        <v>15810.874</v>
      </c>
    </row>
    <row r="26" spans="1:5" ht="17" customHeight="1" x14ac:dyDescent="0.35">
      <c r="A26">
        <v>19</v>
      </c>
      <c r="B26" t="s">
        <v>21</v>
      </c>
      <c r="C26">
        <v>1</v>
      </c>
      <c r="D26">
        <v>7.9729999999999999</v>
      </c>
      <c r="E26">
        <v>14617.242</v>
      </c>
    </row>
    <row r="27" spans="1:5" s="6" customFormat="1" x14ac:dyDescent="0.35">
      <c r="A27" s="6">
        <v>27</v>
      </c>
      <c r="B27" s="6" t="s">
        <v>21</v>
      </c>
      <c r="C27" s="6">
        <v>1</v>
      </c>
      <c r="D27" s="6">
        <v>7.9740000000000002</v>
      </c>
      <c r="E27" s="6">
        <v>11555.55</v>
      </c>
    </row>
    <row r="28" spans="1:5" x14ac:dyDescent="0.35">
      <c r="A28">
        <v>95</v>
      </c>
      <c r="B28" t="s">
        <v>21</v>
      </c>
      <c r="C28">
        <v>1</v>
      </c>
      <c r="D28">
        <v>7.9710000000000001</v>
      </c>
      <c r="E28">
        <v>12384.584999999999</v>
      </c>
    </row>
    <row r="29" spans="1:5" s="6" customFormat="1" x14ac:dyDescent="0.35">
      <c r="A29" s="6">
        <v>92</v>
      </c>
      <c r="B29" s="6" t="s">
        <v>21</v>
      </c>
      <c r="C29" s="6">
        <v>1</v>
      </c>
      <c r="D29" s="6">
        <v>7.97</v>
      </c>
      <c r="E29" s="6">
        <v>11858.911</v>
      </c>
    </row>
    <row r="30" spans="1:5" x14ac:dyDescent="0.35">
      <c r="A30">
        <v>115</v>
      </c>
      <c r="B30" t="s">
        <v>21</v>
      </c>
      <c r="C30">
        <v>1</v>
      </c>
      <c r="D30">
        <v>7.9669999999999996</v>
      </c>
      <c r="E30">
        <v>12813.487999999999</v>
      </c>
    </row>
    <row r="31" spans="1:5" s="6" customFormat="1" x14ac:dyDescent="0.35">
      <c r="A31" s="6">
        <v>43</v>
      </c>
      <c r="B31" s="6" t="s">
        <v>21</v>
      </c>
      <c r="C31" s="6">
        <v>1</v>
      </c>
      <c r="D31" s="6">
        <v>7.9669999999999996</v>
      </c>
      <c r="E31" s="6">
        <v>11374.772000000001</v>
      </c>
    </row>
    <row r="32" spans="1:5" x14ac:dyDescent="0.35">
      <c r="A32">
        <v>104</v>
      </c>
      <c r="B32" t="s">
        <v>21</v>
      </c>
      <c r="C32">
        <v>1</v>
      </c>
      <c r="D32">
        <v>7.9640000000000004</v>
      </c>
      <c r="E32">
        <v>11324.382</v>
      </c>
    </row>
    <row r="33" spans="1:5" s="6" customFormat="1" x14ac:dyDescent="0.35">
      <c r="A33" s="6">
        <v>96</v>
      </c>
      <c r="B33" s="6" t="s">
        <v>21</v>
      </c>
      <c r="C33" s="6">
        <v>1</v>
      </c>
      <c r="D33" s="6">
        <v>7.9610000000000003</v>
      </c>
      <c r="E33" s="6">
        <v>12089.971</v>
      </c>
    </row>
    <row r="34" spans="1:5" x14ac:dyDescent="0.35">
      <c r="A34">
        <v>119</v>
      </c>
      <c r="B34" t="s">
        <v>21</v>
      </c>
      <c r="C34">
        <v>1</v>
      </c>
      <c r="D34">
        <v>7.9589999999999996</v>
      </c>
      <c r="E34">
        <v>11797.779</v>
      </c>
    </row>
    <row r="35" spans="1:5" s="6" customFormat="1" x14ac:dyDescent="0.35">
      <c r="A35" s="6">
        <v>120</v>
      </c>
      <c r="B35" s="6" t="s">
        <v>21</v>
      </c>
      <c r="C35" s="6">
        <v>1</v>
      </c>
      <c r="D35" s="6">
        <v>7.96</v>
      </c>
      <c r="E35" s="6">
        <v>10199.162</v>
      </c>
    </row>
    <row r="36" spans="1:5" x14ac:dyDescent="0.35">
      <c r="A36">
        <v>103</v>
      </c>
      <c r="B36" t="s">
        <v>21</v>
      </c>
      <c r="C36">
        <v>1</v>
      </c>
      <c r="D36">
        <v>7.9580000000000002</v>
      </c>
      <c r="E36">
        <v>9572.1270000000004</v>
      </c>
    </row>
    <row r="37" spans="1:5" s="6" customFormat="1" x14ac:dyDescent="0.35">
      <c r="A37" s="6">
        <v>83</v>
      </c>
      <c r="B37" s="6" t="s">
        <v>21</v>
      </c>
      <c r="C37" s="6">
        <v>1</v>
      </c>
      <c r="D37" s="6">
        <v>7.9569999999999999</v>
      </c>
      <c r="E37" s="6">
        <v>9639.3809999999994</v>
      </c>
    </row>
    <row r="38" spans="1:5" x14ac:dyDescent="0.35">
      <c r="A38">
        <v>47</v>
      </c>
      <c r="B38" t="s">
        <v>21</v>
      </c>
      <c r="C38">
        <v>1</v>
      </c>
      <c r="D38">
        <v>7.9560000000000004</v>
      </c>
      <c r="E38">
        <v>10929.096</v>
      </c>
    </row>
    <row r="39" spans="1:5" s="6" customFormat="1" x14ac:dyDescent="0.35">
      <c r="A39" s="6">
        <v>84</v>
      </c>
      <c r="B39" s="6" t="s">
        <v>21</v>
      </c>
      <c r="C39" s="6">
        <v>1</v>
      </c>
      <c r="D39" s="6">
        <v>7.9530000000000003</v>
      </c>
      <c r="E39" s="6">
        <v>10629.13</v>
      </c>
    </row>
    <row r="40" spans="1:5" x14ac:dyDescent="0.35">
      <c r="A40">
        <v>71</v>
      </c>
      <c r="B40" t="s">
        <v>21</v>
      </c>
      <c r="C40">
        <v>1</v>
      </c>
      <c r="D40">
        <v>7.9539999999999997</v>
      </c>
      <c r="E40">
        <v>10325.556</v>
      </c>
    </row>
    <row r="41" spans="1:5" s="6" customFormat="1" x14ac:dyDescent="0.35">
      <c r="A41" s="6">
        <v>23</v>
      </c>
      <c r="B41" s="6" t="s">
        <v>21</v>
      </c>
      <c r="C41" s="6">
        <v>1</v>
      </c>
      <c r="D41" s="6">
        <v>7.9539999999999997</v>
      </c>
      <c r="E41" s="6">
        <v>11241.748</v>
      </c>
    </row>
    <row r="42" spans="1:5" x14ac:dyDescent="0.35">
      <c r="A42">
        <v>75</v>
      </c>
      <c r="B42" t="s">
        <v>21</v>
      </c>
      <c r="C42">
        <v>1</v>
      </c>
      <c r="D42">
        <v>7.9530000000000003</v>
      </c>
      <c r="E42">
        <v>12730.938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2845-9C28-BC40-8B30-B16852384532}">
  <dimension ref="A1:L103"/>
  <sheetViews>
    <sheetView topLeftCell="A81" zoomScaleNormal="100" workbookViewId="0">
      <selection activeCell="E18" sqref="E18"/>
    </sheetView>
  </sheetViews>
  <sheetFormatPr defaultColWidth="10.6640625" defaultRowHeight="15.5" x14ac:dyDescent="0.35"/>
  <cols>
    <col min="7" max="7" width="12" bestFit="1" customWidth="1"/>
  </cols>
  <sheetData>
    <row r="1" spans="1:12" x14ac:dyDescent="0.35">
      <c r="A1" s="1" t="s">
        <v>0</v>
      </c>
      <c r="B1" s="1" t="s">
        <v>19</v>
      </c>
      <c r="C1" s="1" t="s">
        <v>2</v>
      </c>
      <c r="D1" s="2" t="s">
        <v>3</v>
      </c>
      <c r="E1" s="1" t="s">
        <v>25</v>
      </c>
      <c r="F1" s="1" t="s">
        <v>5</v>
      </c>
      <c r="G1" s="1" t="s">
        <v>6</v>
      </c>
      <c r="H1" s="1" t="s">
        <v>7</v>
      </c>
      <c r="I1" s="3" t="s">
        <v>24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105</v>
      </c>
      <c r="C2">
        <v>1</v>
      </c>
      <c r="D2">
        <v>5.3479999999999999</v>
      </c>
      <c r="E2">
        <v>1663.14</v>
      </c>
      <c r="F2">
        <f>E2/E$4</f>
        <v>0.14468917543769141</v>
      </c>
      <c r="G2">
        <f>(F2*0.015)/I$2</f>
        <v>0.26794291747720633</v>
      </c>
      <c r="H2">
        <f>SUM(G2:G3)</f>
        <v>0.38880738342249349</v>
      </c>
      <c r="I2">
        <f>8.1/1000</f>
        <v>8.0999999999999996E-3</v>
      </c>
      <c r="J2">
        <f>G2/H$2</f>
        <v>0.68914050736029608</v>
      </c>
      <c r="K2">
        <f>J2*D2</f>
        <v>3.6855234333628633</v>
      </c>
      <c r="L2">
        <f>SUM(K2:K3)</f>
        <v>5.770458050497357</v>
      </c>
    </row>
    <row r="3" spans="1:12" x14ac:dyDescent="0.35">
      <c r="C3">
        <v>2</v>
      </c>
      <c r="D3">
        <v>6.7069999999999999</v>
      </c>
      <c r="E3">
        <v>750.21400000000006</v>
      </c>
      <c r="F3">
        <f>E3/E$4</f>
        <v>6.5266811610455069E-2</v>
      </c>
      <c r="G3">
        <f>(F3*0.015)/I$2</f>
        <v>0.12086446594528716</v>
      </c>
      <c r="J3">
        <f>G3/H$2</f>
        <v>0.31085949263970392</v>
      </c>
      <c r="K3">
        <f>J3*D3</f>
        <v>2.0849346171344942</v>
      </c>
    </row>
    <row r="4" spans="1:12" x14ac:dyDescent="0.35">
      <c r="C4">
        <v>3</v>
      </c>
      <c r="D4">
        <v>7.9880000000000004</v>
      </c>
      <c r="E4">
        <v>11494.571</v>
      </c>
    </row>
    <row r="5" spans="1:12" s="8" customFormat="1" x14ac:dyDescent="0.35">
      <c r="A5" s="8">
        <v>114</v>
      </c>
      <c r="C5" s="8">
        <v>1</v>
      </c>
      <c r="D5" s="8">
        <v>4.6470000000000002</v>
      </c>
      <c r="E5" s="8">
        <v>321.30399999999997</v>
      </c>
      <c r="F5" s="8">
        <f>E5/E$8</f>
        <v>2.6989241061573677E-2</v>
      </c>
      <c r="G5" s="8">
        <f>(F5*0.015)/I$5</f>
        <v>8.4341378317417753E-2</v>
      </c>
      <c r="H5" s="8">
        <f>SUM(G5:G7)</f>
        <v>0.59503033500849911</v>
      </c>
      <c r="I5" s="8">
        <f>4.8/1000</f>
        <v>4.7999999999999996E-3</v>
      </c>
      <c r="J5" s="8">
        <f>G5/H$5</f>
        <v>0.14174298914728956</v>
      </c>
      <c r="K5" s="8">
        <f>J5*D5</f>
        <v>0.65867967056745458</v>
      </c>
      <c r="L5" s="8">
        <f>SUM(K5:K7)</f>
        <v>6.7053855970093617</v>
      </c>
    </row>
    <row r="6" spans="1:12" s="8" customFormat="1" x14ac:dyDescent="0.35">
      <c r="C6" s="8">
        <v>2</v>
      </c>
      <c r="D6" s="8">
        <v>6.7030000000000003</v>
      </c>
      <c r="E6" s="8">
        <v>867.81899999999996</v>
      </c>
      <c r="F6" s="8">
        <f t="shared" ref="F6:F7" si="0">E6/E$8</f>
        <v>7.2895999392518632E-2</v>
      </c>
      <c r="G6" s="8">
        <f t="shared" ref="G6:G7" si="1">(F6*0.015)/I$5</f>
        <v>0.22779999810162074</v>
      </c>
      <c r="J6" s="8">
        <f t="shared" ref="J6:J7" si="2">G6/H$5</f>
        <v>0.38283762137667648</v>
      </c>
      <c r="K6" s="8">
        <f>J6*D6</f>
        <v>2.5661605760878627</v>
      </c>
    </row>
    <row r="7" spans="1:12" s="8" customFormat="1" x14ac:dyDescent="0.35">
      <c r="C7" s="8">
        <v>3</v>
      </c>
      <c r="D7" s="8">
        <v>7.3209999999999997</v>
      </c>
      <c r="E7" s="8">
        <v>1077.684</v>
      </c>
      <c r="F7" s="8">
        <f t="shared" si="0"/>
        <v>9.0524466748627366E-2</v>
      </c>
      <c r="G7" s="8">
        <f t="shared" si="1"/>
        <v>0.28288895858946056</v>
      </c>
      <c r="J7" s="8">
        <f t="shared" si="2"/>
        <v>0.4754193894760339</v>
      </c>
      <c r="K7" s="8">
        <f>J7*D7</f>
        <v>3.4805453503540442</v>
      </c>
    </row>
    <row r="8" spans="1:12" s="8" customFormat="1" x14ac:dyDescent="0.35">
      <c r="C8" s="8">
        <v>4</v>
      </c>
      <c r="D8" s="8">
        <v>7.9850000000000003</v>
      </c>
      <c r="E8" s="8">
        <v>11904.892</v>
      </c>
    </row>
    <row r="9" spans="1:12" x14ac:dyDescent="0.35">
      <c r="A9">
        <v>1</v>
      </c>
      <c r="C9">
        <v>1</v>
      </c>
      <c r="D9">
        <v>6.702</v>
      </c>
      <c r="E9">
        <v>1292.453</v>
      </c>
      <c r="F9">
        <f>E9/E$11</f>
        <v>9.4610060976480143E-2</v>
      </c>
      <c r="G9">
        <f>(F9*0.015)/I$9</f>
        <v>0.26776432351834001</v>
      </c>
      <c r="H9">
        <f>SUM(G9:G10)</f>
        <v>0.53415797532606668</v>
      </c>
      <c r="I9">
        <f>5.3/1000</f>
        <v>5.3E-3</v>
      </c>
      <c r="J9">
        <f>G9/H$9</f>
        <v>0.50128302091696431</v>
      </c>
      <c r="K9">
        <f>J9*D9</f>
        <v>3.3595988061854949</v>
      </c>
      <c r="L9">
        <f>SUM(K9:K10)</f>
        <v>7.0107058100523982</v>
      </c>
    </row>
    <row r="10" spans="1:12" x14ac:dyDescent="0.35">
      <c r="C10">
        <v>2</v>
      </c>
      <c r="D10">
        <v>7.3209999999999997</v>
      </c>
      <c r="E10">
        <v>1285.837</v>
      </c>
      <c r="F10">
        <f>E10/E$11</f>
        <v>9.4125756972063435E-2</v>
      </c>
      <c r="G10">
        <f>(F10*0.015)/I$9</f>
        <v>0.26639365180772667</v>
      </c>
      <c r="J10">
        <f>G10/H$9</f>
        <v>0.49871697908303564</v>
      </c>
      <c r="K10">
        <f>J10*D10</f>
        <v>3.6511070038669038</v>
      </c>
    </row>
    <row r="11" spans="1:12" x14ac:dyDescent="0.35">
      <c r="C11">
        <v>3</v>
      </c>
      <c r="D11">
        <v>7.9850000000000003</v>
      </c>
      <c r="E11">
        <v>13660.841</v>
      </c>
    </row>
    <row r="12" spans="1:12" s="8" customFormat="1" x14ac:dyDescent="0.35">
      <c r="A12" s="8">
        <v>49</v>
      </c>
      <c r="C12" s="8">
        <v>1</v>
      </c>
      <c r="D12" s="8">
        <v>6.7022000000000004</v>
      </c>
      <c r="E12" s="8">
        <v>1119.3900000000001</v>
      </c>
      <c r="F12" s="8">
        <f>E12/E$14</f>
        <v>0.12544771134889435</v>
      </c>
      <c r="G12" s="8">
        <f>(F12*0.015)/I$12</f>
        <v>0.24124559874787374</v>
      </c>
      <c r="H12" s="8">
        <f>SUM(G12:G13)</f>
        <v>0.50878621130079138</v>
      </c>
      <c r="I12" s="8">
        <f>7.8/1000</f>
        <v>7.7999999999999996E-3</v>
      </c>
      <c r="J12" s="8">
        <f>G12/H$12</f>
        <v>0.47415907386934031</v>
      </c>
      <c r="K12" s="8">
        <f>J12*D12</f>
        <v>3.177908944887093</v>
      </c>
      <c r="L12" s="8">
        <f>SUM(K12:K13)</f>
        <v>7.0273800287191994</v>
      </c>
    </row>
    <row r="13" spans="1:12" s="8" customFormat="1" x14ac:dyDescent="0.35">
      <c r="C13" s="8">
        <v>2</v>
      </c>
      <c r="D13" s="8">
        <v>7.3205999999999998</v>
      </c>
      <c r="E13" s="8">
        <v>1241.4000000000001</v>
      </c>
      <c r="F13" s="8">
        <f>E13/E$14</f>
        <v>0.13912111852751716</v>
      </c>
      <c r="G13" s="8">
        <f>(F13*0.015)/I$12</f>
        <v>0.26754061255291761</v>
      </c>
      <c r="J13" s="8">
        <f>G13/H$12</f>
        <v>0.52584092613065958</v>
      </c>
      <c r="K13" s="8">
        <f>J13*D13</f>
        <v>3.8494710838321065</v>
      </c>
    </row>
    <row r="14" spans="1:12" s="8" customFormat="1" x14ac:dyDescent="0.35">
      <c r="C14" s="8">
        <v>3</v>
      </c>
      <c r="D14" s="8">
        <v>7.9858000000000002</v>
      </c>
      <c r="E14" s="8">
        <v>8923.16</v>
      </c>
    </row>
    <row r="15" spans="1:12" x14ac:dyDescent="0.35">
      <c r="A15">
        <v>14</v>
      </c>
      <c r="C15">
        <v>1</v>
      </c>
      <c r="D15">
        <v>7.984</v>
      </c>
      <c r="E15">
        <v>11149.305</v>
      </c>
      <c r="I15">
        <f>7.4/1000</f>
        <v>7.4000000000000003E-3</v>
      </c>
    </row>
    <row r="16" spans="1:12" s="8" customFormat="1" x14ac:dyDescent="0.35">
      <c r="A16" s="8">
        <v>17</v>
      </c>
      <c r="C16" s="8">
        <v>1</v>
      </c>
      <c r="D16" s="8">
        <v>7.9829999999999997</v>
      </c>
      <c r="E16" s="8">
        <v>9932.75</v>
      </c>
      <c r="I16" s="8">
        <f>6.4/1000</f>
        <v>6.4000000000000003E-3</v>
      </c>
    </row>
    <row r="17" spans="1:12" x14ac:dyDescent="0.35">
      <c r="A17">
        <v>41</v>
      </c>
      <c r="C17">
        <v>1</v>
      </c>
      <c r="D17">
        <v>6.694</v>
      </c>
      <c r="E17">
        <v>42174.527000000002</v>
      </c>
      <c r="F17">
        <f>E17/E$19</f>
        <v>0.10060219347444038</v>
      </c>
      <c r="G17">
        <f>(F17*0.015)/I$17</f>
        <v>0.26947016109225103</v>
      </c>
      <c r="H17">
        <f>SUM(G17:G18)</f>
        <v>0.59590157325057436</v>
      </c>
      <c r="I17">
        <f>5.6/1000</f>
        <v>5.5999999999999999E-3</v>
      </c>
      <c r="J17">
        <f>G17/H$17</f>
        <v>0.45220582255274538</v>
      </c>
      <c r="K17">
        <f>J17*D17</f>
        <v>3.0270657761680777</v>
      </c>
      <c r="L17">
        <f>SUM(K17:K18)</f>
        <v>7.0336323900172983</v>
      </c>
    </row>
    <row r="18" spans="1:12" x14ac:dyDescent="0.35">
      <c r="C18">
        <v>2</v>
      </c>
      <c r="D18">
        <v>7.3140000000000001</v>
      </c>
      <c r="E18">
        <v>51089.48</v>
      </c>
      <c r="F18">
        <f>E18/E$19</f>
        <v>0.12186772720577406</v>
      </c>
      <c r="G18">
        <f>(F18*0.015)/I$17</f>
        <v>0.32643141215832339</v>
      </c>
      <c r="J18">
        <f>G18/H$17</f>
        <v>0.54779417744725467</v>
      </c>
      <c r="K18">
        <f>J18*D18</f>
        <v>4.0065666138492206</v>
      </c>
    </row>
    <row r="19" spans="1:12" x14ac:dyDescent="0.35">
      <c r="C19">
        <v>3</v>
      </c>
      <c r="D19">
        <v>7.9809999999999999</v>
      </c>
      <c r="E19">
        <v>419220.75</v>
      </c>
    </row>
    <row r="20" spans="1:12" s="8" customFormat="1" x14ac:dyDescent="0.35">
      <c r="A20" s="8">
        <v>102</v>
      </c>
      <c r="C20" s="8">
        <v>1</v>
      </c>
      <c r="D20" s="8">
        <v>7.9790000000000001</v>
      </c>
      <c r="E20" s="8">
        <v>13462.471</v>
      </c>
      <c r="I20" s="8">
        <f>7.9/1000</f>
        <v>7.9000000000000008E-3</v>
      </c>
    </row>
    <row r="21" spans="1:12" x14ac:dyDescent="0.35">
      <c r="A21">
        <v>117</v>
      </c>
      <c r="C21">
        <v>1</v>
      </c>
      <c r="D21">
        <v>6.6779999999999999</v>
      </c>
      <c r="E21">
        <v>1053.8499999999999</v>
      </c>
      <c r="F21">
        <f>E21/E$23</f>
        <v>7.311740969339045E-2</v>
      </c>
      <c r="G21">
        <f>(F21*0.015)/I$21</f>
        <v>0.1443106770264285</v>
      </c>
      <c r="H21">
        <f>SUM(G21:G22)</f>
        <v>0.34529381453915087</v>
      </c>
      <c r="I21">
        <f>7.6/1000</f>
        <v>7.6E-3</v>
      </c>
      <c r="J21">
        <f>G21/H$21</f>
        <v>0.41793588807559118</v>
      </c>
      <c r="K21">
        <f>J21*D21</f>
        <v>2.790975860568798</v>
      </c>
      <c r="L21">
        <f>SUM(K21:K22)</f>
        <v>7.0406259417289068</v>
      </c>
    </row>
    <row r="22" spans="1:12" x14ac:dyDescent="0.35">
      <c r="C22">
        <v>2</v>
      </c>
      <c r="D22">
        <v>7.3010000000000002</v>
      </c>
      <c r="E22">
        <v>1467.7090000000001</v>
      </c>
      <c r="F22">
        <f>E22/E$23</f>
        <v>0.10183145633977932</v>
      </c>
      <c r="G22">
        <f>(F22*0.015)/I$21</f>
        <v>0.20098313751272234</v>
      </c>
      <c r="J22">
        <f>G22/H$21</f>
        <v>0.58206411192440877</v>
      </c>
      <c r="K22">
        <f>J22*D22</f>
        <v>4.2496500811601088</v>
      </c>
    </row>
    <row r="23" spans="1:12" x14ac:dyDescent="0.35">
      <c r="C23">
        <v>3</v>
      </c>
      <c r="D23">
        <v>7.9720000000000004</v>
      </c>
      <c r="E23">
        <v>14413.12</v>
      </c>
    </row>
    <row r="24" spans="1:12" s="8" customFormat="1" x14ac:dyDescent="0.35">
      <c r="A24" s="8">
        <v>89</v>
      </c>
      <c r="C24" s="8">
        <v>1</v>
      </c>
      <c r="D24" s="8">
        <v>6.6696999999999997</v>
      </c>
      <c r="E24" s="12">
        <v>1469.76</v>
      </c>
      <c r="F24" s="8">
        <f>E24/E$26</f>
        <v>9.2880994330174438E-2</v>
      </c>
      <c r="G24" s="8">
        <f>(F24*0.015)/I$24</f>
        <v>0.18093700194189824</v>
      </c>
      <c r="H24" s="8">
        <f>SUM(G24:G25)</f>
        <v>0.36359995694227232</v>
      </c>
      <c r="I24" s="8">
        <f>7.7/1000</f>
        <v>7.7000000000000002E-3</v>
      </c>
      <c r="J24" s="8">
        <f>G24/H$24</f>
        <v>0.49762657692125378</v>
      </c>
      <c r="K24" s="8">
        <f>J24*D24</f>
        <v>3.3190199800916864</v>
      </c>
      <c r="L24" s="8">
        <f>SUM(K24:K25)</f>
        <v>6.9841355255049873</v>
      </c>
    </row>
    <row r="25" spans="1:12" s="8" customFormat="1" x14ac:dyDescent="0.35">
      <c r="C25" s="8">
        <v>2</v>
      </c>
      <c r="D25" s="8">
        <v>7.2956000000000003</v>
      </c>
      <c r="E25" s="8">
        <v>1483.78</v>
      </c>
      <c r="F25" s="8">
        <f>E25/E$26</f>
        <v>9.3766983566858683E-2</v>
      </c>
      <c r="G25" s="8">
        <f>(F25*0.015)/I$24</f>
        <v>0.18266295500037405</v>
      </c>
      <c r="J25" s="8">
        <f>G25/H$24</f>
        <v>0.50237342307874611</v>
      </c>
      <c r="K25" s="8">
        <f>J25*D25</f>
        <v>3.6651155454133004</v>
      </c>
    </row>
    <row r="26" spans="1:12" s="8" customFormat="1" x14ac:dyDescent="0.35">
      <c r="C26" s="8">
        <v>3</v>
      </c>
      <c r="D26" s="8">
        <v>7.9649000000000001</v>
      </c>
      <c r="E26" s="8">
        <v>15824.12</v>
      </c>
    </row>
    <row r="27" spans="1:12" x14ac:dyDescent="0.35">
      <c r="A27">
        <v>97</v>
      </c>
      <c r="C27">
        <v>1</v>
      </c>
      <c r="D27">
        <v>1.3089999999999999</v>
      </c>
      <c r="E27">
        <v>2191.0360000000001</v>
      </c>
      <c r="F27">
        <f>E27/E$33</f>
        <v>0.10769148346881791</v>
      </c>
      <c r="G27">
        <f>(F27*0.015)/I$27</f>
        <v>0.23755474294592185</v>
      </c>
      <c r="H27">
        <f>SUM(G27:G32)</f>
        <v>1.2363735157029887</v>
      </c>
      <c r="I27">
        <f>6.8/1000</f>
        <v>6.7999999999999996E-3</v>
      </c>
      <c r="J27">
        <f>G27/H$27</f>
        <v>0.19213833030938937</v>
      </c>
      <c r="K27">
        <f>J27*D27</f>
        <v>0.25150907437499065</v>
      </c>
      <c r="L27">
        <f>SUM(K27:K32)</f>
        <v>4.7879903001114581</v>
      </c>
    </row>
    <row r="28" spans="1:12" x14ac:dyDescent="0.35">
      <c r="C28">
        <v>2</v>
      </c>
      <c r="D28">
        <v>3.6909999999999998</v>
      </c>
      <c r="E28">
        <v>1532.1289999999999</v>
      </c>
      <c r="F28">
        <f t="shared" ref="F28:F32" si="3">E28/E$33</f>
        <v>7.5305583694469866E-2</v>
      </c>
      <c r="G28">
        <f t="shared" ref="G28:G31" si="4">(F28*0.015)/I$27</f>
        <v>0.16611525814956588</v>
      </c>
      <c r="J28">
        <f t="shared" ref="J28:J32" si="5">G28/H$27</f>
        <v>0.13435685578812687</v>
      </c>
      <c r="K28">
        <f t="shared" ref="K28:K32" si="6">J28*D28</f>
        <v>0.49591115471397623</v>
      </c>
    </row>
    <row r="29" spans="1:12" x14ac:dyDescent="0.35">
      <c r="C29">
        <v>3</v>
      </c>
      <c r="D29">
        <v>4.5970000000000004</v>
      </c>
      <c r="E29">
        <v>1005.979</v>
      </c>
      <c r="F29">
        <f t="shared" si="3"/>
        <v>4.9444815534056934E-2</v>
      </c>
      <c r="G29">
        <f t="shared" si="4"/>
        <v>0.10906944603100795</v>
      </c>
      <c r="J29">
        <f t="shared" si="5"/>
        <v>8.821722937747678E-2</v>
      </c>
      <c r="K29">
        <f t="shared" si="6"/>
        <v>0.40553460344826081</v>
      </c>
    </row>
    <row r="30" spans="1:12" x14ac:dyDescent="0.35">
      <c r="C30">
        <v>4</v>
      </c>
      <c r="D30">
        <v>5.2990000000000004</v>
      </c>
      <c r="E30">
        <v>3263.2429999999999</v>
      </c>
      <c r="F30">
        <f t="shared" si="3"/>
        <v>0.16039146759306361</v>
      </c>
      <c r="G30">
        <f t="shared" si="4"/>
        <v>0.35380470792587565</v>
      </c>
      <c r="J30">
        <f t="shared" si="5"/>
        <v>0.28616328595869839</v>
      </c>
      <c r="K30">
        <f t="shared" si="6"/>
        <v>1.5163792522951429</v>
      </c>
    </row>
    <row r="31" spans="1:12" x14ac:dyDescent="0.35">
      <c r="C31">
        <v>5</v>
      </c>
      <c r="D31">
        <v>6.665</v>
      </c>
      <c r="E31">
        <v>1130.489</v>
      </c>
      <c r="F31">
        <f t="shared" si="3"/>
        <v>5.5564599328893037E-2</v>
      </c>
      <c r="G31">
        <f t="shared" si="4"/>
        <v>0.1225689691078523</v>
      </c>
      <c r="J31">
        <f t="shared" si="5"/>
        <v>9.9135874030883697E-2</v>
      </c>
      <c r="K31">
        <f t="shared" si="6"/>
        <v>0.66074060041583982</v>
      </c>
    </row>
    <row r="32" spans="1:12" x14ac:dyDescent="0.35">
      <c r="C32">
        <v>6</v>
      </c>
      <c r="D32">
        <v>7.29</v>
      </c>
      <c r="E32">
        <v>2280.5540000000001</v>
      </c>
      <c r="F32">
        <f t="shared" si="3"/>
        <v>0.11209137749938684</v>
      </c>
      <c r="G32">
        <f>(F32*0.015)/I$27</f>
        <v>0.24726039154276511</v>
      </c>
      <c r="J32">
        <f t="shared" si="5"/>
        <v>0.19998842453542487</v>
      </c>
      <c r="K32">
        <f t="shared" si="6"/>
        <v>1.4579156148632473</v>
      </c>
    </row>
    <row r="33" spans="1:12" x14ac:dyDescent="0.35">
      <c r="C33">
        <v>7</v>
      </c>
      <c r="D33">
        <v>7.96</v>
      </c>
      <c r="E33">
        <v>20345.490000000002</v>
      </c>
    </row>
    <row r="34" spans="1:12" s="8" customFormat="1" x14ac:dyDescent="0.35">
      <c r="A34" s="8">
        <v>26</v>
      </c>
      <c r="C34" s="8">
        <v>1</v>
      </c>
      <c r="D34" s="8">
        <v>7.9589999999999996</v>
      </c>
      <c r="E34" s="8">
        <v>14003.098</v>
      </c>
      <c r="I34" s="8">
        <f>5.9/1000</f>
        <v>5.9000000000000007E-3</v>
      </c>
    </row>
    <row r="35" spans="1:12" x14ac:dyDescent="0.35">
      <c r="A35">
        <v>86</v>
      </c>
      <c r="C35">
        <v>1</v>
      </c>
      <c r="D35">
        <v>6.6580000000000004</v>
      </c>
      <c r="E35">
        <v>1303.07</v>
      </c>
      <c r="F35">
        <f>E35/E$37</f>
        <v>0.10768566598147111</v>
      </c>
      <c r="G35">
        <f>(F35*0.015)/I$35</f>
        <v>0.278497412021046</v>
      </c>
      <c r="H35">
        <f>SUM(G35:G36)</f>
        <v>0.51990066231034715</v>
      </c>
      <c r="I35">
        <f>5.8/1000</f>
        <v>5.7999999999999996E-3</v>
      </c>
      <c r="J35">
        <f>G35/H$35</f>
        <v>0.53567427820432556</v>
      </c>
      <c r="K35">
        <f>J35*D35</f>
        <v>3.5665193442843997</v>
      </c>
      <c r="L35">
        <f>SUM(K35:K36)</f>
        <v>6.9491322275658884</v>
      </c>
    </row>
    <row r="36" spans="1:12" x14ac:dyDescent="0.35">
      <c r="C36">
        <v>2</v>
      </c>
      <c r="D36">
        <v>7.2850000000000001</v>
      </c>
      <c r="E36">
        <v>1129.509</v>
      </c>
      <c r="F36">
        <f>E36/E$37</f>
        <v>9.3342590111863119E-2</v>
      </c>
      <c r="G36">
        <f>(F36*0.015)/I$35</f>
        <v>0.24140325028930118</v>
      </c>
      <c r="J36">
        <f>G36/H$35</f>
        <v>0.46432572179567455</v>
      </c>
      <c r="K36">
        <f>J36*D36</f>
        <v>3.3826128832814892</v>
      </c>
    </row>
    <row r="37" spans="1:12" x14ac:dyDescent="0.35">
      <c r="C37">
        <v>3</v>
      </c>
      <c r="D37">
        <v>7.9569999999999999</v>
      </c>
      <c r="E37">
        <v>12100.682000000001</v>
      </c>
    </row>
    <row r="38" spans="1:12" s="8" customFormat="1" x14ac:dyDescent="0.35">
      <c r="A38" s="8">
        <v>109</v>
      </c>
      <c r="C38" s="8">
        <v>1</v>
      </c>
      <c r="D38" s="8">
        <v>7.9539999999999997</v>
      </c>
      <c r="E38" s="8">
        <v>952780.125</v>
      </c>
      <c r="I38" s="8">
        <f>7.7/1000</f>
        <v>7.7000000000000002E-3</v>
      </c>
    </row>
    <row r="39" spans="1:12" x14ac:dyDescent="0.35">
      <c r="A39">
        <v>110</v>
      </c>
      <c r="C39">
        <v>1</v>
      </c>
      <c r="D39">
        <v>1.2989999999999999</v>
      </c>
      <c r="E39">
        <v>1045.912</v>
      </c>
      <c r="F39">
        <f>E39/E$46</f>
        <v>6.6967829559064898E-2</v>
      </c>
      <c r="G39">
        <f>(F39*0.015)/I$39</f>
        <v>0.16741957389766224</v>
      </c>
      <c r="H39">
        <f>SUM(G39:G45)</f>
        <v>1.935383284780773</v>
      </c>
      <c r="I39">
        <f>6/1000</f>
        <v>6.0000000000000001E-3</v>
      </c>
      <c r="J39">
        <f>G39/H$39</f>
        <v>8.6504608784314457E-2</v>
      </c>
      <c r="K39">
        <f>J39*D39</f>
        <v>0.11236948681082447</v>
      </c>
      <c r="L39">
        <f>SUM(K39:K45)</f>
        <v>5.7072782634996591</v>
      </c>
    </row>
    <row r="40" spans="1:12" x14ac:dyDescent="0.35">
      <c r="C40">
        <v>2</v>
      </c>
      <c r="D40">
        <v>1.7330000000000001</v>
      </c>
      <c r="E40">
        <v>536.57899999999995</v>
      </c>
      <c r="F40">
        <f t="shared" ref="F40:F45" si="7">E40/E$46</f>
        <v>3.4356170516232229E-2</v>
      </c>
      <c r="G40">
        <f>(F40*0.015)/I$39</f>
        <v>8.5890426290580579E-2</v>
      </c>
      <c r="J40">
        <f t="shared" ref="J40:J45" si="8">G40/H$39</f>
        <v>4.4379026607285002E-2</v>
      </c>
      <c r="K40">
        <f t="shared" ref="K40:K45" si="9">J40*D40</f>
        <v>7.6908853110424918E-2</v>
      </c>
    </row>
    <row r="41" spans="1:12" x14ac:dyDescent="0.35">
      <c r="C41">
        <v>3</v>
      </c>
      <c r="D41">
        <v>3.6589999999999998</v>
      </c>
      <c r="E41">
        <v>518.58799999999997</v>
      </c>
      <c r="F41">
        <f t="shared" si="7"/>
        <v>3.3204239740414435E-2</v>
      </c>
      <c r="G41">
        <f t="shared" ref="G41:G45" si="10">(F41*0.015)/I$39</f>
        <v>8.301059935103608E-2</v>
      </c>
      <c r="J41">
        <f t="shared" si="8"/>
        <v>4.2891038691821169E-2</v>
      </c>
      <c r="K41">
        <f t="shared" si="9"/>
        <v>0.15693831057337365</v>
      </c>
    </row>
    <row r="42" spans="1:12" x14ac:dyDescent="0.35">
      <c r="C42">
        <v>4</v>
      </c>
      <c r="D42">
        <v>4.5810000000000004</v>
      </c>
      <c r="E42">
        <v>1844.056</v>
      </c>
      <c r="F42">
        <f t="shared" si="7"/>
        <v>0.11807152791570512</v>
      </c>
      <c r="G42">
        <f t="shared" si="10"/>
        <v>0.29517881978926275</v>
      </c>
      <c r="J42">
        <f t="shared" si="8"/>
        <v>0.15251698312703915</v>
      </c>
      <c r="K42">
        <f t="shared" si="9"/>
        <v>0.69868029970496637</v>
      </c>
    </row>
    <row r="43" spans="1:12" x14ac:dyDescent="0.35">
      <c r="C43">
        <v>5</v>
      </c>
      <c r="D43">
        <v>6.3559999999999999</v>
      </c>
      <c r="E43">
        <v>819.77</v>
      </c>
      <c r="F43">
        <f t="shared" si="7"/>
        <v>5.2488371524214872E-2</v>
      </c>
      <c r="G43">
        <f t="shared" si="10"/>
        <v>0.13122092881053718</v>
      </c>
      <c r="J43">
        <f t="shared" si="8"/>
        <v>6.7801003471723686E-2</v>
      </c>
      <c r="K43">
        <f t="shared" si="9"/>
        <v>0.43094317806627574</v>
      </c>
    </row>
    <row r="44" spans="1:12" x14ac:dyDescent="0.35">
      <c r="C44">
        <v>6</v>
      </c>
      <c r="D44">
        <v>6.6550000000000002</v>
      </c>
      <c r="E44">
        <v>3486.0740000000001</v>
      </c>
      <c r="F44">
        <f t="shared" si="7"/>
        <v>0.22320693276517298</v>
      </c>
      <c r="G44">
        <f t="shared" si="10"/>
        <v>0.55801733191293246</v>
      </c>
      <c r="J44">
        <f t="shared" si="8"/>
        <v>0.28832393888125413</v>
      </c>
      <c r="K44">
        <f t="shared" si="9"/>
        <v>1.9187958132547462</v>
      </c>
    </row>
    <row r="45" spans="1:12" x14ac:dyDescent="0.35">
      <c r="C45">
        <v>7</v>
      </c>
      <c r="D45">
        <v>7.282</v>
      </c>
      <c r="E45">
        <v>3839.8449999999998</v>
      </c>
      <c r="F45">
        <f t="shared" si="7"/>
        <v>0.24585824189150476</v>
      </c>
      <c r="G45">
        <f t="shared" si="10"/>
        <v>0.61464560472876184</v>
      </c>
      <c r="J45">
        <f t="shared" si="8"/>
        <v>0.31758340043656247</v>
      </c>
      <c r="K45">
        <f t="shared" si="9"/>
        <v>2.3126423219790477</v>
      </c>
    </row>
    <row r="46" spans="1:12" x14ac:dyDescent="0.35">
      <c r="C46">
        <v>8</v>
      </c>
      <c r="D46">
        <v>7.9539999999999997</v>
      </c>
      <c r="E46">
        <v>15618.126</v>
      </c>
    </row>
    <row r="47" spans="1:12" s="8" customFormat="1" x14ac:dyDescent="0.35">
      <c r="A47" s="8">
        <v>22</v>
      </c>
      <c r="C47" s="8">
        <v>1</v>
      </c>
      <c r="D47" s="8">
        <v>7.9530000000000003</v>
      </c>
      <c r="E47" s="8">
        <v>15807.927</v>
      </c>
      <c r="I47" s="8">
        <f>6.9/1000</f>
        <v>6.9000000000000008E-3</v>
      </c>
    </row>
    <row r="48" spans="1:12" x14ac:dyDescent="0.35">
      <c r="A48">
        <v>54</v>
      </c>
      <c r="C48">
        <v>1</v>
      </c>
      <c r="D48">
        <v>6.65</v>
      </c>
      <c r="E48">
        <v>735.26</v>
      </c>
      <c r="F48">
        <f>E48/E$50</f>
        <v>6.5008162491582866E-2</v>
      </c>
      <c r="G48">
        <f>(F48*0.015)/I$48</f>
        <v>0.12663927758100557</v>
      </c>
      <c r="H48">
        <f>SUM(G48:G49)</f>
        <v>0.26083977743142084</v>
      </c>
      <c r="I48">
        <f>7.7/1000</f>
        <v>7.7000000000000002E-3</v>
      </c>
      <c r="J48">
        <f>G48/H$48</f>
        <v>0.48550600229790936</v>
      </c>
      <c r="K48">
        <f>J48*D48</f>
        <v>3.2286149152810975</v>
      </c>
      <c r="L48">
        <f>SUM(K48:K49)</f>
        <v>6.9725877365592108</v>
      </c>
    </row>
    <row r="49" spans="1:12" x14ac:dyDescent="0.35">
      <c r="C49">
        <v>2</v>
      </c>
      <c r="D49">
        <v>7.2770000000000001</v>
      </c>
      <c r="E49">
        <v>779.16</v>
      </c>
      <c r="F49">
        <f>E49/E$50</f>
        <v>6.888958992321316E-2</v>
      </c>
      <c r="G49">
        <f>(F49*0.015)/I$48</f>
        <v>0.13420049985041524</v>
      </c>
      <c r="J49">
        <f>G49/H$48</f>
        <v>0.51449399770209059</v>
      </c>
      <c r="K49">
        <f>J49*D49</f>
        <v>3.7439728212781134</v>
      </c>
    </row>
    <row r="50" spans="1:12" x14ac:dyDescent="0.35">
      <c r="C50">
        <v>3</v>
      </c>
      <c r="D50">
        <v>7.95</v>
      </c>
      <c r="E50">
        <v>11310.272000000001</v>
      </c>
    </row>
    <row r="51" spans="1:12" s="8" customFormat="1" x14ac:dyDescent="0.35">
      <c r="A51" s="8">
        <v>42</v>
      </c>
      <c r="C51" s="8">
        <v>1</v>
      </c>
      <c r="D51" s="8">
        <v>7.9509999999999996</v>
      </c>
      <c r="E51" s="8">
        <v>10311.779</v>
      </c>
      <c r="I51" s="8">
        <f>8.5/1000</f>
        <v>8.5000000000000006E-3</v>
      </c>
    </row>
    <row r="52" spans="1:12" x14ac:dyDescent="0.35">
      <c r="A52">
        <v>58</v>
      </c>
      <c r="C52">
        <v>1</v>
      </c>
      <c r="D52">
        <v>1.718</v>
      </c>
      <c r="E52">
        <v>588.16200000000003</v>
      </c>
      <c r="F52">
        <f>E52/E$58</f>
        <v>4.8174666646135282E-2</v>
      </c>
      <c r="G52">
        <f>(F52*0.015)/I$52</f>
        <v>0.14452399993840584</v>
      </c>
      <c r="H52">
        <f>SUM(G52:G57)</f>
        <v>1.4954784802097607</v>
      </c>
      <c r="I52">
        <f>5/1000</f>
        <v>5.0000000000000001E-3</v>
      </c>
      <c r="J52">
        <f>G52/H$52</f>
        <v>9.6640641674853409E-2</v>
      </c>
      <c r="K52">
        <f>J52*D52</f>
        <v>0.16602862239739816</v>
      </c>
      <c r="L52">
        <f>SUM(K52:K57)</f>
        <v>5.6869617756803112</v>
      </c>
    </row>
    <row r="53" spans="1:12" x14ac:dyDescent="0.35">
      <c r="C53">
        <v>2</v>
      </c>
      <c r="D53">
        <v>2.8519999999999999</v>
      </c>
      <c r="E53">
        <v>230.55199999999999</v>
      </c>
      <c r="F53">
        <f t="shared" ref="F53:F57" si="11">E53/E$58</f>
        <v>1.8883854694114511E-2</v>
      </c>
      <c r="G53">
        <f t="shared" ref="G53:G57" si="12">(F53*0.015)/I$52</f>
        <v>5.6651564082343529E-2</v>
      </c>
      <c r="J53">
        <f t="shared" ref="J53:J57" si="13">G53/H$52</f>
        <v>3.7881898557575629E-2</v>
      </c>
      <c r="K53">
        <f>J53*D53</f>
        <v>0.10803917468620569</v>
      </c>
    </row>
    <row r="54" spans="1:12" x14ac:dyDescent="0.35">
      <c r="C54">
        <v>3</v>
      </c>
      <c r="D54">
        <v>4.0940000000000003</v>
      </c>
      <c r="E54">
        <v>378.62700000000001</v>
      </c>
      <c r="F54">
        <f t="shared" si="11"/>
        <v>3.1012254290869287E-2</v>
      </c>
      <c r="G54">
        <f t="shared" si="12"/>
        <v>9.3036762872607856E-2</v>
      </c>
      <c r="J54">
        <f t="shared" si="13"/>
        <v>6.2212037220059642E-2</v>
      </c>
      <c r="K54">
        <f>J54*D54</f>
        <v>0.25469608037892422</v>
      </c>
    </row>
    <row r="55" spans="1:12" x14ac:dyDescent="0.35">
      <c r="C55">
        <v>4</v>
      </c>
      <c r="D55">
        <v>4.5670000000000002</v>
      </c>
      <c r="E55">
        <v>1092.6679999999999</v>
      </c>
      <c r="F55">
        <f t="shared" si="11"/>
        <v>8.9497309678114756E-2</v>
      </c>
      <c r="G55">
        <f t="shared" si="12"/>
        <v>0.26849192903434421</v>
      </c>
      <c r="J55">
        <f t="shared" si="13"/>
        <v>0.17953580247887263</v>
      </c>
      <c r="K55">
        <f>J55*D55</f>
        <v>0.81994000992101135</v>
      </c>
    </row>
    <row r="56" spans="1:12" x14ac:dyDescent="0.35">
      <c r="C56">
        <v>5</v>
      </c>
      <c r="D56">
        <v>6.6470000000000002</v>
      </c>
      <c r="E56">
        <v>1935.1469999999999</v>
      </c>
      <c r="F56">
        <f t="shared" si="11"/>
        <v>0.15850235417498706</v>
      </c>
      <c r="G56">
        <f t="shared" si="12"/>
        <v>0.47550706252496117</v>
      </c>
      <c r="J56">
        <f t="shared" si="13"/>
        <v>0.31796315949545795</v>
      </c>
      <c r="K56">
        <f t="shared" ref="K56:K57" si="14">J56*D56</f>
        <v>2.1135011211663088</v>
      </c>
    </row>
    <row r="57" spans="1:12" x14ac:dyDescent="0.35">
      <c r="C57">
        <v>6</v>
      </c>
      <c r="D57">
        <v>7.2759999999999998</v>
      </c>
      <c r="E57">
        <v>1860.9169999999999</v>
      </c>
      <c r="F57">
        <f t="shared" si="11"/>
        <v>0.15242238725236604</v>
      </c>
      <c r="G57">
        <f t="shared" si="12"/>
        <v>0.45726716175709808</v>
      </c>
      <c r="J57">
        <f t="shared" si="13"/>
        <v>0.30576646057318074</v>
      </c>
      <c r="K57">
        <f t="shared" si="14"/>
        <v>2.2247567671304629</v>
      </c>
    </row>
    <row r="58" spans="1:12" x14ac:dyDescent="0.35">
      <c r="C58">
        <v>7</v>
      </c>
      <c r="D58">
        <v>7.9489999999999998</v>
      </c>
      <c r="E58">
        <v>12208.948</v>
      </c>
    </row>
    <row r="59" spans="1:12" s="8" customFormat="1" x14ac:dyDescent="0.35">
      <c r="A59" s="8">
        <v>38</v>
      </c>
      <c r="C59" s="8">
        <v>1</v>
      </c>
      <c r="D59" s="8">
        <v>6.6449999999999996</v>
      </c>
      <c r="E59" s="8">
        <v>2478.2330000000002</v>
      </c>
      <c r="F59" s="8">
        <f>E59/E$61</f>
        <v>8.2909918044660774E-2</v>
      </c>
      <c r="G59" s="8">
        <f>(F59*0.015)/I$59</f>
        <v>0.18561921950297186</v>
      </c>
      <c r="H59" s="8">
        <f>SUM(G59:G60)</f>
        <v>0.37148942832153853</v>
      </c>
      <c r="I59" s="8">
        <f>6.7/1000</f>
        <v>6.7000000000000002E-3</v>
      </c>
      <c r="J59" s="8">
        <f>G59/H$59</f>
        <v>0.49966218511691057</v>
      </c>
      <c r="K59" s="8">
        <f>J59*D59</f>
        <v>3.3202552201018705</v>
      </c>
      <c r="L59" s="8">
        <f>SUM(K59:K60)</f>
        <v>6.958711809931696</v>
      </c>
    </row>
    <row r="60" spans="1:12" s="8" customFormat="1" x14ac:dyDescent="0.35">
      <c r="C60" s="8">
        <v>2</v>
      </c>
      <c r="D60" s="8">
        <v>7.2720000000000002</v>
      </c>
      <c r="E60" s="8">
        <v>2481.5839999999998</v>
      </c>
      <c r="F60" s="8">
        <f>E60/E$61</f>
        <v>8.3022026605626437E-2</v>
      </c>
      <c r="G60" s="8">
        <f>(F60*0.015)/I$59</f>
        <v>0.18587020881856664</v>
      </c>
      <c r="J60" s="8">
        <f>G60/H$59</f>
        <v>0.50033781488308937</v>
      </c>
      <c r="K60" s="8">
        <f>J60*D60</f>
        <v>3.638456589829826</v>
      </c>
    </row>
    <row r="61" spans="1:12" s="8" customFormat="1" x14ac:dyDescent="0.35">
      <c r="C61" s="8">
        <v>3</v>
      </c>
      <c r="D61" s="8">
        <v>7.9450000000000003</v>
      </c>
      <c r="E61" s="8">
        <v>29890.67</v>
      </c>
    </row>
    <row r="62" spans="1:12" x14ac:dyDescent="0.35">
      <c r="A62">
        <v>5</v>
      </c>
      <c r="C62">
        <v>1</v>
      </c>
      <c r="D62">
        <v>6.64</v>
      </c>
      <c r="E62">
        <v>1070.9090000000001</v>
      </c>
      <c r="F62">
        <f>E62/E$64</f>
        <v>9.9851478118593545E-2</v>
      </c>
      <c r="G62">
        <f>(F62*0.015)/I$62</f>
        <v>0.24553642160309888</v>
      </c>
      <c r="H62">
        <f>SUM(G62:G63)</f>
        <v>0.46833827382924931</v>
      </c>
      <c r="I62">
        <f>6.1/1000</f>
        <v>6.0999999999999995E-3</v>
      </c>
      <c r="J62">
        <f>G62/H$62</f>
        <v>0.52427152621017392</v>
      </c>
      <c r="K62">
        <f>J62*D62</f>
        <v>3.4811629340355545</v>
      </c>
      <c r="L62">
        <f>SUM(K62:K63)</f>
        <v>6.9401846669613798</v>
      </c>
    </row>
    <row r="63" spans="1:12" x14ac:dyDescent="0.35">
      <c r="C63">
        <v>2</v>
      </c>
      <c r="D63">
        <v>7.2709999999999999</v>
      </c>
      <c r="E63">
        <v>971.75199999999995</v>
      </c>
      <c r="F63">
        <f>E63/E$64</f>
        <v>9.0606086571967837E-2</v>
      </c>
      <c r="G63">
        <f>(F63*0.015)/I$62</f>
        <v>0.22280185222615043</v>
      </c>
      <c r="J63">
        <f>G63/H$62</f>
        <v>0.47572847378982608</v>
      </c>
      <c r="K63">
        <f>J63*D63</f>
        <v>3.4590217329258253</v>
      </c>
    </row>
    <row r="64" spans="1:12" x14ac:dyDescent="0.35">
      <c r="C64">
        <v>3</v>
      </c>
      <c r="D64">
        <v>7.9459999999999997</v>
      </c>
      <c r="E64">
        <v>10725.019</v>
      </c>
    </row>
    <row r="65" spans="1:12" s="8" customFormat="1" x14ac:dyDescent="0.35">
      <c r="A65" s="8">
        <v>81</v>
      </c>
      <c r="C65" s="8">
        <v>1</v>
      </c>
      <c r="D65" s="8">
        <v>2.4750000000000001</v>
      </c>
      <c r="E65" s="8">
        <v>113.605</v>
      </c>
      <c r="F65" s="8">
        <f>E65/E$67</f>
        <v>1.1117165263284184E-2</v>
      </c>
      <c r="G65" s="8">
        <f>(F65*0.015)/I$65</f>
        <v>2.9255698061274166E-2</v>
      </c>
      <c r="H65" s="8">
        <f>SUM(G65:G66)</f>
        <v>0.25513837495808456</v>
      </c>
      <c r="I65" s="8">
        <f>5.7/1000</f>
        <v>5.7000000000000002E-3</v>
      </c>
      <c r="J65" s="8">
        <f>G65/H65</f>
        <v>0.11466600454000871</v>
      </c>
      <c r="K65" s="8">
        <f>J65*D65</f>
        <v>0.28379836123652158</v>
      </c>
      <c r="L65" s="8">
        <f>SUM(K65:K66)</f>
        <v>6.1863201089682835</v>
      </c>
    </row>
    <row r="66" spans="1:12" s="8" customFormat="1" x14ac:dyDescent="0.35">
      <c r="C66" s="8">
        <v>2</v>
      </c>
      <c r="D66" s="8">
        <v>6.6669999999999998</v>
      </c>
      <c r="E66" s="8">
        <v>877.14200000000005</v>
      </c>
      <c r="F66" s="8">
        <f>E66/E$67</f>
        <v>8.5835417220787955E-2</v>
      </c>
      <c r="G66" s="8">
        <f>(F66*0.015)/I$65</f>
        <v>0.22588267689681041</v>
      </c>
      <c r="J66" s="8">
        <f>G66/H65</f>
        <v>0.88533399545999136</v>
      </c>
      <c r="K66" s="8">
        <f>J66*D66</f>
        <v>5.902521747731762</v>
      </c>
    </row>
    <row r="67" spans="1:12" s="8" customFormat="1" x14ac:dyDescent="0.35">
      <c r="C67" s="8">
        <v>3</v>
      </c>
      <c r="D67" s="8">
        <v>7.9809999999999999</v>
      </c>
      <c r="E67" s="8">
        <v>10218.882</v>
      </c>
    </row>
    <row r="68" spans="1:12" x14ac:dyDescent="0.35">
      <c r="A68">
        <v>25</v>
      </c>
      <c r="C68">
        <v>1</v>
      </c>
      <c r="D68">
        <v>7.9779999999999998</v>
      </c>
      <c r="E68">
        <v>14430.486000000001</v>
      </c>
      <c r="I68">
        <f>8/1000</f>
        <v>8.0000000000000002E-3</v>
      </c>
    </row>
    <row r="69" spans="1:12" s="8" customFormat="1" x14ac:dyDescent="0.35">
      <c r="A69" s="8">
        <v>77</v>
      </c>
      <c r="C69" s="8">
        <v>1</v>
      </c>
      <c r="D69" s="8">
        <v>6.66</v>
      </c>
      <c r="E69" s="8">
        <v>531.43499999999995</v>
      </c>
      <c r="F69" s="8">
        <f>E69/E70</f>
        <v>5.1594193443347737E-2</v>
      </c>
      <c r="G69" s="8">
        <f>(F69*0.015)/I69</f>
        <v>0.11725953055306304</v>
      </c>
      <c r="H69" s="8">
        <f>SUM(G69)</f>
        <v>0.11725953055306304</v>
      </c>
      <c r="I69" s="8">
        <f>6.6/1000</f>
        <v>6.6E-3</v>
      </c>
      <c r="J69" s="8">
        <f>G69/H69</f>
        <v>1</v>
      </c>
      <c r="K69" s="8">
        <f>J69*D69</f>
        <v>6.66</v>
      </c>
      <c r="L69" s="8">
        <f>SUM(K69)</f>
        <v>6.66</v>
      </c>
    </row>
    <row r="70" spans="1:12" s="8" customFormat="1" x14ac:dyDescent="0.35">
      <c r="C70" s="8">
        <v>2</v>
      </c>
      <c r="D70" s="8">
        <v>7.9770000000000003</v>
      </c>
      <c r="E70" s="8">
        <v>10300.287</v>
      </c>
    </row>
    <row r="71" spans="1:12" x14ac:dyDescent="0.35">
      <c r="A71">
        <v>10</v>
      </c>
      <c r="C71">
        <v>1</v>
      </c>
      <c r="D71">
        <v>6.6609999999999996</v>
      </c>
      <c r="E71">
        <v>637.96500000000003</v>
      </c>
      <c r="F71">
        <f>E71/E72</f>
        <v>5.3737392183442236E-2</v>
      </c>
      <c r="G71">
        <f>(F71*0.015)/I71</f>
        <v>0.13214112831993993</v>
      </c>
      <c r="H71">
        <f>SUM(G71)</f>
        <v>0.13214112831993993</v>
      </c>
      <c r="I71">
        <f>6.1/1000</f>
        <v>6.0999999999999995E-3</v>
      </c>
      <c r="J71">
        <f>G71/H71</f>
        <v>1</v>
      </c>
      <c r="K71">
        <f>J71*D71</f>
        <v>6.6609999999999996</v>
      </c>
      <c r="L71">
        <f>SUM(K71)</f>
        <v>6.6609999999999996</v>
      </c>
    </row>
    <row r="72" spans="1:12" x14ac:dyDescent="0.35">
      <c r="C72">
        <v>2</v>
      </c>
      <c r="D72">
        <v>7.9749999999999996</v>
      </c>
      <c r="E72">
        <v>11871.901</v>
      </c>
    </row>
    <row r="73" spans="1:12" s="8" customFormat="1" x14ac:dyDescent="0.35">
      <c r="A73" s="8">
        <v>66</v>
      </c>
      <c r="C73" s="8">
        <v>1</v>
      </c>
      <c r="D73" s="8">
        <v>4.6050000000000004</v>
      </c>
      <c r="E73" s="8">
        <v>280.09500000000003</v>
      </c>
      <c r="F73" s="8">
        <f>E73/E$77</f>
        <v>2.1651461673677815E-2</v>
      </c>
      <c r="G73" s="8">
        <f>(F73*0.015)/I$73</f>
        <v>4.4489304808927016E-2</v>
      </c>
      <c r="H73" s="8">
        <f>SUM(G73:G76)</f>
        <v>0.66010870006506572</v>
      </c>
      <c r="I73" s="8">
        <f>7.3/1000</f>
        <v>7.3000000000000001E-3</v>
      </c>
      <c r="J73" s="8">
        <f>G73/H$73</f>
        <v>6.7396937511264104E-2</v>
      </c>
      <c r="K73" s="8">
        <f>J73*D73</f>
        <v>0.31036289723937122</v>
      </c>
      <c r="L73" s="8">
        <f>SUM(K73:K76)</f>
        <v>6.7187391059122916</v>
      </c>
    </row>
    <row r="74" spans="1:12" s="8" customFormat="1" x14ac:dyDescent="0.35">
      <c r="C74" s="8">
        <v>2</v>
      </c>
      <c r="D74" s="8">
        <v>6.35</v>
      </c>
      <c r="E74" s="8">
        <v>622.87199999999996</v>
      </c>
      <c r="F74" s="8">
        <f t="shared" ref="F74:F76" si="15">E74/E$77</f>
        <v>4.8148268393248886E-2</v>
      </c>
      <c r="G74" s="8">
        <f t="shared" ref="G74:G76" si="16">(F74*0.015)/I$73</f>
        <v>9.8934798068319632E-2</v>
      </c>
      <c r="J74" s="8">
        <f>G74/H$73</f>
        <v>0.14987652497015688</v>
      </c>
      <c r="K74" s="8">
        <f>J74*D74</f>
        <v>0.95171593356049611</v>
      </c>
    </row>
    <row r="75" spans="1:12" s="8" customFormat="1" x14ac:dyDescent="0.35">
      <c r="C75" s="8">
        <v>3</v>
      </c>
      <c r="D75" s="8">
        <v>6.657</v>
      </c>
      <c r="E75" s="8">
        <v>1645.1379999999999</v>
      </c>
      <c r="F75" s="8">
        <f t="shared" si="15"/>
        <v>0.12716986149310402</v>
      </c>
      <c r="G75" s="8">
        <f t="shared" si="16"/>
        <v>0.26130793457487128</v>
      </c>
      <c r="J75" s="8">
        <f>G75/H$73</f>
        <v>0.39585591668328962</v>
      </c>
      <c r="K75" s="8">
        <f>J75*D75</f>
        <v>2.6352128373606591</v>
      </c>
    </row>
    <row r="76" spans="1:12" s="8" customFormat="1" x14ac:dyDescent="0.35">
      <c r="C76" s="8">
        <v>4</v>
      </c>
      <c r="D76" s="8">
        <v>7.2930000000000001</v>
      </c>
      <c r="E76" s="8">
        <v>1607.796</v>
      </c>
      <c r="F76" s="8">
        <f t="shared" si="15"/>
        <v>0.12428330913830127</v>
      </c>
      <c r="G76" s="8">
        <f t="shared" si="16"/>
        <v>0.25537666261294778</v>
      </c>
      <c r="J76" s="8">
        <f>G76/H$73</f>
        <v>0.38687062083528934</v>
      </c>
      <c r="K76" s="8">
        <f>J76*D76</f>
        <v>2.8214474377517651</v>
      </c>
    </row>
    <row r="77" spans="1:12" s="8" customFormat="1" x14ac:dyDescent="0.35">
      <c r="C77" s="8">
        <v>5</v>
      </c>
      <c r="D77" s="8">
        <v>7.9729999999999999</v>
      </c>
      <c r="E77" s="8">
        <v>12936.54</v>
      </c>
    </row>
    <row r="78" spans="1:12" x14ac:dyDescent="0.35">
      <c r="A78">
        <v>13</v>
      </c>
      <c r="C78">
        <v>1</v>
      </c>
      <c r="D78">
        <v>7.9669999999999996</v>
      </c>
      <c r="E78">
        <v>10501.636</v>
      </c>
      <c r="I78">
        <f>7.5/1000</f>
        <v>7.4999999999999997E-3</v>
      </c>
    </row>
    <row r="79" spans="1:12" s="8" customFormat="1" x14ac:dyDescent="0.35">
      <c r="A79" s="8">
        <v>98</v>
      </c>
      <c r="C79" s="8">
        <v>1</v>
      </c>
      <c r="D79" s="8">
        <v>6.649</v>
      </c>
      <c r="E79" s="8">
        <v>723.346</v>
      </c>
      <c r="F79" s="8">
        <f>E79/E80</f>
        <v>6.2655486467301555E-2</v>
      </c>
      <c r="G79" s="8">
        <f>(F79*0.015)/I79</f>
        <v>0.13237074605767934</v>
      </c>
      <c r="H79" s="8">
        <f>SUM(G79)</f>
        <v>0.13237074605767934</v>
      </c>
      <c r="I79" s="8">
        <f>7.1/1000</f>
        <v>7.0999999999999995E-3</v>
      </c>
      <c r="J79" s="8">
        <f>G79/H79</f>
        <v>1</v>
      </c>
      <c r="K79" s="8">
        <f>J79*D79</f>
        <v>6.649</v>
      </c>
      <c r="L79" s="8">
        <f>SUM(K79)</f>
        <v>6.649</v>
      </c>
    </row>
    <row r="80" spans="1:12" s="8" customFormat="1" x14ac:dyDescent="0.35">
      <c r="C80" s="8">
        <v>2</v>
      </c>
      <c r="D80" s="8">
        <v>7.9669999999999996</v>
      </c>
      <c r="E80" s="8">
        <v>11544.815000000001</v>
      </c>
    </row>
    <row r="81" spans="1:12" x14ac:dyDescent="0.35">
      <c r="A81">
        <v>70</v>
      </c>
      <c r="C81">
        <v>1</v>
      </c>
      <c r="D81">
        <v>4.5880000000000001</v>
      </c>
      <c r="E81">
        <v>980.91899999999998</v>
      </c>
      <c r="F81">
        <f>E81/E$84</f>
        <v>7.6966231788548681E-2</v>
      </c>
      <c r="G81">
        <f>(F81*0.015)/I$81</f>
        <v>0.19905059945314316</v>
      </c>
      <c r="H81">
        <f>SUM(G81:G83)</f>
        <v>0.939186507192727</v>
      </c>
      <c r="I81">
        <f>5.8/1000</f>
        <v>5.7999999999999996E-3</v>
      </c>
      <c r="J81">
        <f>G81/H$81</f>
        <v>0.21193937298792212</v>
      </c>
      <c r="K81">
        <f>J81*D81</f>
        <v>0.97237784326858667</v>
      </c>
      <c r="L81">
        <f>SUM(K81:K83)</f>
        <v>6.4678251249918981</v>
      </c>
    </row>
    <row r="82" spans="1:12" x14ac:dyDescent="0.35">
      <c r="C82">
        <v>2</v>
      </c>
      <c r="D82">
        <v>6.6459999999999999</v>
      </c>
      <c r="E82">
        <v>1772.837</v>
      </c>
      <c r="F82">
        <f t="shared" ref="F82:F83" si="17">E82/E$84</f>
        <v>0.13910280406977057</v>
      </c>
      <c r="G82">
        <f t="shared" ref="G82:G83" si="18">(F82*0.015)/I$81</f>
        <v>0.35974863121492395</v>
      </c>
      <c r="J82">
        <f t="shared" ref="J82:J83" si="19">G82/H$81</f>
        <v>0.38304280189270357</v>
      </c>
      <c r="K82">
        <f>J82*D82</f>
        <v>2.5457024613789079</v>
      </c>
    </row>
    <row r="83" spans="1:12" x14ac:dyDescent="0.35">
      <c r="C83">
        <v>3</v>
      </c>
      <c r="D83">
        <v>7.2830000000000004</v>
      </c>
      <c r="E83">
        <v>1874.5440000000001</v>
      </c>
      <c r="F83">
        <f t="shared" si="17"/>
        <v>0.14708308025620181</v>
      </c>
      <c r="G83">
        <f t="shared" si="18"/>
        <v>0.38038727652465992</v>
      </c>
      <c r="J83">
        <f t="shared" si="19"/>
        <v>0.40501782511937434</v>
      </c>
      <c r="K83">
        <f>J83*D83</f>
        <v>2.9497448203444034</v>
      </c>
    </row>
    <row r="84" spans="1:12" x14ac:dyDescent="0.35">
      <c r="C84">
        <v>4</v>
      </c>
      <c r="D84">
        <v>7.9660000000000002</v>
      </c>
      <c r="E84">
        <v>12744.797</v>
      </c>
    </row>
    <row r="85" spans="1:12" s="8" customFormat="1" x14ac:dyDescent="0.35">
      <c r="A85" s="8">
        <v>37</v>
      </c>
      <c r="C85" s="8">
        <v>1</v>
      </c>
      <c r="D85" s="8">
        <v>7.9619999999999997</v>
      </c>
      <c r="E85" s="8">
        <v>11212.691000000001</v>
      </c>
      <c r="I85" s="8">
        <f>8.8/1000</f>
        <v>8.8000000000000005E-3</v>
      </c>
    </row>
    <row r="86" spans="1:12" x14ac:dyDescent="0.35">
      <c r="A86">
        <v>82</v>
      </c>
      <c r="C86">
        <v>1</v>
      </c>
      <c r="D86">
        <v>6.64</v>
      </c>
      <c r="E86">
        <v>1537.623</v>
      </c>
      <c r="F86">
        <f>E86/E87</f>
        <v>0.1496047102984509</v>
      </c>
      <c r="G86">
        <f>(F86*0.015)/I$86</f>
        <v>0.27704575981194612</v>
      </c>
      <c r="H86">
        <f>SUM(G86)</f>
        <v>0.27704575981194612</v>
      </c>
      <c r="I86">
        <f>8.1/1000</f>
        <v>8.0999999999999996E-3</v>
      </c>
      <c r="J86">
        <f>G86/H86</f>
        <v>1</v>
      </c>
      <c r="K86">
        <f>J86*D86</f>
        <v>6.64</v>
      </c>
      <c r="L86">
        <f>SUM(K86)</f>
        <v>6.64</v>
      </c>
    </row>
    <row r="87" spans="1:12" x14ac:dyDescent="0.35">
      <c r="C87">
        <v>2</v>
      </c>
      <c r="D87">
        <v>7.9610000000000003</v>
      </c>
      <c r="E87">
        <v>10277.905000000001</v>
      </c>
    </row>
    <row r="88" spans="1:12" s="8" customFormat="1" x14ac:dyDescent="0.35">
      <c r="A88" s="8">
        <v>61</v>
      </c>
      <c r="C88" s="8">
        <v>1</v>
      </c>
      <c r="D88" s="8">
        <v>7.9569999999999999</v>
      </c>
      <c r="E88" s="8">
        <v>12569.598</v>
      </c>
      <c r="I88" s="8">
        <f>7.4/1000</f>
        <v>7.4000000000000003E-3</v>
      </c>
    </row>
    <row r="89" spans="1:12" x14ac:dyDescent="0.35">
      <c r="A89">
        <v>74</v>
      </c>
      <c r="C89">
        <v>1</v>
      </c>
      <c r="D89">
        <v>3.694</v>
      </c>
      <c r="E89">
        <v>358.61900000000003</v>
      </c>
      <c r="F89">
        <f>E89/E$91</f>
        <v>3.0187915288072662E-2</v>
      </c>
      <c r="G89">
        <f>(F89*0.015)/I$89</f>
        <v>6.1191720178525665E-2</v>
      </c>
      <c r="H89">
        <f>SUM(G89:G90)</f>
        <v>0.29234646802392394</v>
      </c>
      <c r="I89">
        <f>7.4/1000</f>
        <v>7.4000000000000003E-3</v>
      </c>
      <c r="J89">
        <f>G89/H$89</f>
        <v>0.20931232927882709</v>
      </c>
      <c r="K89">
        <f>J89*D89</f>
        <v>0.77319974435598726</v>
      </c>
      <c r="L89">
        <f>SUM(K89:K90)</f>
        <v>6.0194124395909689</v>
      </c>
    </row>
    <row r="90" spans="1:12" x14ac:dyDescent="0.35">
      <c r="C90">
        <v>2</v>
      </c>
      <c r="D90">
        <v>6.6349999999999998</v>
      </c>
      <c r="E90">
        <v>1354.701</v>
      </c>
      <c r="F90">
        <f>E90/E$91</f>
        <v>0.1140363422703965</v>
      </c>
      <c r="G90">
        <f>(F90*0.015)/I$89</f>
        <v>0.23115474784539827</v>
      </c>
      <c r="J90">
        <f>G90/H$89</f>
        <v>0.79068767072117285</v>
      </c>
      <c r="K90">
        <f>J90*D90</f>
        <v>5.2462126952349815</v>
      </c>
    </row>
    <row r="91" spans="1:12" x14ac:dyDescent="0.35">
      <c r="C91">
        <v>3</v>
      </c>
      <c r="D91">
        <v>7.9569999999999999</v>
      </c>
      <c r="E91">
        <v>11879.555</v>
      </c>
    </row>
    <row r="92" spans="1:12" s="8" customFormat="1" x14ac:dyDescent="0.35">
      <c r="A92" s="8">
        <v>65</v>
      </c>
      <c r="C92" s="8">
        <v>1</v>
      </c>
      <c r="D92" s="8">
        <v>6.6340000000000003</v>
      </c>
      <c r="E92" s="8">
        <v>1337.2929999999999</v>
      </c>
      <c r="F92" s="8">
        <f>E92/E93</f>
        <v>0.10745616114410514</v>
      </c>
      <c r="G92" s="8">
        <f>(F92*0.015)/I92</f>
        <v>0.25185037768149637</v>
      </c>
      <c r="H92" s="8">
        <f>SUM(G92)</f>
        <v>0.25185037768149637</v>
      </c>
      <c r="I92" s="8">
        <f>6.4/1000</f>
        <v>6.4000000000000003E-3</v>
      </c>
      <c r="J92" s="8">
        <f>G92/H92</f>
        <v>1</v>
      </c>
      <c r="K92" s="8">
        <f>J92*D92</f>
        <v>6.6340000000000003</v>
      </c>
      <c r="L92" s="8">
        <f>SUM(K92)</f>
        <v>6.6340000000000003</v>
      </c>
    </row>
    <row r="93" spans="1:12" s="8" customFormat="1" x14ac:dyDescent="0.35">
      <c r="C93" s="8">
        <v>2</v>
      </c>
      <c r="D93" s="8">
        <v>7.9569999999999999</v>
      </c>
      <c r="E93" s="8">
        <v>12445.01</v>
      </c>
    </row>
    <row r="94" spans="1:12" x14ac:dyDescent="0.35">
      <c r="A94">
        <v>73</v>
      </c>
      <c r="C94">
        <v>1</v>
      </c>
      <c r="D94">
        <v>4.5730000000000004</v>
      </c>
      <c r="E94">
        <v>485.34800000000001</v>
      </c>
      <c r="F94">
        <f>E94/E$98</f>
        <v>4.3595088479037578E-2</v>
      </c>
      <c r="G94">
        <f>(F94*0.015)/I$94</f>
        <v>0.13913326110331142</v>
      </c>
      <c r="H94">
        <f>SUM(G94:G97)</f>
        <v>1.1577706627322599</v>
      </c>
      <c r="I94">
        <f>4.7/1000</f>
        <v>4.7000000000000002E-3</v>
      </c>
      <c r="J94">
        <f>G94/H$94</f>
        <v>0.12017342085259476</v>
      </c>
      <c r="K94">
        <f>J94*D94</f>
        <v>0.54955305355891593</v>
      </c>
      <c r="L94">
        <f>SUM(K94:K97)</f>
        <v>6.5680219628447567</v>
      </c>
    </row>
    <row r="95" spans="1:12" x14ac:dyDescent="0.35">
      <c r="C95">
        <v>2</v>
      </c>
      <c r="D95">
        <v>6.3250000000000002</v>
      </c>
      <c r="E95">
        <v>656.50400000000002</v>
      </c>
      <c r="F95">
        <f t="shared" ref="F95:F97" si="20">E95/E$98</f>
        <v>5.8968719283569906E-2</v>
      </c>
      <c r="G95">
        <f t="shared" ref="G95:G97" si="21">(F95*0.015)/I$94</f>
        <v>0.18819804026671247</v>
      </c>
      <c r="J95">
        <f t="shared" ref="J95:J97" si="22">G95/H$94</f>
        <v>0.16255208939443835</v>
      </c>
      <c r="K95">
        <f>J95*D95</f>
        <v>1.0281419654198227</v>
      </c>
    </row>
    <row r="96" spans="1:12" x14ac:dyDescent="0.35">
      <c r="C96">
        <v>3</v>
      </c>
      <c r="D96">
        <v>6.6340000000000003</v>
      </c>
      <c r="E96">
        <v>1426.4</v>
      </c>
      <c r="F96">
        <f t="shared" si="20"/>
        <v>0.1281225722708226</v>
      </c>
      <c r="G96">
        <f t="shared" si="21"/>
        <v>0.40890182639624234</v>
      </c>
      <c r="J96">
        <f t="shared" si="22"/>
        <v>0.35318033144082428</v>
      </c>
      <c r="K96">
        <f>J96*D96</f>
        <v>2.3429983187784282</v>
      </c>
    </row>
    <row r="97" spans="1:11" x14ac:dyDescent="0.35">
      <c r="C97">
        <v>4</v>
      </c>
      <c r="D97">
        <v>7.2709999999999999</v>
      </c>
      <c r="E97">
        <v>1470.4780000000001</v>
      </c>
      <c r="F97">
        <f t="shared" si="20"/>
        <v>0.1320817609560114</v>
      </c>
      <c r="G97">
        <f t="shared" si="21"/>
        <v>0.42153753496599383</v>
      </c>
      <c r="J97">
        <f t="shared" si="22"/>
        <v>0.3640941583121427</v>
      </c>
      <c r="K97">
        <f>J97*D97</f>
        <v>2.6473286250875896</v>
      </c>
    </row>
    <row r="98" spans="1:11" x14ac:dyDescent="0.35">
      <c r="C98">
        <v>5</v>
      </c>
      <c r="D98">
        <v>7.9569999999999999</v>
      </c>
      <c r="E98">
        <v>11133.089</v>
      </c>
    </row>
    <row r="99" spans="1:11" s="8" customFormat="1" x14ac:dyDescent="0.35">
      <c r="A99" s="8">
        <v>21</v>
      </c>
      <c r="C99" s="8">
        <v>1</v>
      </c>
      <c r="D99" s="8">
        <v>7.9550000000000001</v>
      </c>
      <c r="E99" s="8">
        <v>9457.4580000000005</v>
      </c>
      <c r="I99" s="8">
        <f>9.2/1000</f>
        <v>9.1999999999999998E-3</v>
      </c>
    </row>
    <row r="100" spans="1:11" x14ac:dyDescent="0.35">
      <c r="A100">
        <v>78</v>
      </c>
      <c r="C100">
        <v>1</v>
      </c>
      <c r="D100">
        <v>3.6819999999999999</v>
      </c>
      <c r="E100">
        <v>489.39600000000002</v>
      </c>
      <c r="F100">
        <f>E100/E$102</f>
        <v>4.166846530484427E-2</v>
      </c>
      <c r="I100" t="s">
        <v>22</v>
      </c>
    </row>
    <row r="101" spans="1:11" x14ac:dyDescent="0.35">
      <c r="C101">
        <v>2</v>
      </c>
      <c r="D101">
        <v>4.57</v>
      </c>
      <c r="E101">
        <v>443.37299999999999</v>
      </c>
      <c r="F101">
        <f>E101/E$102</f>
        <v>3.7749945785426765E-2</v>
      </c>
    </row>
    <row r="102" spans="1:11" x14ac:dyDescent="0.35">
      <c r="C102">
        <v>3</v>
      </c>
      <c r="D102">
        <v>7.9589999999999996</v>
      </c>
      <c r="E102">
        <v>11744.996999999999</v>
      </c>
    </row>
    <row r="103" spans="1:11" s="8" customFormat="1" x14ac:dyDescent="0.35">
      <c r="A103" s="8">
        <v>29</v>
      </c>
      <c r="C103" s="8">
        <v>1</v>
      </c>
      <c r="D103" s="8">
        <v>7.9550000000000001</v>
      </c>
      <c r="E103" s="8">
        <v>11923.130999999999</v>
      </c>
      <c r="I103" s="8">
        <f>9.2/1000</f>
        <v>9.1999999999999998E-3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48B3-8C0E-0E44-90D6-CD06D0B87E06}">
  <dimension ref="A1:N39"/>
  <sheetViews>
    <sheetView zoomScale="73" zoomScaleNormal="73" workbookViewId="0">
      <selection activeCell="D9" sqref="D9"/>
    </sheetView>
  </sheetViews>
  <sheetFormatPr defaultColWidth="10.6640625" defaultRowHeight="15.5" x14ac:dyDescent="0.35"/>
  <sheetData>
    <row r="1" spans="1:14" x14ac:dyDescent="0.35">
      <c r="A1" t="s">
        <v>0</v>
      </c>
      <c r="B1" t="s">
        <v>7</v>
      </c>
      <c r="C1" t="s">
        <v>11</v>
      </c>
      <c r="D1" t="s">
        <v>53</v>
      </c>
      <c r="E1" s="25" t="s">
        <v>54</v>
      </c>
      <c r="F1" s="25" t="s">
        <v>55</v>
      </c>
      <c r="G1" s="25" t="s">
        <v>56</v>
      </c>
      <c r="H1" s="25" t="s">
        <v>57</v>
      </c>
      <c r="I1" s="25" t="s">
        <v>58</v>
      </c>
      <c r="J1" s="25" t="s">
        <v>89</v>
      </c>
      <c r="M1" s="24"/>
      <c r="N1" s="24"/>
    </row>
    <row r="2" spans="1:14" x14ac:dyDescent="0.35">
      <c r="A2">
        <v>1</v>
      </c>
      <c r="B2">
        <v>0.53415797532606668</v>
      </c>
      <c r="C2">
        <v>7.0107058100523982</v>
      </c>
      <c r="D2">
        <v>2</v>
      </c>
      <c r="E2" s="25" t="s">
        <v>59</v>
      </c>
      <c r="F2" s="25" t="s">
        <v>65</v>
      </c>
      <c r="G2" s="25" t="s">
        <v>20</v>
      </c>
      <c r="H2" s="25" t="s">
        <v>64</v>
      </c>
      <c r="I2" s="25" t="s">
        <v>66</v>
      </c>
      <c r="J2" s="25" t="s">
        <v>67</v>
      </c>
      <c r="M2" s="24"/>
      <c r="N2" s="24"/>
    </row>
    <row r="3" spans="1:14" x14ac:dyDescent="0.35">
      <c r="A3">
        <v>5</v>
      </c>
      <c r="B3">
        <v>0.46833827382924931</v>
      </c>
      <c r="C3">
        <v>6.9401846669613798</v>
      </c>
      <c r="D3">
        <v>3</v>
      </c>
      <c r="E3" s="25" t="s">
        <v>78</v>
      </c>
      <c r="F3" s="25" t="s">
        <v>65</v>
      </c>
      <c r="G3" s="25" t="s">
        <v>20</v>
      </c>
      <c r="H3" s="25" t="s">
        <v>61</v>
      </c>
      <c r="I3" s="25" t="s">
        <v>66</v>
      </c>
      <c r="J3" s="25" t="s">
        <v>79</v>
      </c>
      <c r="M3" s="24"/>
      <c r="N3" s="24"/>
    </row>
    <row r="4" spans="1:14" x14ac:dyDescent="0.35">
      <c r="A4">
        <v>10</v>
      </c>
      <c r="B4">
        <v>0.13214112831993993</v>
      </c>
      <c r="C4">
        <v>6.6609999999999996</v>
      </c>
      <c r="D4">
        <v>4</v>
      </c>
      <c r="E4" s="25" t="s">
        <v>59</v>
      </c>
      <c r="F4" s="25" t="s">
        <v>60</v>
      </c>
      <c r="G4" s="25" t="s">
        <v>20</v>
      </c>
      <c r="H4" s="25" t="s">
        <v>61</v>
      </c>
      <c r="I4" s="25" t="s">
        <v>62</v>
      </c>
      <c r="M4" s="24"/>
      <c r="N4" s="24"/>
    </row>
    <row r="5" spans="1:14" x14ac:dyDescent="0.35">
      <c r="A5">
        <v>13</v>
      </c>
      <c r="B5">
        <v>0</v>
      </c>
      <c r="D5">
        <v>5</v>
      </c>
      <c r="E5" s="25" t="s">
        <v>78</v>
      </c>
      <c r="F5" s="25" t="s">
        <v>65</v>
      </c>
      <c r="G5" s="25" t="s">
        <v>20</v>
      </c>
      <c r="H5" s="25" t="s">
        <v>64</v>
      </c>
      <c r="I5" s="25" t="s">
        <v>72</v>
      </c>
      <c r="J5" s="25" t="s">
        <v>84</v>
      </c>
      <c r="M5" s="24"/>
      <c r="N5" s="24"/>
    </row>
    <row r="6" spans="1:14" x14ac:dyDescent="0.35">
      <c r="A6">
        <v>14</v>
      </c>
      <c r="B6">
        <v>0</v>
      </c>
      <c r="D6">
        <v>5</v>
      </c>
      <c r="E6" s="25" t="s">
        <v>78</v>
      </c>
      <c r="F6" s="25" t="s">
        <v>60</v>
      </c>
      <c r="G6" s="25" t="s">
        <v>20</v>
      </c>
      <c r="H6" s="25" t="s">
        <v>61</v>
      </c>
      <c r="I6" s="25" t="s">
        <v>62</v>
      </c>
      <c r="M6" s="24"/>
      <c r="N6" s="24"/>
    </row>
    <row r="7" spans="1:14" x14ac:dyDescent="0.35">
      <c r="A7">
        <v>17</v>
      </c>
      <c r="B7">
        <v>0</v>
      </c>
      <c r="D7">
        <v>6</v>
      </c>
      <c r="E7" s="25" t="s">
        <v>59</v>
      </c>
      <c r="F7" s="25" t="s">
        <v>65</v>
      </c>
      <c r="G7" s="25" t="s">
        <v>20</v>
      </c>
      <c r="H7" s="25" t="s">
        <v>64</v>
      </c>
      <c r="I7" s="25" t="s">
        <v>66</v>
      </c>
      <c r="J7" s="25" t="s">
        <v>68</v>
      </c>
      <c r="M7" s="24"/>
      <c r="N7" s="24"/>
    </row>
    <row r="8" spans="1:14" x14ac:dyDescent="0.35">
      <c r="A8">
        <v>21</v>
      </c>
      <c r="B8">
        <v>0</v>
      </c>
      <c r="D8">
        <v>8</v>
      </c>
      <c r="E8" s="25" t="s">
        <v>59</v>
      </c>
      <c r="F8" s="25" t="s">
        <v>65</v>
      </c>
      <c r="G8" s="25" t="s">
        <v>20</v>
      </c>
      <c r="H8" s="25" t="s">
        <v>62</v>
      </c>
      <c r="I8" s="25" t="s">
        <v>66</v>
      </c>
      <c r="J8" s="25" t="s">
        <v>69</v>
      </c>
      <c r="M8" s="24"/>
      <c r="N8" s="24"/>
    </row>
    <row r="9" spans="1:14" x14ac:dyDescent="0.35">
      <c r="A9">
        <v>22</v>
      </c>
      <c r="B9">
        <v>0</v>
      </c>
      <c r="D9">
        <v>8</v>
      </c>
      <c r="E9" s="25" t="s">
        <v>59</v>
      </c>
      <c r="F9" s="25" t="s">
        <v>60</v>
      </c>
      <c r="G9" s="25" t="s">
        <v>20</v>
      </c>
      <c r="H9" s="25" t="s">
        <v>63</v>
      </c>
      <c r="I9" s="25" t="s">
        <v>62</v>
      </c>
      <c r="M9" s="24"/>
      <c r="N9" s="24"/>
    </row>
    <row r="10" spans="1:14" x14ac:dyDescent="0.35">
      <c r="A10">
        <v>25</v>
      </c>
      <c r="B10">
        <v>0</v>
      </c>
      <c r="D10">
        <v>9</v>
      </c>
      <c r="E10" s="25" t="s">
        <v>78</v>
      </c>
      <c r="F10" s="25" t="s">
        <v>65</v>
      </c>
      <c r="G10" s="25" t="s">
        <v>20</v>
      </c>
      <c r="H10" s="25" t="s">
        <v>64</v>
      </c>
      <c r="I10" s="25" t="s">
        <v>72</v>
      </c>
      <c r="J10" s="25" t="s">
        <v>85</v>
      </c>
      <c r="M10" s="24"/>
      <c r="N10" s="24"/>
    </row>
    <row r="11" spans="1:14" x14ac:dyDescent="0.35">
      <c r="A11">
        <v>26</v>
      </c>
      <c r="B11">
        <v>0</v>
      </c>
      <c r="D11">
        <v>9</v>
      </c>
      <c r="E11" s="25" t="s">
        <v>78</v>
      </c>
      <c r="F11" s="25" t="s">
        <v>60</v>
      </c>
      <c r="G11" s="25" t="s">
        <v>20</v>
      </c>
      <c r="H11" s="25" t="s">
        <v>63</v>
      </c>
      <c r="I11" s="25" t="s">
        <v>62</v>
      </c>
      <c r="M11" s="24"/>
      <c r="N11" s="24"/>
    </row>
    <row r="12" spans="1:14" x14ac:dyDescent="0.35">
      <c r="A12">
        <v>29</v>
      </c>
      <c r="B12">
        <v>0</v>
      </c>
      <c r="D12">
        <v>10</v>
      </c>
      <c r="E12" s="25" t="s">
        <v>59</v>
      </c>
      <c r="F12" s="25" t="s">
        <v>65</v>
      </c>
      <c r="G12" s="25" t="s">
        <v>20</v>
      </c>
      <c r="H12" s="25" t="s">
        <v>63</v>
      </c>
      <c r="I12" s="25" t="s">
        <v>72</v>
      </c>
      <c r="J12" s="25" t="s">
        <v>73</v>
      </c>
      <c r="M12" s="24"/>
      <c r="N12" s="24"/>
    </row>
    <row r="13" spans="1:14" x14ac:dyDescent="0.35">
      <c r="A13">
        <v>37</v>
      </c>
      <c r="B13">
        <v>0</v>
      </c>
      <c r="D13">
        <v>12</v>
      </c>
      <c r="E13" s="25" t="s">
        <v>59</v>
      </c>
      <c r="F13" s="25" t="s">
        <v>65</v>
      </c>
      <c r="G13" s="25" t="s">
        <v>20</v>
      </c>
      <c r="H13" s="25" t="s">
        <v>62</v>
      </c>
      <c r="I13" s="25" t="s">
        <v>66</v>
      </c>
      <c r="J13" s="25" t="s">
        <v>70</v>
      </c>
      <c r="M13" s="24"/>
      <c r="N13" s="24"/>
    </row>
    <row r="14" spans="1:14" x14ac:dyDescent="0.35">
      <c r="A14">
        <v>38</v>
      </c>
      <c r="B14">
        <v>0.37148942832153853</v>
      </c>
      <c r="C14">
        <v>6.958711809931696</v>
      </c>
      <c r="D14">
        <v>12</v>
      </c>
      <c r="E14" s="25" t="s">
        <v>59</v>
      </c>
      <c r="F14" s="25" t="s">
        <v>60</v>
      </c>
      <c r="G14" s="25" t="s">
        <v>20</v>
      </c>
      <c r="H14" s="25" t="s">
        <v>62</v>
      </c>
      <c r="I14" s="25" t="s">
        <v>62</v>
      </c>
      <c r="M14" s="24"/>
      <c r="N14" s="24"/>
    </row>
    <row r="15" spans="1:14" x14ac:dyDescent="0.35">
      <c r="A15">
        <v>41</v>
      </c>
      <c r="B15">
        <v>0.59590157325057436</v>
      </c>
      <c r="C15">
        <v>7.0336323900172983</v>
      </c>
      <c r="D15">
        <v>13</v>
      </c>
      <c r="E15" s="25" t="s">
        <v>78</v>
      </c>
      <c r="F15" s="25" t="s">
        <v>65</v>
      </c>
      <c r="G15" s="25" t="s">
        <v>20</v>
      </c>
      <c r="H15" s="25" t="s">
        <v>62</v>
      </c>
      <c r="I15" s="25" t="s">
        <v>72</v>
      </c>
      <c r="J15" s="25" t="s">
        <v>86</v>
      </c>
      <c r="M15" s="24"/>
      <c r="N15" s="24"/>
    </row>
    <row r="16" spans="1:14" x14ac:dyDescent="0.35">
      <c r="A16">
        <v>42</v>
      </c>
      <c r="B16">
        <v>0</v>
      </c>
      <c r="D16">
        <v>13</v>
      </c>
      <c r="E16" s="25" t="s">
        <v>78</v>
      </c>
      <c r="F16" s="25" t="s">
        <v>60</v>
      </c>
      <c r="G16" s="25" t="s">
        <v>20</v>
      </c>
      <c r="H16" s="25" t="s">
        <v>61</v>
      </c>
      <c r="I16" s="25" t="s">
        <v>62</v>
      </c>
      <c r="M16" s="24"/>
      <c r="N16" s="24"/>
    </row>
    <row r="17" spans="1:14" x14ac:dyDescent="0.35">
      <c r="A17">
        <v>49</v>
      </c>
      <c r="B17">
        <v>0.50878621130079138</v>
      </c>
      <c r="C17">
        <v>7.0273800287191994</v>
      </c>
      <c r="D17">
        <v>15</v>
      </c>
      <c r="E17" s="25" t="s">
        <v>78</v>
      </c>
      <c r="F17" s="25" t="s">
        <v>65</v>
      </c>
      <c r="G17" s="25" t="s">
        <v>20</v>
      </c>
      <c r="H17" s="25" t="s">
        <v>64</v>
      </c>
      <c r="I17" s="25" t="s">
        <v>66</v>
      </c>
      <c r="J17" s="25" t="s">
        <v>80</v>
      </c>
      <c r="M17" s="24"/>
      <c r="N17" s="24"/>
    </row>
    <row r="18" spans="1:14" x14ac:dyDescent="0.35">
      <c r="A18">
        <v>54</v>
      </c>
      <c r="B18">
        <v>0.26083977743142084</v>
      </c>
      <c r="C18">
        <v>6.9725877365592108</v>
      </c>
      <c r="D18">
        <v>16</v>
      </c>
      <c r="E18" s="25" t="s">
        <v>59</v>
      </c>
      <c r="F18" s="25" t="s">
        <v>60</v>
      </c>
      <c r="G18" s="25" t="s">
        <v>20</v>
      </c>
      <c r="H18" s="25" t="s">
        <v>61</v>
      </c>
      <c r="I18" s="25" t="s">
        <v>62</v>
      </c>
      <c r="M18" s="24"/>
      <c r="N18" s="24"/>
    </row>
    <row r="19" spans="1:14" x14ac:dyDescent="0.35">
      <c r="A19">
        <v>58</v>
      </c>
      <c r="B19">
        <v>1.4954784802097607</v>
      </c>
      <c r="C19">
        <v>5.6869617756803112</v>
      </c>
      <c r="D19">
        <v>17</v>
      </c>
      <c r="E19" s="25" t="s">
        <v>78</v>
      </c>
      <c r="F19" s="25" t="s">
        <v>60</v>
      </c>
      <c r="G19" s="25" t="s">
        <v>20</v>
      </c>
      <c r="H19" s="25" t="s">
        <v>61</v>
      </c>
      <c r="I19" s="25" t="s">
        <v>62</v>
      </c>
      <c r="M19" s="24"/>
      <c r="N19" s="24"/>
    </row>
    <row r="20" spans="1:14" x14ac:dyDescent="0.35">
      <c r="A20">
        <v>61</v>
      </c>
      <c r="B20">
        <v>0</v>
      </c>
      <c r="D20">
        <v>18</v>
      </c>
      <c r="E20" s="25" t="s">
        <v>59</v>
      </c>
      <c r="F20" s="25" t="s">
        <v>65</v>
      </c>
      <c r="G20" s="25" t="s">
        <v>20</v>
      </c>
      <c r="H20" s="25" t="s">
        <v>61</v>
      </c>
      <c r="I20" s="25" t="s">
        <v>72</v>
      </c>
      <c r="J20" s="25" t="s">
        <v>74</v>
      </c>
      <c r="M20" s="24"/>
      <c r="N20" s="24"/>
    </row>
    <row r="21" spans="1:14" x14ac:dyDescent="0.35">
      <c r="A21">
        <v>65</v>
      </c>
      <c r="B21">
        <v>0.25185037768149637</v>
      </c>
      <c r="C21">
        <v>6.6340000000000003</v>
      </c>
      <c r="D21">
        <v>19</v>
      </c>
      <c r="E21" s="25" t="s">
        <v>78</v>
      </c>
      <c r="F21" s="25" t="s">
        <v>65</v>
      </c>
      <c r="G21" s="25" t="s">
        <v>20</v>
      </c>
      <c r="H21" s="25" t="s">
        <v>64</v>
      </c>
      <c r="I21" s="25" t="s">
        <v>66</v>
      </c>
      <c r="J21" s="25" t="s">
        <v>81</v>
      </c>
      <c r="M21" s="24"/>
      <c r="N21" s="24"/>
    </row>
    <row r="22" spans="1:14" x14ac:dyDescent="0.35">
      <c r="A22">
        <v>66</v>
      </c>
      <c r="B22">
        <v>0.66010870006506572</v>
      </c>
      <c r="C22">
        <v>6.7187391059122916</v>
      </c>
      <c r="D22">
        <v>19</v>
      </c>
      <c r="E22" s="25" t="s">
        <v>78</v>
      </c>
      <c r="F22" s="25" t="s">
        <v>60</v>
      </c>
      <c r="G22" s="25" t="s">
        <v>20</v>
      </c>
      <c r="H22" s="25" t="s">
        <v>62</v>
      </c>
      <c r="I22" s="25" t="s">
        <v>62</v>
      </c>
      <c r="M22" s="24"/>
      <c r="N22" s="24"/>
    </row>
    <row r="23" spans="1:14" x14ac:dyDescent="0.35">
      <c r="A23">
        <v>70</v>
      </c>
      <c r="B23">
        <v>0.939186507192727</v>
      </c>
      <c r="C23">
        <v>6.4678251249918981</v>
      </c>
      <c r="D23">
        <v>20</v>
      </c>
      <c r="E23" s="25" t="s">
        <v>59</v>
      </c>
      <c r="F23" s="25" t="s">
        <v>60</v>
      </c>
      <c r="G23" s="25" t="s">
        <v>20</v>
      </c>
      <c r="H23" s="25" t="s">
        <v>62</v>
      </c>
      <c r="I23" s="25" t="s">
        <v>62</v>
      </c>
      <c r="M23" s="24"/>
      <c r="N23" s="24"/>
    </row>
    <row r="24" spans="1:14" x14ac:dyDescent="0.35">
      <c r="A24">
        <v>73</v>
      </c>
      <c r="B24">
        <v>1.1577706627322599</v>
      </c>
      <c r="C24">
        <v>6.5680219628447567</v>
      </c>
      <c r="D24">
        <v>21</v>
      </c>
      <c r="E24" s="25" t="s">
        <v>78</v>
      </c>
      <c r="F24" s="25" t="s">
        <v>65</v>
      </c>
      <c r="G24" s="25" t="s">
        <v>20</v>
      </c>
      <c r="H24" s="25" t="s">
        <v>64</v>
      </c>
      <c r="I24" s="25" t="s">
        <v>72</v>
      </c>
      <c r="J24" s="25" t="s">
        <v>87</v>
      </c>
      <c r="M24" s="24"/>
      <c r="N24" s="24"/>
    </row>
    <row r="25" spans="1:14" x14ac:dyDescent="0.35">
      <c r="A25">
        <v>74</v>
      </c>
      <c r="B25">
        <v>0.29234646802392394</v>
      </c>
      <c r="C25">
        <v>6.0194124395909689</v>
      </c>
      <c r="D25">
        <v>21</v>
      </c>
      <c r="E25" s="25" t="s">
        <v>78</v>
      </c>
      <c r="F25" s="25" t="s">
        <v>60</v>
      </c>
      <c r="G25" s="25" t="s">
        <v>20</v>
      </c>
      <c r="H25" s="25" t="s">
        <v>63</v>
      </c>
      <c r="I25" s="25" t="s">
        <v>62</v>
      </c>
      <c r="M25" s="24"/>
      <c r="N25" s="24"/>
    </row>
    <row r="26" spans="1:14" x14ac:dyDescent="0.35">
      <c r="A26">
        <v>77</v>
      </c>
      <c r="B26">
        <v>0.11725953055306304</v>
      </c>
      <c r="C26">
        <v>6.66</v>
      </c>
      <c r="D26">
        <v>22</v>
      </c>
      <c r="E26" s="25" t="s">
        <v>59</v>
      </c>
      <c r="F26" s="25" t="s">
        <v>65</v>
      </c>
      <c r="G26" s="25" t="s">
        <v>20</v>
      </c>
      <c r="H26" s="25" t="s">
        <v>64</v>
      </c>
      <c r="I26" s="25" t="s">
        <v>72</v>
      </c>
      <c r="J26" s="25" t="s">
        <v>75</v>
      </c>
      <c r="M26" s="24"/>
      <c r="N26" s="24"/>
    </row>
    <row r="27" spans="1:14" x14ac:dyDescent="0.35">
      <c r="A27">
        <v>78</v>
      </c>
      <c r="B27">
        <v>0</v>
      </c>
      <c r="D27">
        <v>22</v>
      </c>
      <c r="E27" s="25" t="s">
        <v>59</v>
      </c>
      <c r="F27" s="25" t="s">
        <v>60</v>
      </c>
      <c r="G27" s="25" t="s">
        <v>20</v>
      </c>
      <c r="H27" s="25" t="s">
        <v>64</v>
      </c>
      <c r="I27" s="25" t="s">
        <v>62</v>
      </c>
      <c r="M27" s="24"/>
      <c r="N27" s="24"/>
    </row>
    <row r="28" spans="1:14" x14ac:dyDescent="0.35">
      <c r="A28">
        <v>81</v>
      </c>
      <c r="B28">
        <v>0.25513837495808456</v>
      </c>
      <c r="C28">
        <v>6.1863201089682835</v>
      </c>
      <c r="D28">
        <v>23</v>
      </c>
      <c r="E28" s="25" t="s">
        <v>78</v>
      </c>
      <c r="F28" s="25" t="s">
        <v>65</v>
      </c>
      <c r="G28" s="25" t="s">
        <v>20</v>
      </c>
      <c r="H28" s="25" t="s">
        <v>63</v>
      </c>
      <c r="I28" s="25" t="s">
        <v>66</v>
      </c>
      <c r="J28" s="25" t="s">
        <v>82</v>
      </c>
      <c r="M28" s="24"/>
      <c r="N28" s="24"/>
    </row>
    <row r="29" spans="1:14" x14ac:dyDescent="0.35">
      <c r="A29">
        <v>82</v>
      </c>
      <c r="B29">
        <v>0.27704575981194612</v>
      </c>
      <c r="C29">
        <v>6.64</v>
      </c>
      <c r="D29">
        <v>23</v>
      </c>
      <c r="E29" s="25" t="s">
        <v>78</v>
      </c>
      <c r="F29" s="25" t="s">
        <v>60</v>
      </c>
      <c r="G29" s="25" t="s">
        <v>20</v>
      </c>
      <c r="H29" s="25" t="s">
        <v>61</v>
      </c>
      <c r="I29" s="25" t="s">
        <v>62</v>
      </c>
      <c r="M29" s="24"/>
      <c r="N29" s="24"/>
    </row>
    <row r="30" spans="1:14" x14ac:dyDescent="0.35">
      <c r="A30">
        <v>86</v>
      </c>
      <c r="B30">
        <v>0.51990066231034715</v>
      </c>
      <c r="C30">
        <v>6.9491322275658884</v>
      </c>
      <c r="D30">
        <v>24</v>
      </c>
      <c r="E30" s="25" t="s">
        <v>78</v>
      </c>
      <c r="F30" s="25" t="s">
        <v>60</v>
      </c>
      <c r="G30" s="25" t="s">
        <v>20</v>
      </c>
      <c r="H30" s="25" t="s">
        <v>64</v>
      </c>
      <c r="I30" s="25" t="s">
        <v>62</v>
      </c>
      <c r="M30" s="24"/>
      <c r="N30" s="24"/>
    </row>
    <row r="31" spans="1:14" x14ac:dyDescent="0.35">
      <c r="A31">
        <v>89</v>
      </c>
      <c r="B31">
        <v>0.36359995694227232</v>
      </c>
      <c r="C31">
        <v>6.9841355255049873</v>
      </c>
      <c r="D31">
        <v>25</v>
      </c>
      <c r="E31" s="25" t="s">
        <v>59</v>
      </c>
      <c r="F31" s="25" t="s">
        <v>65</v>
      </c>
      <c r="G31" s="25" t="s">
        <v>20</v>
      </c>
      <c r="H31" s="25" t="s">
        <v>64</v>
      </c>
      <c r="I31" s="25" t="s">
        <v>72</v>
      </c>
      <c r="J31" s="25" t="s">
        <v>76</v>
      </c>
      <c r="M31" s="24"/>
      <c r="N31" s="24"/>
    </row>
    <row r="32" spans="1:14" x14ac:dyDescent="0.35">
      <c r="A32">
        <v>97</v>
      </c>
      <c r="B32">
        <v>1.2363735157029887</v>
      </c>
      <c r="C32">
        <v>4.7879903001114581</v>
      </c>
      <c r="D32">
        <v>27</v>
      </c>
      <c r="E32" s="25" t="s">
        <v>59</v>
      </c>
      <c r="F32" s="25" t="s">
        <v>65</v>
      </c>
      <c r="G32" s="25" t="s">
        <v>20</v>
      </c>
      <c r="H32" s="25" t="s">
        <v>62</v>
      </c>
      <c r="I32" s="25" t="s">
        <v>66</v>
      </c>
      <c r="J32" s="25" t="s">
        <v>71</v>
      </c>
      <c r="M32" s="24"/>
      <c r="N32" s="24"/>
    </row>
    <row r="33" spans="1:14" x14ac:dyDescent="0.35">
      <c r="A33">
        <v>98</v>
      </c>
      <c r="B33">
        <v>0.13237074605767934</v>
      </c>
      <c r="C33">
        <v>6.649</v>
      </c>
      <c r="D33">
        <v>27</v>
      </c>
      <c r="E33" s="25" t="s">
        <v>59</v>
      </c>
      <c r="F33" s="25" t="s">
        <v>60</v>
      </c>
      <c r="G33" s="25" t="s">
        <v>20</v>
      </c>
      <c r="H33" s="25" t="s">
        <v>62</v>
      </c>
      <c r="I33" s="25" t="s">
        <v>62</v>
      </c>
      <c r="M33" s="24"/>
      <c r="N33" s="24"/>
    </row>
    <row r="34" spans="1:14" x14ac:dyDescent="0.35">
      <c r="A34">
        <v>102</v>
      </c>
      <c r="B34">
        <v>0</v>
      </c>
      <c r="D34">
        <v>28</v>
      </c>
      <c r="E34" s="25" t="s">
        <v>78</v>
      </c>
      <c r="F34" s="25" t="s">
        <v>60</v>
      </c>
      <c r="G34" s="25" t="s">
        <v>20</v>
      </c>
      <c r="H34" s="25" t="s">
        <v>64</v>
      </c>
      <c r="I34" s="25" t="s">
        <v>62</v>
      </c>
      <c r="M34" s="24"/>
      <c r="N34" s="24"/>
    </row>
    <row r="35" spans="1:14" x14ac:dyDescent="0.35">
      <c r="A35">
        <v>105</v>
      </c>
      <c r="B35">
        <v>0.38880738342249349</v>
      </c>
      <c r="C35">
        <v>5.770458050497357</v>
      </c>
      <c r="D35">
        <v>29</v>
      </c>
      <c r="E35" s="25" t="s">
        <v>59</v>
      </c>
      <c r="F35" s="25" t="s">
        <v>65</v>
      </c>
      <c r="G35" s="25" t="s">
        <v>20</v>
      </c>
      <c r="H35" s="25" t="s">
        <v>61</v>
      </c>
      <c r="I35" s="25" t="s">
        <v>72</v>
      </c>
      <c r="J35" s="25" t="s">
        <v>77</v>
      </c>
      <c r="M35" s="24"/>
      <c r="N35" s="24"/>
    </row>
    <row r="36" spans="1:14" x14ac:dyDescent="0.35">
      <c r="A36">
        <v>109</v>
      </c>
      <c r="B36">
        <v>0</v>
      </c>
      <c r="D36">
        <v>30</v>
      </c>
      <c r="E36" s="25" t="s">
        <v>78</v>
      </c>
      <c r="F36" s="25" t="s">
        <v>65</v>
      </c>
      <c r="G36" s="25" t="s">
        <v>20</v>
      </c>
      <c r="H36" s="25" t="s">
        <v>63</v>
      </c>
      <c r="I36" s="25" t="s">
        <v>72</v>
      </c>
      <c r="J36" s="25" t="s">
        <v>88</v>
      </c>
      <c r="M36" s="24"/>
      <c r="N36" s="24"/>
    </row>
    <row r="37" spans="1:14" x14ac:dyDescent="0.35">
      <c r="A37">
        <v>110</v>
      </c>
      <c r="B37">
        <v>1.935383284780773</v>
      </c>
      <c r="C37">
        <v>5.7072782634996591</v>
      </c>
      <c r="D37">
        <v>30</v>
      </c>
      <c r="E37" s="25" t="s">
        <v>78</v>
      </c>
      <c r="F37" s="25" t="s">
        <v>60</v>
      </c>
      <c r="G37" s="25" t="s">
        <v>20</v>
      </c>
      <c r="H37" s="25" t="s">
        <v>62</v>
      </c>
      <c r="I37" s="25" t="s">
        <v>62</v>
      </c>
      <c r="M37" s="24"/>
      <c r="N37" s="24"/>
    </row>
    <row r="38" spans="1:14" x14ac:dyDescent="0.35">
      <c r="A38">
        <v>114</v>
      </c>
      <c r="B38">
        <v>0.59503033500849911</v>
      </c>
      <c r="C38">
        <v>6.7053855970093617</v>
      </c>
      <c r="D38">
        <v>31</v>
      </c>
      <c r="E38" s="25" t="s">
        <v>59</v>
      </c>
      <c r="F38" s="25" t="s">
        <v>60</v>
      </c>
      <c r="G38" s="25" t="s">
        <v>20</v>
      </c>
      <c r="H38" s="25" t="s">
        <v>63</v>
      </c>
      <c r="I38" s="25" t="s">
        <v>62</v>
      </c>
      <c r="M38" s="24"/>
      <c r="N38" s="24"/>
    </row>
    <row r="39" spans="1:14" x14ac:dyDescent="0.35">
      <c r="A39">
        <v>117</v>
      </c>
      <c r="B39">
        <v>0.34529381453915087</v>
      </c>
      <c r="C39">
        <v>7.0406259417289068</v>
      </c>
      <c r="D39">
        <v>32</v>
      </c>
      <c r="E39" s="25" t="s">
        <v>78</v>
      </c>
      <c r="F39" s="25" t="s">
        <v>65</v>
      </c>
      <c r="G39" s="25" t="s">
        <v>20</v>
      </c>
      <c r="H39" s="25" t="s">
        <v>63</v>
      </c>
      <c r="I39" s="25" t="s">
        <v>66</v>
      </c>
      <c r="J39" s="25" t="s">
        <v>83</v>
      </c>
      <c r="M39" s="24"/>
      <c r="N39" s="24"/>
    </row>
  </sheetData>
  <sortState xmlns:xlrd2="http://schemas.microsoft.com/office/spreadsheetml/2017/richdata2" ref="A2:C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D866-B41C-524C-8E84-CFCE1F14EA2C}">
  <dimension ref="A1:L61"/>
  <sheetViews>
    <sheetView workbookViewId="0">
      <selection activeCell="I21" sqref="I21"/>
    </sheetView>
  </sheetViews>
  <sheetFormatPr defaultColWidth="10.6640625" defaultRowHeight="15.5" x14ac:dyDescent="0.35"/>
  <cols>
    <col min="2" max="2" width="13.5" customWidth="1"/>
  </cols>
  <sheetData>
    <row r="1" spans="1:12" x14ac:dyDescent="0.35">
      <c r="A1" s="1" t="s">
        <v>0</v>
      </c>
      <c r="B1" s="2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9</v>
      </c>
      <c r="I1" s="1" t="s">
        <v>10</v>
      </c>
      <c r="J1" s="1" t="s">
        <v>11</v>
      </c>
      <c r="K1" s="1" t="s">
        <v>10</v>
      </c>
      <c r="L1" s="1" t="s">
        <v>11</v>
      </c>
    </row>
    <row r="2" spans="1:12" x14ac:dyDescent="0.35">
      <c r="A2" t="s">
        <v>34</v>
      </c>
      <c r="B2">
        <v>7.9539999999999997</v>
      </c>
      <c r="C2">
        <v>268634</v>
      </c>
    </row>
    <row r="3" spans="1:12" s="27" customFormat="1" x14ac:dyDescent="0.35">
      <c r="A3" s="27" t="s">
        <v>35</v>
      </c>
      <c r="B3" s="27">
        <v>3.677</v>
      </c>
      <c r="C3" s="27">
        <v>7214</v>
      </c>
    </row>
    <row r="4" spans="1:12" s="27" customFormat="1" x14ac:dyDescent="0.35">
      <c r="B4" s="27">
        <v>7.9560000000000004</v>
      </c>
      <c r="C4" s="27">
        <v>257715</v>
      </c>
    </row>
    <row r="5" spans="1:12" x14ac:dyDescent="0.35">
      <c r="A5" t="s">
        <v>36</v>
      </c>
      <c r="B5">
        <v>3.6680000000000001</v>
      </c>
      <c r="C5">
        <v>27132</v>
      </c>
    </row>
    <row r="6" spans="1:12" x14ac:dyDescent="0.35">
      <c r="B6">
        <v>4.5599999999999996</v>
      </c>
      <c r="C6">
        <v>27549</v>
      </c>
    </row>
    <row r="7" spans="1:12" x14ac:dyDescent="0.35">
      <c r="B7">
        <v>5.34</v>
      </c>
      <c r="C7">
        <v>44840</v>
      </c>
    </row>
    <row r="8" spans="1:12" x14ac:dyDescent="0.35">
      <c r="B8">
        <v>7.9530000000000003</v>
      </c>
      <c r="C8">
        <v>247811</v>
      </c>
    </row>
    <row r="9" spans="1:12" s="27" customFormat="1" x14ac:dyDescent="0.35">
      <c r="A9" s="27" t="s">
        <v>37</v>
      </c>
      <c r="B9" s="27">
        <v>3.673</v>
      </c>
      <c r="C9" s="27">
        <v>18915</v>
      </c>
    </row>
    <row r="10" spans="1:12" s="27" customFormat="1" x14ac:dyDescent="0.35">
      <c r="B10" s="27">
        <v>5.3419999999999996</v>
      </c>
      <c r="C10" s="27">
        <v>46526</v>
      </c>
    </row>
    <row r="11" spans="1:12" s="27" customFormat="1" x14ac:dyDescent="0.35">
      <c r="B11" s="27">
        <v>7.9539999999999997</v>
      </c>
      <c r="C11" s="27">
        <v>251250</v>
      </c>
    </row>
    <row r="12" spans="1:12" x14ac:dyDescent="0.35">
      <c r="A12" t="s">
        <v>38</v>
      </c>
      <c r="B12">
        <v>4.2779999999999996</v>
      </c>
      <c r="C12">
        <v>24607</v>
      </c>
    </row>
    <row r="13" spans="1:12" x14ac:dyDescent="0.35">
      <c r="B13">
        <v>7.9539999999999997</v>
      </c>
      <c r="C13">
        <v>243535</v>
      </c>
    </row>
    <row r="14" spans="1:12" s="27" customFormat="1" x14ac:dyDescent="0.35">
      <c r="A14" s="27" t="s">
        <v>39</v>
      </c>
      <c r="B14" s="27">
        <v>4.2770000000000001</v>
      </c>
      <c r="C14" s="27">
        <v>16555</v>
      </c>
    </row>
    <row r="15" spans="1:12" s="27" customFormat="1" x14ac:dyDescent="0.35">
      <c r="B15" s="27">
        <v>7.952</v>
      </c>
      <c r="C15" s="27">
        <v>289308</v>
      </c>
    </row>
    <row r="16" spans="1:12" x14ac:dyDescent="0.35">
      <c r="A16" t="s">
        <v>40</v>
      </c>
      <c r="B16">
        <v>3.6669999999999998</v>
      </c>
      <c r="C16">
        <v>24034</v>
      </c>
    </row>
    <row r="17" spans="1:3" x14ac:dyDescent="0.35">
      <c r="B17">
        <v>4.5579999999999998</v>
      </c>
      <c r="C17">
        <v>34483</v>
      </c>
    </row>
    <row r="18" spans="1:3" x14ac:dyDescent="0.35">
      <c r="B18">
        <v>5.3369999999999997</v>
      </c>
      <c r="C18">
        <v>84612</v>
      </c>
    </row>
    <row r="19" spans="1:3" x14ac:dyDescent="0.35">
      <c r="B19">
        <v>7.95</v>
      </c>
      <c r="C19">
        <v>281222</v>
      </c>
    </row>
    <row r="20" spans="1:3" s="27" customFormat="1" x14ac:dyDescent="0.35">
      <c r="A20" s="27" t="s">
        <v>41</v>
      </c>
      <c r="B20" s="27">
        <v>3.661</v>
      </c>
      <c r="C20" s="27">
        <v>25957</v>
      </c>
    </row>
    <row r="21" spans="1:3" s="27" customFormat="1" x14ac:dyDescent="0.35">
      <c r="B21" s="27">
        <v>4.2720000000000002</v>
      </c>
      <c r="C21" s="27">
        <v>11533</v>
      </c>
    </row>
    <row r="22" spans="1:3" s="27" customFormat="1" x14ac:dyDescent="0.35">
      <c r="B22" s="27">
        <v>4.5579999999999998</v>
      </c>
      <c r="C22" s="27">
        <v>61294</v>
      </c>
    </row>
    <row r="23" spans="1:3" s="27" customFormat="1" x14ac:dyDescent="0.35">
      <c r="B23" s="27">
        <v>5.3390000000000004</v>
      </c>
      <c r="C23" s="27">
        <v>82643</v>
      </c>
    </row>
    <row r="24" spans="1:3" s="27" customFormat="1" x14ac:dyDescent="0.35">
      <c r="B24" s="27">
        <v>7.952</v>
      </c>
      <c r="C24" s="27">
        <v>268808</v>
      </c>
    </row>
    <row r="25" spans="1:3" x14ac:dyDescent="0.35">
      <c r="A25" t="s">
        <v>42</v>
      </c>
      <c r="B25">
        <v>4.5579999999999998</v>
      </c>
      <c r="C25">
        <v>36002</v>
      </c>
    </row>
    <row r="26" spans="1:3" x14ac:dyDescent="0.35">
      <c r="B26">
        <v>4.8890000000000002</v>
      </c>
      <c r="C26">
        <v>12371</v>
      </c>
    </row>
    <row r="27" spans="1:3" x14ac:dyDescent="0.35">
      <c r="B27">
        <v>5.3380000000000001</v>
      </c>
      <c r="C27">
        <v>47046</v>
      </c>
    </row>
    <row r="28" spans="1:3" x14ac:dyDescent="0.35">
      <c r="B28">
        <v>7.952</v>
      </c>
      <c r="C28">
        <v>262586</v>
      </c>
    </row>
    <row r="29" spans="1:3" s="27" customFormat="1" x14ac:dyDescent="0.35">
      <c r="A29" s="27" t="s">
        <v>43</v>
      </c>
      <c r="B29" s="27">
        <v>0.45200000000000001</v>
      </c>
      <c r="C29" s="27">
        <v>87778</v>
      </c>
    </row>
    <row r="30" spans="1:3" s="27" customFormat="1" x14ac:dyDescent="0.35">
      <c r="B30" s="27">
        <v>3.6669999999999998</v>
      </c>
      <c r="C30" s="27">
        <v>19480</v>
      </c>
    </row>
    <row r="31" spans="1:3" s="27" customFormat="1" x14ac:dyDescent="0.35">
      <c r="B31" s="27">
        <v>4.5590000000000002</v>
      </c>
      <c r="C31" s="27">
        <v>36890</v>
      </c>
    </row>
    <row r="32" spans="1:3" s="27" customFormat="1" x14ac:dyDescent="0.35">
      <c r="B32" s="27">
        <v>5.3390000000000004</v>
      </c>
      <c r="C32" s="27">
        <v>69776</v>
      </c>
    </row>
    <row r="33" spans="1:3" s="27" customFormat="1" x14ac:dyDescent="0.35">
      <c r="B33" s="27">
        <v>7.952</v>
      </c>
      <c r="C33" s="27">
        <v>260258</v>
      </c>
    </row>
    <row r="34" spans="1:3" x14ac:dyDescent="0.35">
      <c r="A34" t="s">
        <v>44</v>
      </c>
      <c r="B34">
        <v>3.673</v>
      </c>
      <c r="C34">
        <v>11642</v>
      </c>
    </row>
    <row r="35" spans="1:3" x14ac:dyDescent="0.35">
      <c r="B35">
        <v>4.5629999999999997</v>
      </c>
      <c r="C35">
        <v>20134</v>
      </c>
    </row>
    <row r="36" spans="1:3" x14ac:dyDescent="0.35">
      <c r="B36">
        <v>5.3419999999999996</v>
      </c>
      <c r="C36">
        <v>43508</v>
      </c>
    </row>
    <row r="37" spans="1:3" x14ac:dyDescent="0.35">
      <c r="B37">
        <v>7.952</v>
      </c>
      <c r="C37">
        <v>217077</v>
      </c>
    </row>
    <row r="38" spans="1:3" s="27" customFormat="1" x14ac:dyDescent="0.35">
      <c r="A38" s="27" t="s">
        <v>45</v>
      </c>
      <c r="B38" s="27">
        <v>7.952</v>
      </c>
      <c r="C38" s="27">
        <v>244739</v>
      </c>
    </row>
    <row r="39" spans="1:3" x14ac:dyDescent="0.35">
      <c r="A39" t="s">
        <v>46</v>
      </c>
      <c r="B39">
        <v>3.6589999999999998</v>
      </c>
      <c r="C39">
        <v>15611</v>
      </c>
    </row>
    <row r="40" spans="1:3" x14ac:dyDescent="0.35">
      <c r="B40">
        <v>4.2720000000000002</v>
      </c>
      <c r="C40">
        <v>10030</v>
      </c>
    </row>
    <row r="41" spans="1:3" x14ac:dyDescent="0.35">
      <c r="B41">
        <v>7.952</v>
      </c>
      <c r="C41">
        <v>231606</v>
      </c>
    </row>
    <row r="42" spans="1:3" s="27" customFormat="1" x14ac:dyDescent="0.35">
      <c r="A42" s="27" t="s">
        <v>47</v>
      </c>
      <c r="B42" s="27">
        <v>0.45300000000000001</v>
      </c>
      <c r="C42" s="27">
        <v>525272</v>
      </c>
    </row>
    <row r="43" spans="1:3" x14ac:dyDescent="0.35">
      <c r="B43">
        <v>3.6629999999999998</v>
      </c>
      <c r="C43">
        <v>147001</v>
      </c>
    </row>
    <row r="44" spans="1:3" x14ac:dyDescent="0.35">
      <c r="B44">
        <v>4.5570000000000004</v>
      </c>
      <c r="C44">
        <v>131465</v>
      </c>
    </row>
    <row r="45" spans="1:3" x14ac:dyDescent="0.35">
      <c r="B45">
        <v>5.335</v>
      </c>
      <c r="C45">
        <v>200364</v>
      </c>
    </row>
    <row r="46" spans="1:3" x14ac:dyDescent="0.35">
      <c r="B46">
        <v>7.9470000000000001</v>
      </c>
      <c r="C46">
        <v>920737</v>
      </c>
    </row>
    <row r="47" spans="1:3" x14ac:dyDescent="0.35">
      <c r="A47" t="s">
        <v>48</v>
      </c>
      <c r="B47">
        <v>7.952</v>
      </c>
      <c r="C47">
        <v>211015</v>
      </c>
    </row>
    <row r="48" spans="1:3" s="27" customFormat="1" x14ac:dyDescent="0.35">
      <c r="A48" s="27" t="s">
        <v>49</v>
      </c>
      <c r="B48" s="27">
        <v>3.6659999999999999</v>
      </c>
      <c r="C48" s="27">
        <v>15787</v>
      </c>
    </row>
    <row r="49" spans="1:3" s="27" customFormat="1" x14ac:dyDescent="0.35">
      <c r="B49" s="27">
        <v>4.5579999999999998</v>
      </c>
      <c r="C49" s="27">
        <v>44825</v>
      </c>
    </row>
    <row r="50" spans="1:3" s="27" customFormat="1" x14ac:dyDescent="0.35">
      <c r="B50" s="27">
        <v>4.891</v>
      </c>
      <c r="C50" s="27">
        <v>13603</v>
      </c>
    </row>
    <row r="51" spans="1:3" s="27" customFormat="1" x14ac:dyDescent="0.35">
      <c r="B51" s="27">
        <v>5.3390000000000004</v>
      </c>
      <c r="C51" s="27">
        <v>32455</v>
      </c>
    </row>
    <row r="52" spans="1:3" s="27" customFormat="1" x14ac:dyDescent="0.35">
      <c r="B52" s="27">
        <v>7.9509999999999996</v>
      </c>
      <c r="C52" s="27">
        <v>199077</v>
      </c>
    </row>
    <row r="53" spans="1:3" x14ac:dyDescent="0.35">
      <c r="A53" t="s">
        <v>50</v>
      </c>
      <c r="B53">
        <v>3.6579999999999999</v>
      </c>
      <c r="C53">
        <v>11836</v>
      </c>
    </row>
    <row r="54" spans="1:3" x14ac:dyDescent="0.35">
      <c r="B54">
        <v>4.556</v>
      </c>
      <c r="C54">
        <v>25911</v>
      </c>
    </row>
    <row r="55" spans="1:3" x14ac:dyDescent="0.35">
      <c r="B55">
        <v>4.8890000000000002</v>
      </c>
      <c r="C55">
        <v>10347</v>
      </c>
    </row>
    <row r="56" spans="1:3" x14ac:dyDescent="0.35">
      <c r="B56">
        <v>5.3390000000000004</v>
      </c>
      <c r="C56">
        <v>52496</v>
      </c>
    </row>
    <row r="57" spans="1:3" x14ac:dyDescent="0.35">
      <c r="B57">
        <v>7.952</v>
      </c>
      <c r="C57">
        <v>217241</v>
      </c>
    </row>
    <row r="58" spans="1:3" s="27" customFormat="1" x14ac:dyDescent="0.35">
      <c r="A58" s="27" t="s">
        <v>51</v>
      </c>
      <c r="B58" s="27">
        <v>4.2670000000000003</v>
      </c>
      <c r="C58" s="27">
        <v>12381</v>
      </c>
    </row>
    <row r="59" spans="1:3" s="27" customFormat="1" x14ac:dyDescent="0.35">
      <c r="B59" s="27">
        <v>7.952</v>
      </c>
      <c r="C59" s="27">
        <v>203861</v>
      </c>
    </row>
    <row r="60" spans="1:3" x14ac:dyDescent="0.35">
      <c r="A60" t="s">
        <v>52</v>
      </c>
      <c r="B60">
        <v>3.6469999999999998</v>
      </c>
      <c r="C60">
        <v>19339</v>
      </c>
    </row>
    <row r="61" spans="1:3" x14ac:dyDescent="0.35">
      <c r="B61">
        <v>7.9509999999999996</v>
      </c>
      <c r="C61">
        <v>214460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BDCD-939A-E949-B0A9-89B8521E9E35}">
  <dimension ref="A1:L84"/>
  <sheetViews>
    <sheetView workbookViewId="0">
      <selection activeCell="C7" sqref="C7"/>
    </sheetView>
  </sheetViews>
  <sheetFormatPr defaultColWidth="10.6640625" defaultRowHeight="15.5" x14ac:dyDescent="0.35"/>
  <cols>
    <col min="2" max="2" width="17.1640625" customWidth="1"/>
    <col min="3" max="3" width="14" customWidth="1"/>
    <col min="4" max="4" width="18.1640625" customWidth="1"/>
    <col min="5" max="5" width="16.83203125" customWidth="1"/>
    <col min="6" max="6" width="20.6640625" customWidth="1"/>
    <col min="7" max="7" width="24" customWidth="1"/>
    <col min="8" max="8" width="14.5" customWidth="1"/>
    <col min="9" max="9" width="17.6640625" customWidth="1"/>
    <col min="10" max="10" width="16.1640625" customWidth="1"/>
    <col min="11" max="11" width="17.5" customWidth="1"/>
    <col min="12" max="12" width="16.1640625" customWidth="1"/>
  </cols>
  <sheetData>
    <row r="1" spans="1:12" x14ac:dyDescent="0.35">
      <c r="A1" s="1" t="s">
        <v>0</v>
      </c>
      <c r="B1" s="1" t="s">
        <v>19</v>
      </c>
      <c r="C1" s="1" t="s">
        <v>2</v>
      </c>
      <c r="D1" s="2" t="s">
        <v>3</v>
      </c>
      <c r="E1" s="1" t="s">
        <v>25</v>
      </c>
      <c r="F1" s="1" t="s">
        <v>5</v>
      </c>
      <c r="G1" s="1" t="s">
        <v>6</v>
      </c>
      <c r="H1" s="1" t="s">
        <v>7</v>
      </c>
      <c r="I1" s="3" t="s">
        <v>24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32</v>
      </c>
      <c r="B2" t="s">
        <v>21</v>
      </c>
      <c r="C2">
        <v>1</v>
      </c>
      <c r="D2">
        <v>6.3182999999999998</v>
      </c>
      <c r="E2">
        <v>103.86</v>
      </c>
      <c r="F2">
        <f>E2/E$6</f>
        <v>1.2345282796837725E-2</v>
      </c>
      <c r="G2">
        <f>(F2*0.15)/I$2</f>
        <v>0.47481856910914327</v>
      </c>
      <c r="H2">
        <f>SUM(G2:G5)</f>
        <v>1.6900724882367426</v>
      </c>
      <c r="I2">
        <v>3.8999999999999998E-3</v>
      </c>
      <c r="J2">
        <f>G2/H$2</f>
        <v>0.28094568275265092</v>
      </c>
      <c r="K2">
        <f>J2*D2</f>
        <v>1.7750991073360742</v>
      </c>
      <c r="L2">
        <f>SUM(K2:K5)</f>
        <v>7.0129410517204054</v>
      </c>
    </row>
    <row r="3" spans="1:12" x14ac:dyDescent="0.35">
      <c r="C3">
        <v>2</v>
      </c>
      <c r="D3">
        <v>6.9016999999999999</v>
      </c>
      <c r="E3">
        <v>85.3</v>
      </c>
      <c r="F3">
        <f t="shared" ref="F3:F6" si="0">E3/E$6</f>
        <v>1.0139154848548602E-2</v>
      </c>
      <c r="G3">
        <f t="shared" ref="G3:G5" si="1">(F3*0.15)/I$2</f>
        <v>0.38996749417494625</v>
      </c>
      <c r="J3">
        <f t="shared" ref="J3:J5" si="2">G3/H$2</f>
        <v>0.23074009954555288</v>
      </c>
      <c r="K3">
        <f>J3*D3</f>
        <v>1.5924989450335423</v>
      </c>
    </row>
    <row r="4" spans="1:12" x14ac:dyDescent="0.35">
      <c r="C4">
        <v>3</v>
      </c>
      <c r="D4">
        <v>7.2050000000000001</v>
      </c>
      <c r="E4">
        <v>64.56</v>
      </c>
      <c r="F4">
        <f t="shared" si="0"/>
        <v>7.6739019580574185E-3</v>
      </c>
      <c r="G4">
        <f t="shared" si="1"/>
        <v>0.29515007530990073</v>
      </c>
      <c r="J4">
        <f t="shared" si="2"/>
        <v>0.1746375243453798</v>
      </c>
      <c r="K4">
        <f>J4*D4</f>
        <v>1.2582633629084614</v>
      </c>
    </row>
    <row r="5" spans="1:12" x14ac:dyDescent="0.35">
      <c r="C5">
        <v>4</v>
      </c>
      <c r="D5">
        <v>7.61</v>
      </c>
      <c r="E5">
        <v>115.96</v>
      </c>
      <c r="F5">
        <f t="shared" si="0"/>
        <v>1.3783545090711558E-2</v>
      </c>
      <c r="G5">
        <f t="shared" si="1"/>
        <v>0.53013634964275225</v>
      </c>
      <c r="J5">
        <f t="shared" si="2"/>
        <v>0.31367669335641635</v>
      </c>
      <c r="K5">
        <f>J5*D5</f>
        <v>2.3870796364423286</v>
      </c>
    </row>
    <row r="6" spans="1:12" x14ac:dyDescent="0.35">
      <c r="C6">
        <v>5</v>
      </c>
      <c r="D6">
        <v>8.0233000000000008</v>
      </c>
      <c r="E6">
        <v>8412.93</v>
      </c>
      <c r="F6">
        <f t="shared" si="0"/>
        <v>1</v>
      </c>
    </row>
    <row r="7" spans="1:12" s="6" customFormat="1" x14ac:dyDescent="0.35">
      <c r="A7" s="6">
        <v>24</v>
      </c>
      <c r="B7" s="6" t="s">
        <v>21</v>
      </c>
      <c r="C7" s="6">
        <v>1</v>
      </c>
      <c r="D7" s="6">
        <v>8.0167000000000002</v>
      </c>
      <c r="E7" s="6">
        <v>7241.71</v>
      </c>
      <c r="I7" s="6">
        <v>6.0000000000000001E-3</v>
      </c>
    </row>
    <row r="8" spans="1:12" s="6" customFormat="1" x14ac:dyDescent="0.35">
      <c r="C8" s="7">
        <v>2</v>
      </c>
      <c r="D8" s="7">
        <v>8.5083000000000002</v>
      </c>
      <c r="E8" s="7">
        <v>152.71</v>
      </c>
    </row>
    <row r="9" spans="1:12" x14ac:dyDescent="0.35">
      <c r="A9">
        <v>7</v>
      </c>
      <c r="B9" t="s">
        <v>21</v>
      </c>
      <c r="C9">
        <v>1</v>
      </c>
      <c r="D9">
        <v>0.9042</v>
      </c>
      <c r="E9">
        <v>1230.01</v>
      </c>
      <c r="F9">
        <f>E9/E$12</f>
        <v>0.15558206191356791</v>
      </c>
      <c r="I9" t="s">
        <v>22</v>
      </c>
    </row>
    <row r="10" spans="1:12" x14ac:dyDescent="0.35">
      <c r="C10">
        <v>2</v>
      </c>
      <c r="D10">
        <v>0.98</v>
      </c>
      <c r="E10">
        <v>424.76</v>
      </c>
      <c r="F10">
        <f t="shared" ref="F10:F12" si="3">E10/E$12</f>
        <v>5.3727235240694879E-2</v>
      </c>
    </row>
    <row r="11" spans="1:12" x14ac:dyDescent="0.35">
      <c r="C11">
        <v>3</v>
      </c>
      <c r="D11">
        <v>7.6032999999999999</v>
      </c>
      <c r="E11">
        <v>179.18</v>
      </c>
      <c r="F11">
        <f t="shared" si="3"/>
        <v>2.2664200985092073E-2</v>
      </c>
    </row>
    <row r="12" spans="1:12" x14ac:dyDescent="0.35">
      <c r="C12">
        <v>4</v>
      </c>
      <c r="D12">
        <v>8.0175000000000001</v>
      </c>
      <c r="E12">
        <v>7905.86</v>
      </c>
      <c r="F12">
        <f t="shared" si="3"/>
        <v>1</v>
      </c>
    </row>
    <row r="13" spans="1:12" s="6" customFormat="1" x14ac:dyDescent="0.35">
      <c r="A13" s="6">
        <v>55</v>
      </c>
      <c r="B13" s="6" t="s">
        <v>21</v>
      </c>
      <c r="C13" s="6">
        <v>1</v>
      </c>
      <c r="D13" s="6">
        <v>5.38</v>
      </c>
      <c r="E13" s="6">
        <v>57</v>
      </c>
      <c r="F13" s="6">
        <f>E13/E$17</f>
        <v>7.0598289539686764E-3</v>
      </c>
      <c r="G13" s="6">
        <f>(F13*0.15)/I$13</f>
        <v>0.1891025612670181</v>
      </c>
      <c r="H13" s="6">
        <f>SUM(G13:G17)</f>
        <v>0.8700376612679912</v>
      </c>
      <c r="I13" s="6">
        <v>5.5999999999999999E-3</v>
      </c>
      <c r="J13" s="6">
        <f>G13/H$13</f>
        <v>0.21734985700667303</v>
      </c>
      <c r="K13" s="6">
        <f>J13*D13</f>
        <v>1.1693422306959009</v>
      </c>
      <c r="L13" s="6">
        <f>SUM(K13:K16)</f>
        <v>6.7697397902764544</v>
      </c>
    </row>
    <row r="14" spans="1:12" s="6" customFormat="1" x14ac:dyDescent="0.35">
      <c r="C14" s="6">
        <v>2</v>
      </c>
      <c r="D14" s="6">
        <v>6.3049999999999997</v>
      </c>
      <c r="E14" s="6">
        <v>43.7</v>
      </c>
      <c r="F14" s="6">
        <f t="shared" ref="F14:F17" si="4">E14/E$17</f>
        <v>5.4125355313759853E-3</v>
      </c>
      <c r="G14" s="6">
        <f t="shared" ref="G14:G16" si="5">(F14*0.15)/I$13</f>
        <v>0.14497863030471389</v>
      </c>
      <c r="J14" s="6">
        <f t="shared" ref="J14" si="6">G14/H$13</f>
        <v>0.16663489037178267</v>
      </c>
      <c r="K14" s="6">
        <f>J14*D14</f>
        <v>1.0506329837940898</v>
      </c>
    </row>
    <row r="15" spans="1:12" s="6" customFormat="1" x14ac:dyDescent="0.35">
      <c r="C15" s="6">
        <v>3</v>
      </c>
      <c r="D15" s="6">
        <v>6.8891999999999998</v>
      </c>
      <c r="E15" s="6">
        <v>47.35</v>
      </c>
      <c r="F15" s="6">
        <f t="shared" si="4"/>
        <v>5.8646122977266115E-3</v>
      </c>
      <c r="G15" s="6">
        <f t="shared" si="5"/>
        <v>0.15708782940339136</v>
      </c>
      <c r="J15" s="6">
        <f>G15/H$13</f>
        <v>0.18055290753098188</v>
      </c>
      <c r="K15" s="6">
        <f>J15*D15</f>
        <v>1.2438650905624404</v>
      </c>
    </row>
    <row r="16" spans="1:12" s="6" customFormat="1" x14ac:dyDescent="0.35">
      <c r="C16" s="6">
        <v>4</v>
      </c>
      <c r="D16" s="6">
        <v>7.5917000000000003</v>
      </c>
      <c r="E16" s="6">
        <v>114.2</v>
      </c>
      <c r="F16" s="6">
        <f t="shared" si="4"/>
        <v>1.4144429237600401E-2</v>
      </c>
      <c r="G16" s="6">
        <f t="shared" si="5"/>
        <v>0.37886864029286782</v>
      </c>
      <c r="J16" s="6">
        <f>G16/H$13</f>
        <v>0.43546234509056242</v>
      </c>
      <c r="K16" s="6">
        <f>J16*D16</f>
        <v>3.3058994852240229</v>
      </c>
    </row>
    <row r="17" spans="1:12" s="6" customFormat="1" x14ac:dyDescent="0.35">
      <c r="C17" s="6">
        <v>5</v>
      </c>
      <c r="D17" s="6">
        <v>8.0075000000000003</v>
      </c>
      <c r="E17" s="6">
        <v>8073.85</v>
      </c>
      <c r="F17" s="6">
        <f t="shared" si="4"/>
        <v>1</v>
      </c>
    </row>
    <row r="18" spans="1:12" s="6" customFormat="1" x14ac:dyDescent="0.35">
      <c r="C18" s="7">
        <v>6</v>
      </c>
      <c r="D18" s="7">
        <v>8.5</v>
      </c>
      <c r="E18" s="7">
        <v>221.22</v>
      </c>
    </row>
    <row r="19" spans="1:12" x14ac:dyDescent="0.35">
      <c r="A19">
        <v>80</v>
      </c>
      <c r="B19" t="s">
        <v>21</v>
      </c>
      <c r="C19">
        <v>1</v>
      </c>
      <c r="D19">
        <v>2.0983000000000001</v>
      </c>
      <c r="E19">
        <v>175.08</v>
      </c>
      <c r="F19">
        <f>E19/E$25</f>
        <v>2.1568907658268084E-2</v>
      </c>
      <c r="G19">
        <f>(F19*0.15)/I$19</f>
        <v>0.6221800286038871</v>
      </c>
      <c r="H19">
        <f>SUM(G19:G24)</f>
        <v>1.6792250909081261</v>
      </c>
      <c r="I19">
        <v>5.1999999999999998E-3</v>
      </c>
      <c r="J19">
        <f>G19/H$19</f>
        <v>0.37051615770427282</v>
      </c>
      <c r="K19">
        <f>J19*D19</f>
        <v>0.77745405371087573</v>
      </c>
      <c r="L19">
        <f>SUM(K19:K24)</f>
        <v>5.0575501491968771</v>
      </c>
    </row>
    <row r="20" spans="1:12" x14ac:dyDescent="0.35">
      <c r="C20">
        <v>2</v>
      </c>
      <c r="D20">
        <v>5.375</v>
      </c>
      <c r="E20">
        <v>50.97</v>
      </c>
      <c r="F20">
        <f t="shared" ref="F20:F25" si="7">E20/E$25</f>
        <v>6.2792279149070374E-3</v>
      </c>
      <c r="G20">
        <f t="shared" ref="G20:G24" si="8">(F20*0.15)/I$19</f>
        <v>0.18113157446847222</v>
      </c>
      <c r="J20">
        <f t="shared" ref="J20:J24" si="9">G20/H$19</f>
        <v>0.10786616722747761</v>
      </c>
      <c r="K20">
        <f>J20*D20</f>
        <v>0.57978064884769209</v>
      </c>
    </row>
    <row r="21" spans="1:12" x14ac:dyDescent="0.35">
      <c r="C21">
        <v>3</v>
      </c>
      <c r="D21">
        <v>6.3067000000000002</v>
      </c>
      <c r="E21">
        <v>54.6</v>
      </c>
      <c r="F21">
        <f t="shared" si="7"/>
        <v>6.7264242525784633E-3</v>
      </c>
      <c r="G21">
        <f t="shared" si="8"/>
        <v>0.19403146882437877</v>
      </c>
      <c r="J21">
        <f t="shared" si="9"/>
        <v>0.11554821916068823</v>
      </c>
      <c r="K21">
        <f t="shared" ref="K21:K24" si="10">J21*D21</f>
        <v>0.72872795378071253</v>
      </c>
    </row>
    <row r="22" spans="1:12" x14ac:dyDescent="0.35">
      <c r="C22">
        <v>4</v>
      </c>
      <c r="D22">
        <v>6.8917000000000002</v>
      </c>
      <c r="E22">
        <v>41.91</v>
      </c>
      <c r="F22">
        <f t="shared" si="7"/>
        <v>5.1630849894791827E-3</v>
      </c>
      <c r="G22">
        <f t="shared" si="8"/>
        <v>0.14893514392728413</v>
      </c>
      <c r="J22">
        <f t="shared" si="9"/>
        <v>8.8692781410704094E-2</v>
      </c>
      <c r="K22">
        <f t="shared" si="10"/>
        <v>0.61124404164814938</v>
      </c>
    </row>
    <row r="23" spans="1:12" x14ac:dyDescent="0.35">
      <c r="C23">
        <v>5</v>
      </c>
      <c r="D23">
        <v>7.19</v>
      </c>
      <c r="E23">
        <v>57.74</v>
      </c>
      <c r="F23">
        <f t="shared" si="7"/>
        <v>7.113255244393415E-3</v>
      </c>
      <c r="G23">
        <f t="shared" si="8"/>
        <v>0.20519005512673311</v>
      </c>
      <c r="J23">
        <f t="shared" si="9"/>
        <v>0.12219329989630287</v>
      </c>
      <c r="K23">
        <f t="shared" si="10"/>
        <v>0.87856982625441771</v>
      </c>
    </row>
    <row r="24" spans="1:12" x14ac:dyDescent="0.35">
      <c r="C24">
        <v>6</v>
      </c>
      <c r="D24">
        <v>7.5917000000000003</v>
      </c>
      <c r="E24">
        <v>92.23</v>
      </c>
      <c r="F24">
        <f t="shared" si="7"/>
        <v>1.1362236425188858E-2</v>
      </c>
      <c r="G24">
        <f t="shared" si="8"/>
        <v>0.32775681995737088</v>
      </c>
      <c r="J24">
        <f t="shared" si="9"/>
        <v>0.19518337460055446</v>
      </c>
      <c r="K24">
        <f t="shared" si="10"/>
        <v>1.4817736249550293</v>
      </c>
    </row>
    <row r="25" spans="1:12" x14ac:dyDescent="0.35">
      <c r="C25">
        <v>7</v>
      </c>
      <c r="D25">
        <v>8.0083000000000002</v>
      </c>
      <c r="E25">
        <v>8117.24</v>
      </c>
      <c r="F25">
        <f t="shared" si="7"/>
        <v>1</v>
      </c>
    </row>
    <row r="26" spans="1:12" x14ac:dyDescent="0.35">
      <c r="C26" s="5">
        <v>8</v>
      </c>
      <c r="D26" s="5">
        <v>8.4975000000000005</v>
      </c>
      <c r="E26" s="5">
        <v>302.56</v>
      </c>
    </row>
    <row r="27" spans="1:12" s="6" customFormat="1" x14ac:dyDescent="0.35">
      <c r="A27" s="6">
        <v>64</v>
      </c>
      <c r="B27" s="6" t="s">
        <v>21</v>
      </c>
      <c r="C27" s="6">
        <v>1</v>
      </c>
      <c r="D27" s="6">
        <v>8.0032999999999994</v>
      </c>
      <c r="E27" s="6">
        <v>8336.73</v>
      </c>
      <c r="I27" s="6">
        <v>7.3000000000000001E-3</v>
      </c>
    </row>
    <row r="28" spans="1:12" x14ac:dyDescent="0.35">
      <c r="A28">
        <v>40</v>
      </c>
      <c r="B28" t="s">
        <v>21</v>
      </c>
      <c r="C28">
        <v>1</v>
      </c>
      <c r="D28">
        <v>5.9424999999999999</v>
      </c>
      <c r="E28">
        <v>40.380000000000003</v>
      </c>
      <c r="F28">
        <f>E28/E$31</f>
        <v>5.1609044235775879E-3</v>
      </c>
      <c r="G28">
        <f>(F28*0.15)/I$28</f>
        <v>0.12287867675184733</v>
      </c>
      <c r="H28">
        <f>SUM(G28:G30)</f>
        <v>0.86480661580256302</v>
      </c>
      <c r="I28">
        <v>6.3E-3</v>
      </c>
      <c r="J28">
        <f>G28/H$28</f>
        <v>0.14208803969175551</v>
      </c>
      <c r="K28">
        <f>J28*D28</f>
        <v>0.84435817586825712</v>
      </c>
      <c r="L28">
        <f>SUM(K28:K30)</f>
        <v>6.5333115486118443</v>
      </c>
    </row>
    <row r="29" spans="1:12" x14ac:dyDescent="0.35">
      <c r="C29">
        <v>2</v>
      </c>
      <c r="D29">
        <v>6.3033000000000001</v>
      </c>
      <c r="E29">
        <v>106.98</v>
      </c>
      <c r="F29">
        <f t="shared" ref="F29:F31" si="11">E29/E$31</f>
        <v>1.3672945894857118E-2</v>
      </c>
      <c r="G29">
        <f t="shared" ref="G29:G30" si="12">(F29*0.15)/I$28</f>
        <v>0.3255463308299314</v>
      </c>
      <c r="J29">
        <f t="shared" ref="J29:J30" si="13">G29/H$28</f>
        <v>0.37643829832154552</v>
      </c>
      <c r="K29">
        <f>J29*D29</f>
        <v>2.3728035258101978</v>
      </c>
    </row>
    <row r="30" spans="1:12" x14ac:dyDescent="0.35">
      <c r="C30">
        <v>3</v>
      </c>
      <c r="D30">
        <v>6.8875000000000002</v>
      </c>
      <c r="E30">
        <v>136.83000000000001</v>
      </c>
      <c r="F30">
        <f t="shared" si="11"/>
        <v>1.7488027545272941E-2</v>
      </c>
      <c r="G30">
        <f t="shared" si="12"/>
        <v>0.41638160822078429</v>
      </c>
      <c r="J30">
        <f t="shared" si="13"/>
        <v>0.481473661986699</v>
      </c>
      <c r="K30">
        <f t="shared" ref="K30" si="14">J30*D30</f>
        <v>3.3161498469333894</v>
      </c>
    </row>
    <row r="31" spans="1:12" x14ac:dyDescent="0.35">
      <c r="C31">
        <v>4</v>
      </c>
      <c r="D31">
        <v>8.0067000000000004</v>
      </c>
      <c r="E31">
        <v>7824.21</v>
      </c>
      <c r="F31">
        <f t="shared" si="11"/>
        <v>1</v>
      </c>
    </row>
    <row r="32" spans="1:12" s="6" customFormat="1" x14ac:dyDescent="0.35">
      <c r="A32" s="6">
        <v>35</v>
      </c>
      <c r="B32" s="6" t="s">
        <v>21</v>
      </c>
      <c r="C32" s="6">
        <v>1</v>
      </c>
      <c r="D32" s="6">
        <v>7.1841999999999997</v>
      </c>
      <c r="E32" s="6">
        <v>47.67</v>
      </c>
      <c r="F32" s="6">
        <f>E32/E$34</f>
        <v>5.9583403640999684E-3</v>
      </c>
      <c r="G32" s="6">
        <f>(F32*0.15)/I$32</f>
        <v>0.17875021092299903</v>
      </c>
      <c r="H32" s="6">
        <f>SUM(G32:G33)</f>
        <v>0.8603033541444024</v>
      </c>
      <c r="I32" s="6">
        <v>5.0000000000000001E-3</v>
      </c>
      <c r="J32" s="6">
        <f>G32/H$32</f>
        <v>0.20777579218062156</v>
      </c>
      <c r="K32" s="6">
        <f>J32*D32</f>
        <v>1.4927028461840213</v>
      </c>
      <c r="L32" s="6">
        <f>SUM(K32:K33)</f>
        <v>7.5017234624940059</v>
      </c>
    </row>
    <row r="33" spans="1:12" s="6" customFormat="1" x14ac:dyDescent="0.35">
      <c r="C33" s="6">
        <v>2</v>
      </c>
      <c r="D33" s="6">
        <v>7.585</v>
      </c>
      <c r="E33" s="6">
        <v>181.76</v>
      </c>
      <c r="F33" s="6">
        <f t="shared" ref="F33:F34" si="15">E33/E$34</f>
        <v>2.2718438107380116E-2</v>
      </c>
      <c r="G33" s="6">
        <f>(F33*0.15)/I$32</f>
        <v>0.68155314322140337</v>
      </c>
      <c r="J33" s="6">
        <f>G33/H$32</f>
        <v>0.79222420781937841</v>
      </c>
      <c r="K33" s="6">
        <f>J33*D33</f>
        <v>6.0090206163099849</v>
      </c>
    </row>
    <row r="34" spans="1:12" s="6" customFormat="1" x14ac:dyDescent="0.35">
      <c r="C34" s="6">
        <v>3</v>
      </c>
      <c r="D34" s="6">
        <v>8.0024999999999995</v>
      </c>
      <c r="E34" s="6">
        <v>8000.55</v>
      </c>
      <c r="F34" s="6">
        <f t="shared" si="15"/>
        <v>1</v>
      </c>
    </row>
    <row r="35" spans="1:12" s="6" customFormat="1" x14ac:dyDescent="0.35">
      <c r="C35" s="7">
        <v>4</v>
      </c>
      <c r="D35" s="7">
        <v>8.4916999999999998</v>
      </c>
      <c r="E35" s="7">
        <v>253.2</v>
      </c>
    </row>
    <row r="36" spans="1:12" x14ac:dyDescent="0.35">
      <c r="A36">
        <v>112</v>
      </c>
      <c r="B36" t="s">
        <v>21</v>
      </c>
      <c r="C36">
        <v>1</v>
      </c>
      <c r="D36">
        <v>5.1449999999999996</v>
      </c>
      <c r="E36">
        <v>46.34</v>
      </c>
      <c r="F36">
        <f>E36/E$41</f>
        <v>5.5946183489960118E-3</v>
      </c>
      <c r="G36">
        <f>(F36*0.15)/I$36</f>
        <v>0.12341069887491203</v>
      </c>
      <c r="H36">
        <f>SUM(G36:G40)</f>
        <v>1.0783921945493768</v>
      </c>
      <c r="I36">
        <v>6.7999999999999996E-3</v>
      </c>
      <c r="J36">
        <f>G36/H$36</f>
        <v>0.11443953275874844</v>
      </c>
      <c r="K36">
        <f>J36*D36</f>
        <v>0.58879139604376063</v>
      </c>
      <c r="L36">
        <f>SUM(K36:K40)</f>
        <v>6.2368627268910686</v>
      </c>
    </row>
    <row r="37" spans="1:12" x14ac:dyDescent="0.35">
      <c r="C37">
        <v>2</v>
      </c>
      <c r="D37">
        <v>5.3592000000000004</v>
      </c>
      <c r="E37">
        <v>121.65</v>
      </c>
      <c r="F37">
        <f t="shared" ref="F37:F41" si="16">E37/E$41</f>
        <v>1.4686778639520174E-2</v>
      </c>
      <c r="G37">
        <f t="shared" ref="G37:G40" si="17">(F37*0.15)/I$36</f>
        <v>0.32397305822470973</v>
      </c>
      <c r="J37">
        <f t="shared" ref="J37:J40" si="18">G37/H$36</f>
        <v>0.30042229521151809</v>
      </c>
      <c r="K37">
        <f>J37*D37</f>
        <v>1.6100231644975678</v>
      </c>
    </row>
    <row r="38" spans="1:12" x14ac:dyDescent="0.35">
      <c r="C38">
        <v>3</v>
      </c>
      <c r="D38">
        <v>6.2983000000000002</v>
      </c>
      <c r="E38">
        <v>37.299999999999997</v>
      </c>
      <c r="F38">
        <f t="shared" si="16"/>
        <v>4.5032210707283389E-3</v>
      </c>
      <c r="G38">
        <f t="shared" si="17"/>
        <v>9.9335758913125113E-2</v>
      </c>
      <c r="J38">
        <f t="shared" si="18"/>
        <v>9.2114686489022782E-2</v>
      </c>
      <c r="K38">
        <f t="shared" ref="K38:K40" si="19">J38*D38</f>
        <v>0.58016592991381222</v>
      </c>
    </row>
    <row r="39" spans="1:12" x14ac:dyDescent="0.35">
      <c r="C39">
        <v>4</v>
      </c>
      <c r="D39">
        <v>6.7217000000000002</v>
      </c>
      <c r="E39">
        <v>106.63</v>
      </c>
      <c r="F39">
        <f t="shared" si="16"/>
        <v>1.2873417232486938E-2</v>
      </c>
      <c r="G39">
        <f t="shared" si="17"/>
        <v>0.28397243895191776</v>
      </c>
      <c r="J39">
        <f t="shared" si="18"/>
        <v>0.26332946435186327</v>
      </c>
      <c r="K39">
        <f t="shared" si="19"/>
        <v>1.7700216605339194</v>
      </c>
    </row>
    <row r="40" spans="1:12" x14ac:dyDescent="0.35">
      <c r="C40">
        <v>5</v>
      </c>
      <c r="D40">
        <v>7.3483000000000001</v>
      </c>
      <c r="E40">
        <v>93.01</v>
      </c>
      <c r="F40">
        <f t="shared" si="16"/>
        <v>1.1229077527840291E-2</v>
      </c>
      <c r="G40">
        <f t="shared" si="17"/>
        <v>0.24770023958471232</v>
      </c>
      <c r="J40">
        <f t="shared" si="18"/>
        <v>0.22969402118884749</v>
      </c>
      <c r="K40">
        <f t="shared" si="19"/>
        <v>1.687860575902008</v>
      </c>
    </row>
    <row r="41" spans="1:12" x14ac:dyDescent="0.35">
      <c r="C41">
        <v>6</v>
      </c>
      <c r="D41">
        <v>7.9974999999999996</v>
      </c>
      <c r="E41">
        <v>8282.9599999999991</v>
      </c>
      <c r="F41">
        <f t="shared" si="16"/>
        <v>1</v>
      </c>
    </row>
    <row r="42" spans="1:12" x14ac:dyDescent="0.35">
      <c r="C42" s="5">
        <v>7</v>
      </c>
      <c r="D42" s="5">
        <v>8.4875000000000007</v>
      </c>
      <c r="E42" s="5">
        <v>498.2</v>
      </c>
    </row>
    <row r="43" spans="1:12" s="6" customFormat="1" x14ac:dyDescent="0.35">
      <c r="A43" s="6">
        <v>3</v>
      </c>
      <c r="B43" s="6" t="s">
        <v>21</v>
      </c>
      <c r="C43" s="6">
        <v>1</v>
      </c>
      <c r="D43" s="6">
        <v>2.5632999999999999</v>
      </c>
      <c r="E43" s="6">
        <v>84.79</v>
      </c>
      <c r="F43" s="6">
        <f>E43/E$46</f>
        <v>1.0594657813419566E-2</v>
      </c>
      <c r="G43" s="6">
        <f>(F43*0.15)/I$43</f>
        <v>0.24831229250202105</v>
      </c>
      <c r="H43" s="6">
        <f>SUM(G43:G45)</f>
        <v>0.65435662975175823</v>
      </c>
      <c r="I43" s="6">
        <v>6.4000000000000003E-3</v>
      </c>
      <c r="J43" s="6">
        <f>G43/H$43</f>
        <v>0.37947547440028645</v>
      </c>
      <c r="K43" s="6">
        <f>J43*D43</f>
        <v>0.97270948353025422</v>
      </c>
      <c r="L43" s="6">
        <f>SUM(K43:K45)</f>
        <v>4.4475528195488723</v>
      </c>
    </row>
    <row r="44" spans="1:12" s="6" customFormat="1" x14ac:dyDescent="0.35">
      <c r="C44" s="6">
        <v>2</v>
      </c>
      <c r="D44" s="6">
        <v>5.3582999999999998</v>
      </c>
      <c r="E44" s="6">
        <v>103.15</v>
      </c>
      <c r="F44" s="6">
        <f t="shared" ref="F44:F45" si="20">E44/E$46</f>
        <v>1.2888771711926268E-2</v>
      </c>
      <c r="G44" s="6">
        <f t="shared" ref="G44:G45" si="21">(F44*0.15)/I$43</f>
        <v>0.30208058699827189</v>
      </c>
      <c r="J44" s="6">
        <f t="shared" ref="J44:J45" si="22">G44/H$43</f>
        <v>0.46164518438954538</v>
      </c>
      <c r="K44" s="6">
        <f>J44*D44</f>
        <v>2.4736333915145008</v>
      </c>
    </row>
    <row r="45" spans="1:12" s="6" customFormat="1" x14ac:dyDescent="0.35">
      <c r="C45" s="6">
        <v>3</v>
      </c>
      <c r="D45" s="6">
        <v>6.3017000000000003</v>
      </c>
      <c r="E45" s="6">
        <v>35.5</v>
      </c>
      <c r="F45" s="6">
        <f t="shared" si="20"/>
        <v>4.4357866773958561E-3</v>
      </c>
      <c r="G45" s="6">
        <f t="shared" si="21"/>
        <v>0.10396375025146537</v>
      </c>
      <c r="J45" s="6">
        <f t="shared" si="22"/>
        <v>0.15887934121016831</v>
      </c>
      <c r="K45" s="6">
        <f t="shared" ref="K45" si="23">J45*D45</f>
        <v>1.0012099445041176</v>
      </c>
    </row>
    <row r="46" spans="1:12" s="6" customFormat="1" x14ac:dyDescent="0.35">
      <c r="C46" s="6">
        <v>4</v>
      </c>
      <c r="D46" s="6">
        <v>8</v>
      </c>
      <c r="E46" s="6">
        <v>8003.09</v>
      </c>
      <c r="F46" s="6">
        <f>E46/E$46</f>
        <v>1</v>
      </c>
    </row>
    <row r="47" spans="1:12" s="6" customFormat="1" x14ac:dyDescent="0.35">
      <c r="C47" s="7">
        <v>5</v>
      </c>
      <c r="D47" s="7">
        <v>8.4883000000000006</v>
      </c>
      <c r="E47" s="7">
        <v>466.19</v>
      </c>
    </row>
    <row r="48" spans="1:12" x14ac:dyDescent="0.35">
      <c r="A48">
        <v>52</v>
      </c>
      <c r="B48" t="s">
        <v>21</v>
      </c>
      <c r="C48">
        <v>1</v>
      </c>
      <c r="D48">
        <v>6.7149999999999999</v>
      </c>
      <c r="E48">
        <v>51.54</v>
      </c>
      <c r="F48">
        <f>E48/E$51</f>
        <v>6.3099361293426724E-3</v>
      </c>
      <c r="G48">
        <f>(F48*0.15)/I$48</f>
        <v>0.14561391067713858</v>
      </c>
      <c r="H48">
        <f>SUM(G48:G50)</f>
        <v>0.61650002811133897</v>
      </c>
      <c r="I48">
        <v>6.4999999999999997E-3</v>
      </c>
      <c r="J48">
        <f>G48/H$48</f>
        <v>0.23619449154484212</v>
      </c>
      <c r="K48">
        <f>J48*D48</f>
        <v>1.5860460107236147</v>
      </c>
      <c r="L48">
        <f>SUM(K48:K50)</f>
        <v>7.2966382154805007</v>
      </c>
    </row>
    <row r="49" spans="1:12" x14ac:dyDescent="0.35">
      <c r="C49">
        <v>2</v>
      </c>
      <c r="D49">
        <v>7.1767000000000003</v>
      </c>
      <c r="E49">
        <v>42</v>
      </c>
      <c r="F49">
        <f t="shared" ref="F49:F51" si="24">E49/E$51</f>
        <v>5.14197356291021E-3</v>
      </c>
      <c r="G49">
        <f t="shared" ref="G49:G50" si="25">(F49*0.15)/I$48</f>
        <v>0.11866092837485101</v>
      </c>
      <c r="J49">
        <f t="shared" ref="J49:J50" si="26">G49/H$48</f>
        <v>0.19247513862792726</v>
      </c>
      <c r="K49">
        <f>J49*D49</f>
        <v>1.3813363273910455</v>
      </c>
    </row>
    <row r="50" spans="1:12" x14ac:dyDescent="0.35">
      <c r="C50">
        <v>3</v>
      </c>
      <c r="D50">
        <v>7.5774999999999997</v>
      </c>
      <c r="E50">
        <v>124.67</v>
      </c>
      <c r="F50">
        <f t="shared" si="24"/>
        <v>1.5263091525905142E-2</v>
      </c>
      <c r="G50">
        <f t="shared" si="25"/>
        <v>0.35222518905934941</v>
      </c>
      <c r="J50">
        <f t="shared" si="26"/>
        <v>0.57133036982723073</v>
      </c>
      <c r="K50">
        <f>J50*D50</f>
        <v>4.3292558773658403</v>
      </c>
    </row>
    <row r="51" spans="1:12" x14ac:dyDescent="0.35">
      <c r="C51">
        <v>4</v>
      </c>
      <c r="D51">
        <v>7.9924999999999997</v>
      </c>
      <c r="E51">
        <v>8168.07</v>
      </c>
      <c r="F51">
        <f t="shared" si="24"/>
        <v>1</v>
      </c>
    </row>
    <row r="52" spans="1:12" s="6" customFormat="1" x14ac:dyDescent="0.35">
      <c r="A52" s="6">
        <v>107</v>
      </c>
      <c r="B52" s="6" t="s">
        <v>21</v>
      </c>
      <c r="C52" s="6">
        <v>1</v>
      </c>
      <c r="D52" s="6">
        <v>5.3383000000000003</v>
      </c>
      <c r="E52" s="6">
        <v>77.02</v>
      </c>
      <c r="F52" s="6">
        <f>E52/E$54</f>
        <v>9.7470722083155097E-3</v>
      </c>
      <c r="G52" s="6">
        <f>(F52*0.15)/I$52</f>
        <v>0.35660020274325033</v>
      </c>
      <c r="H52" s="6">
        <f>SUM(G52:G53)</f>
        <v>0.64143588792586215</v>
      </c>
      <c r="I52" s="6">
        <v>4.1000000000000003E-3</v>
      </c>
      <c r="J52" s="6">
        <f>G52/H52</f>
        <v>0.55594052259275295</v>
      </c>
      <c r="K52" s="6">
        <f>J52*D52</f>
        <v>2.9677772917568932</v>
      </c>
      <c r="L52" s="6">
        <f>SUM(K52:K53)</f>
        <v>5.7601565035368845</v>
      </c>
    </row>
    <row r="53" spans="1:12" s="6" customFormat="1" x14ac:dyDescent="0.35">
      <c r="C53" s="6">
        <v>2</v>
      </c>
      <c r="D53" s="6">
        <v>6.2882999999999996</v>
      </c>
      <c r="E53" s="6">
        <v>61.52</v>
      </c>
      <c r="F53" s="6">
        <f t="shared" ref="F53:F54" si="27">E53/E$54</f>
        <v>7.7855087283247243E-3</v>
      </c>
      <c r="G53" s="6">
        <f>(F53*0.15)/I$52</f>
        <v>0.28483568518261182</v>
      </c>
      <c r="J53" s="6">
        <f>G53/H52</f>
        <v>0.44405947740724705</v>
      </c>
      <c r="K53" s="6">
        <f>J53*D53</f>
        <v>2.7923792117799913</v>
      </c>
    </row>
    <row r="54" spans="1:12" s="6" customFormat="1" x14ac:dyDescent="0.35">
      <c r="C54" s="6">
        <v>3</v>
      </c>
      <c r="D54" s="6">
        <v>7.9908000000000001</v>
      </c>
      <c r="E54" s="6">
        <v>7901.86</v>
      </c>
      <c r="F54" s="6">
        <f t="shared" si="27"/>
        <v>1</v>
      </c>
    </row>
    <row r="55" spans="1:12" x14ac:dyDescent="0.35">
      <c r="A55">
        <v>20</v>
      </c>
      <c r="B55" t="s">
        <v>21</v>
      </c>
      <c r="C55">
        <v>1</v>
      </c>
      <c r="D55">
        <v>2.0392000000000001</v>
      </c>
      <c r="E55">
        <v>85.4</v>
      </c>
      <c r="F55">
        <f>E55/E$59</f>
        <v>1.2310318035769114E-2</v>
      </c>
      <c r="G55">
        <f>(F55*0.15)/I$55</f>
        <v>0.46163692634134174</v>
      </c>
      <c r="H55">
        <f>SUM(G55:G58)</f>
        <v>1.4166956165753961</v>
      </c>
      <c r="I55">
        <v>4.0000000000000001E-3</v>
      </c>
      <c r="J55">
        <f>G55/H$55</f>
        <v>0.32585470085470092</v>
      </c>
      <c r="K55">
        <f>J55*D55</f>
        <v>0.66448290598290616</v>
      </c>
      <c r="L55">
        <f>SUM(K55:K58)</f>
        <v>4.6123711729242984</v>
      </c>
    </row>
    <row r="56" spans="1:12" x14ac:dyDescent="0.35">
      <c r="C56">
        <v>2</v>
      </c>
      <c r="D56">
        <v>2.5432999999999999</v>
      </c>
      <c r="E56">
        <v>56.64</v>
      </c>
      <c r="F56">
        <f t="shared" ref="F56:F59" si="28">E56/E$59</f>
        <v>8.1645950063930044E-3</v>
      </c>
      <c r="G56">
        <f>(F56*0.15)/I$55</f>
        <v>0.30617231273973766</v>
      </c>
      <c r="J56">
        <f t="shared" ref="J56:J58" si="29">G56/H$55</f>
        <v>0.21611721611721615</v>
      </c>
      <c r="K56">
        <f>J56*D56</f>
        <v>0.54965091575091585</v>
      </c>
    </row>
    <row r="57" spans="1:12" x14ac:dyDescent="0.35">
      <c r="C57">
        <v>3</v>
      </c>
      <c r="D57">
        <v>7.1717000000000004</v>
      </c>
      <c r="E57">
        <v>46.35</v>
      </c>
      <c r="F57">
        <f t="shared" si="28"/>
        <v>6.6813025873290214E-3</v>
      </c>
      <c r="G57">
        <f t="shared" ref="G57:G58" si="30">(F57*0.15)/I$55</f>
        <v>0.25054884702483832</v>
      </c>
      <c r="J57">
        <f t="shared" si="29"/>
        <v>0.17685439560439564</v>
      </c>
      <c r="K57">
        <f>J57*D57</f>
        <v>1.2683466689560443</v>
      </c>
    </row>
    <row r="58" spans="1:12" x14ac:dyDescent="0.35">
      <c r="C58">
        <v>4</v>
      </c>
      <c r="D58">
        <v>7.5750000000000002</v>
      </c>
      <c r="E58">
        <v>73.69</v>
      </c>
      <c r="F58">
        <f t="shared" si="28"/>
        <v>1.0622334145852763E-2</v>
      </c>
      <c r="G58">
        <f t="shared" si="30"/>
        <v>0.39833753046947856</v>
      </c>
      <c r="J58">
        <f t="shared" si="29"/>
        <v>0.28117368742368742</v>
      </c>
      <c r="K58">
        <f>J58*D58</f>
        <v>2.1298906822344321</v>
      </c>
    </row>
    <row r="59" spans="1:12" x14ac:dyDescent="0.35">
      <c r="C59">
        <v>5</v>
      </c>
      <c r="D59">
        <v>7.9942000000000002</v>
      </c>
      <c r="E59">
        <v>6937.27</v>
      </c>
      <c r="F59">
        <f t="shared" si="28"/>
        <v>1</v>
      </c>
    </row>
    <row r="60" spans="1:12" s="6" customFormat="1" x14ac:dyDescent="0.35">
      <c r="A60" s="6">
        <v>16</v>
      </c>
      <c r="B60" s="6" t="s">
        <v>21</v>
      </c>
      <c r="C60" s="6">
        <v>1</v>
      </c>
      <c r="D60" s="6">
        <v>2.5533000000000001</v>
      </c>
      <c r="E60" s="6">
        <v>68.180000000000007</v>
      </c>
      <c r="F60" s="6">
        <f>E60/E$64</f>
        <v>8.0742193421252089E-3</v>
      </c>
      <c r="G60" s="6">
        <f>(F60*0.15)/I$60</f>
        <v>0.22851564175826061</v>
      </c>
      <c r="H60" s="6">
        <f>SUM(G60:G63)</f>
        <v>0.9473444726161977</v>
      </c>
      <c r="I60" s="6">
        <v>5.3E-3</v>
      </c>
      <c r="J60" s="6">
        <f>G60/H$60</f>
        <v>0.24121705289226961</v>
      </c>
      <c r="K60" s="6">
        <f>J60*D60</f>
        <v>0.61589950114983205</v>
      </c>
      <c r="L60" s="6">
        <f>SUM(K60:K63)</f>
        <v>5.6405318485759768</v>
      </c>
    </row>
    <row r="61" spans="1:12" s="6" customFormat="1" x14ac:dyDescent="0.35">
      <c r="C61" s="6">
        <v>2</v>
      </c>
      <c r="D61" s="6">
        <v>5.3316999999999997</v>
      </c>
      <c r="E61" s="6">
        <v>80.709999999999994</v>
      </c>
      <c r="F61" s="6">
        <f t="shared" ref="F61:F64" si="31">E61/E$64</f>
        <v>9.5580851144459605E-3</v>
      </c>
      <c r="G61" s="6">
        <f t="shared" ref="G61:G63" si="32">(F61*0.15)/I$60</f>
        <v>0.27051184286167812</v>
      </c>
      <c r="J61" s="6">
        <f t="shared" ref="J61:J63" si="33">G61/H$60</f>
        <v>0.28554749690429859</v>
      </c>
      <c r="K61" s="6">
        <f t="shared" ref="K61:K63" si="34">J61*D61</f>
        <v>1.5224535892446487</v>
      </c>
    </row>
    <row r="62" spans="1:12" s="6" customFormat="1" x14ac:dyDescent="0.35">
      <c r="C62" s="6">
        <v>3</v>
      </c>
      <c r="D62" s="6">
        <v>7.1683000000000003</v>
      </c>
      <c r="E62" s="6">
        <v>54.97</v>
      </c>
      <c r="F62" s="6">
        <f t="shared" si="31"/>
        <v>6.5098245414582385E-3</v>
      </c>
      <c r="G62" s="6">
        <f t="shared" si="32"/>
        <v>0.18424031721108222</v>
      </c>
      <c r="J62" s="6">
        <f t="shared" si="33"/>
        <v>0.19448080665133557</v>
      </c>
      <c r="K62" s="6">
        <f t="shared" si="34"/>
        <v>1.3940967663187689</v>
      </c>
    </row>
    <row r="63" spans="1:12" s="6" customFormat="1" x14ac:dyDescent="0.35">
      <c r="C63" s="6">
        <v>4</v>
      </c>
      <c r="D63" s="6">
        <v>7.5625</v>
      </c>
      <c r="E63" s="6">
        <v>78.790000000000006</v>
      </c>
      <c r="F63" s="6">
        <f t="shared" si="31"/>
        <v>9.3307090344095806E-3</v>
      </c>
      <c r="G63" s="6">
        <f t="shared" si="32"/>
        <v>0.26407667078517677</v>
      </c>
      <c r="J63" s="6">
        <f t="shared" si="33"/>
        <v>0.27875464355209623</v>
      </c>
      <c r="K63" s="6">
        <f t="shared" si="34"/>
        <v>2.1080819918627278</v>
      </c>
    </row>
    <row r="64" spans="1:12" s="6" customFormat="1" x14ac:dyDescent="0.35">
      <c r="C64" s="6">
        <v>5</v>
      </c>
      <c r="D64" s="6">
        <v>7.99</v>
      </c>
      <c r="E64" s="6">
        <v>8444.16</v>
      </c>
      <c r="F64" s="6">
        <f t="shared" si="31"/>
        <v>1</v>
      </c>
    </row>
    <row r="65" spans="1:12" x14ac:dyDescent="0.35">
      <c r="A65">
        <v>68</v>
      </c>
      <c r="B65" t="s">
        <v>21</v>
      </c>
      <c r="C65">
        <v>1</v>
      </c>
      <c r="D65">
        <v>2.0259999999999998</v>
      </c>
      <c r="E65">
        <v>47.076000000000001</v>
      </c>
      <c r="F65">
        <f>E65/E$68</f>
        <v>5.7347589911375344E-3</v>
      </c>
      <c r="G65">
        <f>(F65*0.15)/I$65</f>
        <v>0.1592988608649315</v>
      </c>
      <c r="H65">
        <f>SUM(G65:G67)</f>
        <v>0.59477868713077031</v>
      </c>
      <c r="I65">
        <v>5.4000000000000003E-3</v>
      </c>
      <c r="J65">
        <f>G65/H$65</f>
        <v>0.26782879802468013</v>
      </c>
      <c r="K65">
        <f>J65*D65</f>
        <v>0.54262114479800183</v>
      </c>
      <c r="L65">
        <f>SUM(K65:K67)</f>
        <v>5.9672451171708332</v>
      </c>
    </row>
    <row r="66" spans="1:12" x14ac:dyDescent="0.35">
      <c r="C66">
        <v>2</v>
      </c>
      <c r="D66">
        <v>7.1669999999999998</v>
      </c>
      <c r="E66">
        <v>50.847999999999999</v>
      </c>
      <c r="F66">
        <f t="shared" ref="F66:F68" si="35">E66/E$68</f>
        <v>6.1942608798827717E-3</v>
      </c>
      <c r="G66">
        <f>(F66*0.15)/I$65</f>
        <v>0.17206280221896586</v>
      </c>
      <c r="J66">
        <f t="shared" ref="J66:J67" si="36">G66/H$65</f>
        <v>0.28928878243603823</v>
      </c>
      <c r="K66">
        <f>J66*D66</f>
        <v>2.0733327037190858</v>
      </c>
    </row>
    <row r="67" spans="1:12" x14ac:dyDescent="0.35">
      <c r="C67">
        <v>3</v>
      </c>
      <c r="D67">
        <v>7.5670000000000002</v>
      </c>
      <c r="E67">
        <v>77.844999999999999</v>
      </c>
      <c r="F67">
        <f t="shared" si="35"/>
        <v>9.4830128656874287E-3</v>
      </c>
      <c r="G67">
        <f>(F67*0.15)/I$65</f>
        <v>0.26341702404687301</v>
      </c>
      <c r="J67">
        <f t="shared" si="36"/>
        <v>0.44288241953928176</v>
      </c>
      <c r="K67">
        <f>J67*D67</f>
        <v>3.3512912686537453</v>
      </c>
    </row>
    <row r="68" spans="1:12" x14ac:dyDescent="0.35">
      <c r="C68">
        <v>4</v>
      </c>
      <c r="D68">
        <v>7.9850000000000003</v>
      </c>
      <c r="E68">
        <v>8208.8889999999992</v>
      </c>
      <c r="F68">
        <f t="shared" si="35"/>
        <v>1</v>
      </c>
    </row>
    <row r="69" spans="1:12" s="6" customFormat="1" x14ac:dyDescent="0.35">
      <c r="A69" s="6">
        <v>63</v>
      </c>
      <c r="B69" s="6" t="s">
        <v>21</v>
      </c>
      <c r="C69" s="6">
        <v>1</v>
      </c>
      <c r="D69" s="6">
        <v>0.873</v>
      </c>
      <c r="E69" s="6">
        <v>196.834</v>
      </c>
      <c r="F69" s="6">
        <f>E69/E$76</f>
        <v>2.4051765904812759E-2</v>
      </c>
      <c r="G69" s="6">
        <f>(F69*0.15)/I$69</f>
        <v>0.78429671428737258</v>
      </c>
      <c r="H69" s="6">
        <f>SUM(G69:G75)</f>
        <v>3.0447251622439429</v>
      </c>
      <c r="I69" s="6">
        <v>4.5999999999999999E-3</v>
      </c>
      <c r="J69" s="6">
        <f>G69/H$69</f>
        <v>0.25759195739997465</v>
      </c>
      <c r="K69" s="6">
        <f>J69*D69</f>
        <v>0.22487777881017787</v>
      </c>
      <c r="L69" s="6">
        <f>SUM(K69:K75)</f>
        <v>3.6780535549532738</v>
      </c>
    </row>
    <row r="70" spans="1:12" s="6" customFormat="1" x14ac:dyDescent="0.35">
      <c r="C70" s="6">
        <v>2</v>
      </c>
      <c r="D70" s="6">
        <v>1.119</v>
      </c>
      <c r="E70" s="6">
        <v>53.125</v>
      </c>
      <c r="F70" s="6">
        <f t="shared" ref="F70:F76" si="37">E70/E$76</f>
        <v>6.4915109365921431E-3</v>
      </c>
      <c r="G70" s="6">
        <f t="shared" ref="G70:G75" si="38">(F70*0.15)/I$69</f>
        <v>0.21167970445409162</v>
      </c>
      <c r="J70" s="6">
        <f t="shared" ref="J70:J75" si="39">G70/H$69</f>
        <v>6.9523419413686935E-2</v>
      </c>
      <c r="K70" s="6">
        <f>J70*D70</f>
        <v>7.7796706323915679E-2</v>
      </c>
    </row>
    <row r="71" spans="1:12" s="6" customFormat="1" x14ac:dyDescent="0.35">
      <c r="C71" s="6">
        <v>3</v>
      </c>
      <c r="D71" s="6">
        <v>2.0419999999999998</v>
      </c>
      <c r="E71" s="6">
        <v>167.18199999999999</v>
      </c>
      <c r="F71" s="6">
        <f t="shared" si="37"/>
        <v>2.0428494708731249E-2</v>
      </c>
      <c r="G71" s="6">
        <f t="shared" si="38"/>
        <v>0.66614656658906246</v>
      </c>
      <c r="J71" s="6">
        <f t="shared" si="39"/>
        <v>0.21878709278906366</v>
      </c>
      <c r="K71" s="6">
        <f t="shared" ref="K71:K75" si="40">J71*D71</f>
        <v>0.44676324347526797</v>
      </c>
    </row>
    <row r="72" spans="1:12" s="6" customFormat="1" x14ac:dyDescent="0.35">
      <c r="C72" s="6">
        <v>4</v>
      </c>
      <c r="D72" s="6">
        <v>2.5369999999999999</v>
      </c>
      <c r="E72" s="6">
        <v>76.248999999999995</v>
      </c>
      <c r="F72" s="6">
        <f t="shared" si="37"/>
        <v>9.3171052687852102E-3</v>
      </c>
      <c r="G72" s="6">
        <f t="shared" si="38"/>
        <v>0.30381865006908293</v>
      </c>
      <c r="J72" s="6">
        <f t="shared" si="39"/>
        <v>9.9785246247044032E-2</v>
      </c>
      <c r="K72" s="6">
        <f t="shared" si="40"/>
        <v>0.25315516972875068</v>
      </c>
    </row>
    <row r="73" spans="1:12" s="6" customFormat="1" x14ac:dyDescent="0.35">
      <c r="C73" s="6">
        <v>5</v>
      </c>
      <c r="D73" s="6">
        <v>7.1680000000000001</v>
      </c>
      <c r="E73" s="6">
        <v>71.662999999999997</v>
      </c>
      <c r="F73" s="6">
        <f t="shared" si="37"/>
        <v>8.756727496451816E-3</v>
      </c>
      <c r="G73" s="6">
        <f t="shared" si="38"/>
        <v>0.28554546184082008</v>
      </c>
      <c r="J73" s="6">
        <f t="shared" si="39"/>
        <v>9.3783657514222046E-2</v>
      </c>
      <c r="K73" s="6">
        <f t="shared" si="40"/>
        <v>0.6722412570619436</v>
      </c>
    </row>
    <row r="74" spans="1:12" s="6" customFormat="1" x14ac:dyDescent="0.35">
      <c r="C74" s="6">
        <v>6</v>
      </c>
      <c r="D74" s="6">
        <v>7.4249999999999998</v>
      </c>
      <c r="E74" s="6">
        <v>51.829000000000001</v>
      </c>
      <c r="F74" s="6">
        <f t="shared" si="37"/>
        <v>6.3331486180260551E-3</v>
      </c>
      <c r="G74" s="6">
        <f t="shared" si="38"/>
        <v>0.20651571580519743</v>
      </c>
      <c r="J74" s="6">
        <f t="shared" si="39"/>
        <v>6.7827375149025496E-2</v>
      </c>
      <c r="K74" s="6">
        <f t="shared" si="40"/>
        <v>0.50361826048151426</v>
      </c>
    </row>
    <row r="75" spans="1:12" s="6" customFormat="1" x14ac:dyDescent="0.35">
      <c r="C75" s="6">
        <v>7</v>
      </c>
      <c r="D75" s="6">
        <v>7.782</v>
      </c>
      <c r="E75" s="6">
        <v>147.249</v>
      </c>
      <c r="F75" s="6">
        <f t="shared" si="37"/>
        <v>1.7992818708748356E-2</v>
      </c>
      <c r="G75" s="6">
        <f t="shared" si="38"/>
        <v>0.58672234919831601</v>
      </c>
      <c r="J75" s="6">
        <f t="shared" si="39"/>
        <v>0.19270125148698328</v>
      </c>
      <c r="K75" s="6">
        <f t="shared" si="40"/>
        <v>1.4996011390717039</v>
      </c>
    </row>
    <row r="76" spans="1:12" s="6" customFormat="1" x14ac:dyDescent="0.35">
      <c r="C76" s="6">
        <v>8</v>
      </c>
      <c r="D76" s="6">
        <v>7.9790000000000001</v>
      </c>
      <c r="E76" s="6">
        <v>8183.7650000000003</v>
      </c>
      <c r="F76" s="6">
        <f t="shared" si="37"/>
        <v>1</v>
      </c>
    </row>
    <row r="77" spans="1:12" s="6" customFormat="1" x14ac:dyDescent="0.35">
      <c r="C77" s="7">
        <v>9</v>
      </c>
      <c r="D77" s="7">
        <v>8.468</v>
      </c>
      <c r="E77" s="7">
        <v>229.131</v>
      </c>
    </row>
    <row r="78" spans="1:12" x14ac:dyDescent="0.35">
      <c r="A78">
        <v>99</v>
      </c>
      <c r="B78" t="s">
        <v>21</v>
      </c>
      <c r="C78">
        <v>1</v>
      </c>
      <c r="D78">
        <v>0.84499999999999997</v>
      </c>
      <c r="E78">
        <v>528.50699999999995</v>
      </c>
      <c r="F78">
        <f>E78/E$80</f>
        <v>6.1350256570687968E-2</v>
      </c>
      <c r="G78">
        <f>(F78*0.15)/I$78</f>
        <v>2.2445215818544373</v>
      </c>
      <c r="H78">
        <f>SUM(G78:G79)</f>
        <v>2.6146525156421823</v>
      </c>
      <c r="I78">
        <v>4.1000000000000003E-3</v>
      </c>
      <c r="J78">
        <f>G78/H78</f>
        <v>0.85843972322385731</v>
      </c>
      <c r="K78">
        <f>J78*D78</f>
        <v>0.72538156612415938</v>
      </c>
      <c r="L78">
        <f>SUM(K78:K79)</f>
        <v>1.0133151690868336</v>
      </c>
    </row>
    <row r="79" spans="1:12" x14ac:dyDescent="0.35">
      <c r="C79">
        <v>2</v>
      </c>
      <c r="D79">
        <v>2.0339999999999998</v>
      </c>
      <c r="E79">
        <v>87.153000000000006</v>
      </c>
      <c r="F79">
        <f>E79/E$80</f>
        <v>1.0116912190198368E-2</v>
      </c>
      <c r="G79">
        <f>(F79*0.15)/I78</f>
        <v>0.37013093378774514</v>
      </c>
      <c r="J79">
        <f>G79/H78</f>
        <v>0.14156027677614272</v>
      </c>
      <c r="K79">
        <f>J79*D79</f>
        <v>0.28793360296267428</v>
      </c>
    </row>
    <row r="80" spans="1:12" x14ac:dyDescent="0.35">
      <c r="C80">
        <v>3</v>
      </c>
      <c r="D80">
        <v>7.9829999999999997</v>
      </c>
      <c r="E80">
        <v>8614.5849999999991</v>
      </c>
      <c r="F80">
        <f t="shared" ref="F80" si="41">E80/E$80</f>
        <v>1</v>
      </c>
    </row>
    <row r="81" spans="1:12" s="6" customFormat="1" x14ac:dyDescent="0.35">
      <c r="A81" s="6">
        <v>91</v>
      </c>
      <c r="B81" s="6" t="s">
        <v>21</v>
      </c>
      <c r="C81" s="6">
        <v>1</v>
      </c>
      <c r="D81" s="6">
        <v>0.871</v>
      </c>
      <c r="E81" s="6">
        <v>245.71100000000001</v>
      </c>
      <c r="F81" s="6">
        <f>E81/E$84</f>
        <v>2.9183901659524038E-2</v>
      </c>
      <c r="G81" s="6">
        <f>(F81*0.15)/I$81</f>
        <v>0.71763692605386975</v>
      </c>
      <c r="H81" s="6">
        <f>SUM(G81:G83)</f>
        <v>2.0094482314796696</v>
      </c>
      <c r="I81" s="6">
        <v>6.1000000000000004E-3</v>
      </c>
      <c r="J81" s="6">
        <f>G81/H81</f>
        <v>0.35713133327422592</v>
      </c>
      <c r="K81" s="6">
        <f>J81*D81</f>
        <v>0.31106139128185079</v>
      </c>
      <c r="L81" s="6">
        <f>SUM(K81:K83)</f>
        <v>2.9532002229609029</v>
      </c>
    </row>
    <row r="82" spans="1:12" s="6" customFormat="1" x14ac:dyDescent="0.35">
      <c r="C82" s="6">
        <v>2</v>
      </c>
      <c r="D82" s="6">
        <v>2.024</v>
      </c>
      <c r="E82" s="6">
        <v>275.40499999999997</v>
      </c>
      <c r="F82" s="6">
        <f t="shared" ref="F82:F83" si="42">E82/E$84</f>
        <v>3.2710755466955961E-2</v>
      </c>
      <c r="G82" s="6">
        <f t="shared" ref="G82:G83" si="43">(F82*0.15)/I$81</f>
        <v>0.80436283935137609</v>
      </c>
      <c r="J82" s="6">
        <f>G82/H81</f>
        <v>0.40029040148950668</v>
      </c>
      <c r="K82" s="6">
        <f>J82*D82</f>
        <v>0.81018777261476149</v>
      </c>
    </row>
    <row r="83" spans="1:12" s="6" customFormat="1" x14ac:dyDescent="0.35">
      <c r="C83" s="6">
        <v>3</v>
      </c>
      <c r="D83" s="6">
        <v>7.5519999999999996</v>
      </c>
      <c r="E83" s="6">
        <v>166.89699999999999</v>
      </c>
      <c r="F83" s="6">
        <f t="shared" si="42"/>
        <v>1.9822904287026561E-2</v>
      </c>
      <c r="G83" s="6">
        <f t="shared" si="43"/>
        <v>0.4874484660744236</v>
      </c>
      <c r="J83" s="6">
        <f>G83/H81</f>
        <v>0.24257826523626733</v>
      </c>
      <c r="K83" s="6">
        <f>J83*D83</f>
        <v>1.8319510590642907</v>
      </c>
    </row>
    <row r="84" spans="1:12" s="6" customFormat="1" x14ac:dyDescent="0.35">
      <c r="C84" s="6">
        <v>4</v>
      </c>
      <c r="D84" s="6">
        <v>7.9749999999999996</v>
      </c>
      <c r="E84" s="6">
        <v>8419.402</v>
      </c>
      <c r="F84" s="6">
        <f>E84/E$84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621-04BF-FE4E-B416-EA883F4DED05}">
  <dimension ref="A1:L262"/>
  <sheetViews>
    <sheetView zoomScaleNormal="100" workbookViewId="0">
      <selection activeCell="M6" sqref="M6"/>
    </sheetView>
  </sheetViews>
  <sheetFormatPr defaultColWidth="10.6640625" defaultRowHeight="15.5" x14ac:dyDescent="0.35"/>
  <cols>
    <col min="2" max="2" width="15.33203125" customWidth="1"/>
    <col min="3" max="3" width="15.83203125" customWidth="1"/>
    <col min="4" max="4" width="15.33203125" customWidth="1"/>
    <col min="5" max="5" width="17.33203125" customWidth="1"/>
    <col min="6" max="6" width="21" customWidth="1"/>
    <col min="7" max="7" width="17.83203125" customWidth="1"/>
    <col min="8" max="8" width="17.1640625" customWidth="1"/>
    <col min="9" max="9" width="19" customWidth="1"/>
    <col min="10" max="10" width="15.1640625" customWidth="1"/>
    <col min="11" max="11" width="15.5" customWidth="1"/>
    <col min="12" max="12" width="15.6640625" customWidth="1"/>
  </cols>
  <sheetData>
    <row r="1" spans="1:12" x14ac:dyDescent="0.35">
      <c r="A1" s="1" t="s">
        <v>0</v>
      </c>
      <c r="B1" s="1" t="s">
        <v>19</v>
      </c>
      <c r="C1" s="1" t="s">
        <v>2</v>
      </c>
      <c r="D1" s="2" t="s">
        <v>3</v>
      </c>
      <c r="E1" s="1" t="s">
        <v>25</v>
      </c>
      <c r="F1" s="1" t="s">
        <v>5</v>
      </c>
      <c r="G1" s="1" t="s">
        <v>6</v>
      </c>
      <c r="H1" s="1" t="s">
        <v>7</v>
      </c>
      <c r="I1" s="3" t="s">
        <v>24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105</v>
      </c>
      <c r="B2" t="s">
        <v>20</v>
      </c>
      <c r="C2">
        <v>1</v>
      </c>
      <c r="D2">
        <v>4.8292000000000002</v>
      </c>
      <c r="E2">
        <v>388.76</v>
      </c>
      <c r="F2">
        <f>E2/E$8</f>
        <v>4.749240446484309E-2</v>
      </c>
      <c r="G2">
        <f>(F2*0.015)/I$2</f>
        <v>8.7948897157116845E-2</v>
      </c>
      <c r="H2">
        <f>SUM(G2:G7)</f>
        <v>1.0578843372009041</v>
      </c>
      <c r="I2">
        <v>8.0999999999999996E-3</v>
      </c>
      <c r="J2">
        <f t="shared" ref="J2:J7" si="0">G2/H$2</f>
        <v>8.3136590706904809E-2</v>
      </c>
      <c r="K2">
        <f t="shared" ref="K2:K7" si="1">J2*D2</f>
        <v>0.4014832238417847</v>
      </c>
      <c r="L2">
        <f>SUM(K2:K7)</f>
        <v>6.5518587954646552</v>
      </c>
    </row>
    <row r="3" spans="1:12" x14ac:dyDescent="0.35">
      <c r="C3">
        <v>2</v>
      </c>
      <c r="D3">
        <v>5.1875</v>
      </c>
      <c r="E3">
        <v>239.58</v>
      </c>
      <c r="F3">
        <f t="shared" ref="F3:F8" si="2">E3/E$8</f>
        <v>2.9268006640824951E-2</v>
      </c>
      <c r="G3">
        <f t="shared" ref="G3:G7" si="3">(F3*0.015)/I$2</f>
        <v>5.4200012297823986E-2</v>
      </c>
      <c r="J3">
        <f t="shared" si="0"/>
        <v>5.1234346130158079E-2</v>
      </c>
      <c r="K3">
        <f t="shared" si="1"/>
        <v>0.26577817055019504</v>
      </c>
    </row>
    <row r="4" spans="1:12" x14ac:dyDescent="0.35">
      <c r="C4">
        <v>3</v>
      </c>
      <c r="D4">
        <v>5.4</v>
      </c>
      <c r="E4">
        <v>1147.8</v>
      </c>
      <c r="F4">
        <f t="shared" si="2"/>
        <v>0.14021962610542982</v>
      </c>
      <c r="G4">
        <f t="shared" si="3"/>
        <v>0.25966597426931448</v>
      </c>
      <c r="J4">
        <f t="shared" si="0"/>
        <v>0.2454578115376719</v>
      </c>
      <c r="K4">
        <f t="shared" si="1"/>
        <v>1.3254721823034283</v>
      </c>
    </row>
    <row r="5" spans="1:12" x14ac:dyDescent="0.35">
      <c r="C5">
        <v>4</v>
      </c>
      <c r="D5">
        <v>6.7525000000000004</v>
      </c>
      <c r="E5">
        <v>535.51</v>
      </c>
      <c r="F5">
        <f t="shared" si="2"/>
        <v>6.5419944220002371E-2</v>
      </c>
      <c r="G5">
        <f t="shared" si="3"/>
        <v>0.12114804485185625</v>
      </c>
      <c r="J5">
        <f t="shared" si="0"/>
        <v>0.11451917812906315</v>
      </c>
      <c r="K5">
        <f t="shared" si="1"/>
        <v>0.77329075031649896</v>
      </c>
    </row>
    <row r="6" spans="1:12" x14ac:dyDescent="0.35">
      <c r="C6">
        <v>5</v>
      </c>
      <c r="D6">
        <v>7.3733000000000004</v>
      </c>
      <c r="E6">
        <v>601.05999999999995</v>
      </c>
      <c r="F6">
        <f t="shared" si="2"/>
        <v>7.3427782250330753E-2</v>
      </c>
      <c r="G6">
        <f t="shared" si="3"/>
        <v>0.13597737453764955</v>
      </c>
      <c r="J6">
        <f t="shared" si="0"/>
        <v>0.12853709026209537</v>
      </c>
      <c r="K6">
        <f t="shared" si="1"/>
        <v>0.94774252762950784</v>
      </c>
    </row>
    <row r="7" spans="1:12" x14ac:dyDescent="0.35">
      <c r="C7">
        <v>6</v>
      </c>
      <c r="D7">
        <v>7.5258000000000003</v>
      </c>
      <c r="E7">
        <v>1763.45</v>
      </c>
      <c r="F7">
        <f t="shared" si="2"/>
        <v>0.21542977840705718</v>
      </c>
      <c r="G7">
        <f t="shared" si="3"/>
        <v>0.39894403408714296</v>
      </c>
      <c r="J7">
        <f t="shared" si="0"/>
        <v>0.37711498323410664</v>
      </c>
      <c r="K7">
        <f t="shared" si="1"/>
        <v>2.8380919408232397</v>
      </c>
    </row>
    <row r="8" spans="1:12" x14ac:dyDescent="0.35">
      <c r="C8">
        <v>7</v>
      </c>
      <c r="D8">
        <v>8.0225000000000009</v>
      </c>
      <c r="E8">
        <v>8185.73</v>
      </c>
      <c r="F8">
        <f t="shared" si="2"/>
        <v>1</v>
      </c>
    </row>
    <row r="9" spans="1:12" s="8" customFormat="1" x14ac:dyDescent="0.35">
      <c r="A9" s="8">
        <v>114</v>
      </c>
      <c r="B9" s="8" t="s">
        <v>20</v>
      </c>
      <c r="C9" s="8">
        <v>1</v>
      </c>
      <c r="D9" s="8">
        <v>4.7267000000000001</v>
      </c>
      <c r="E9" s="8">
        <v>207.37</v>
      </c>
      <c r="F9" s="8">
        <f t="shared" ref="F9:F18" si="4">E9/E$18</f>
        <v>2.5404055191372642E-2</v>
      </c>
      <c r="G9" s="8">
        <f t="shared" ref="G9:G17" si="5">(F9*0.15)/I$9</f>
        <v>0.79387672473039506</v>
      </c>
      <c r="H9" s="8">
        <f>SUM(G9:G17)</f>
        <v>17.736255753184849</v>
      </c>
      <c r="I9" s="8">
        <f>4.8/1000</f>
        <v>4.7999999999999996E-3</v>
      </c>
      <c r="J9" s="8">
        <f t="shared" ref="J9:J17" si="6">G9/H$9</f>
        <v>4.4760108095974027E-2</v>
      </c>
      <c r="K9" s="8">
        <f t="shared" ref="K9:K17" si="7">J9*D9</f>
        <v>0.21156760293724045</v>
      </c>
      <c r="L9" s="8">
        <f>SUM(K9:K17)</f>
        <v>6.5963134049368435</v>
      </c>
    </row>
    <row r="10" spans="1:12" s="8" customFormat="1" x14ac:dyDescent="0.35">
      <c r="C10" s="8">
        <v>2</v>
      </c>
      <c r="D10" s="8">
        <v>4.8274999999999997</v>
      </c>
      <c r="E10" s="8">
        <v>380.06</v>
      </c>
      <c r="F10" s="8">
        <f t="shared" si="4"/>
        <v>4.655960464885512E-2</v>
      </c>
      <c r="G10" s="8">
        <f t="shared" si="5"/>
        <v>1.4549876452767228</v>
      </c>
      <c r="J10" s="8">
        <f t="shared" si="6"/>
        <v>8.2034656329053823E-2</v>
      </c>
      <c r="K10" s="8">
        <f t="shared" si="7"/>
        <v>0.39602230342850731</v>
      </c>
    </row>
    <row r="11" spans="1:12" s="8" customFormat="1" x14ac:dyDescent="0.35">
      <c r="C11" s="8">
        <v>3</v>
      </c>
      <c r="D11" s="8">
        <v>5.1882999999999999</v>
      </c>
      <c r="E11" s="8">
        <v>287.31</v>
      </c>
      <c r="F11" s="8">
        <f t="shared" si="4"/>
        <v>3.5197179423413577E-2</v>
      </c>
      <c r="G11" s="8">
        <f t="shared" si="5"/>
        <v>1.0999118569816744</v>
      </c>
      <c r="J11" s="8">
        <f t="shared" si="6"/>
        <v>6.2014884781088381E-2</v>
      </c>
      <c r="K11" s="8">
        <f t="shared" si="7"/>
        <v>0.32175182670972086</v>
      </c>
    </row>
    <row r="12" spans="1:12" s="8" customFormat="1" x14ac:dyDescent="0.35">
      <c r="C12" s="8">
        <v>4</v>
      </c>
      <c r="D12" s="8">
        <v>5.4016999999999999</v>
      </c>
      <c r="E12" s="8">
        <v>567.91999999999996</v>
      </c>
      <c r="F12" s="8">
        <f t="shared" si="4"/>
        <v>6.9573569100083665E-2</v>
      </c>
      <c r="G12" s="8">
        <f t="shared" si="5"/>
        <v>2.1741740343776148</v>
      </c>
      <c r="J12" s="8">
        <f t="shared" si="6"/>
        <v>0.12258359738566606</v>
      </c>
      <c r="K12" s="8">
        <f t="shared" si="7"/>
        <v>0.66215981799815238</v>
      </c>
    </row>
    <row r="13" spans="1:12" s="8" customFormat="1" x14ac:dyDescent="0.35">
      <c r="C13" s="8">
        <v>5</v>
      </c>
      <c r="D13" s="8">
        <v>6.4574999999999996</v>
      </c>
      <c r="E13" s="8">
        <v>80.489999999999995</v>
      </c>
      <c r="F13" s="8">
        <f t="shared" si="4"/>
        <v>9.8605024948333116E-3</v>
      </c>
      <c r="G13" s="8">
        <f t="shared" si="5"/>
        <v>0.30814070296354101</v>
      </c>
      <c r="J13" s="8">
        <f t="shared" si="6"/>
        <v>1.7373492311544336E-2</v>
      </c>
      <c r="K13" s="8">
        <f t="shared" si="7"/>
        <v>0.11218932660179755</v>
      </c>
    </row>
    <row r="14" spans="1:12" s="8" customFormat="1" x14ac:dyDescent="0.35">
      <c r="C14" s="8">
        <v>6</v>
      </c>
      <c r="D14" s="8">
        <v>6.63</v>
      </c>
      <c r="E14" s="8">
        <v>157.51</v>
      </c>
      <c r="F14" s="8">
        <f t="shared" si="4"/>
        <v>1.9295909404412909E-2</v>
      </c>
      <c r="G14" s="8">
        <f t="shared" si="5"/>
        <v>0.60299716888790345</v>
      </c>
      <c r="J14" s="8">
        <f t="shared" si="6"/>
        <v>3.3997996943612233E-2</v>
      </c>
      <c r="K14" s="8">
        <f t="shared" si="7"/>
        <v>0.22540671973614909</v>
      </c>
    </row>
    <row r="15" spans="1:12" s="8" customFormat="1" x14ac:dyDescent="0.35">
      <c r="C15" s="8">
        <v>7</v>
      </c>
      <c r="D15" s="8">
        <v>6.7533000000000003</v>
      </c>
      <c r="E15" s="8">
        <v>626.98</v>
      </c>
      <c r="F15" s="8">
        <f t="shared" si="4"/>
        <v>7.6808769464661336E-2</v>
      </c>
      <c r="G15" s="8">
        <f t="shared" si="5"/>
        <v>2.4002740457706668</v>
      </c>
      <c r="J15" s="8">
        <f t="shared" si="6"/>
        <v>0.13533149719831122</v>
      </c>
      <c r="K15" s="8">
        <f t="shared" si="7"/>
        <v>0.91393420002935521</v>
      </c>
    </row>
    <row r="16" spans="1:12" s="8" customFormat="1" x14ac:dyDescent="0.35">
      <c r="C16" s="8">
        <v>8</v>
      </c>
      <c r="D16" s="8">
        <v>7.375</v>
      </c>
      <c r="E16" s="8">
        <v>803.29</v>
      </c>
      <c r="F16" s="8">
        <f t="shared" si="4"/>
        <v>9.8407790397249978E-2</v>
      </c>
      <c r="G16" s="8">
        <f t="shared" si="5"/>
        <v>3.075243449914062</v>
      </c>
      <c r="J16" s="8">
        <f t="shared" si="6"/>
        <v>0.17338741009989378</v>
      </c>
      <c r="K16" s="8">
        <f t="shared" si="7"/>
        <v>1.2787321494867165</v>
      </c>
    </row>
    <row r="17" spans="1:12" s="8" customFormat="1" x14ac:dyDescent="0.35">
      <c r="C17" s="8">
        <v>9</v>
      </c>
      <c r="D17" s="8">
        <v>7.5324999999999998</v>
      </c>
      <c r="E17" s="8">
        <v>1521.99</v>
      </c>
      <c r="F17" s="8">
        <f t="shared" si="4"/>
        <v>0.18645280397703259</v>
      </c>
      <c r="G17" s="8">
        <f t="shared" si="5"/>
        <v>5.8266501242822688</v>
      </c>
      <c r="J17" s="8">
        <f t="shared" si="6"/>
        <v>0.32851635685485614</v>
      </c>
      <c r="K17" s="8">
        <f t="shared" si="7"/>
        <v>2.474549458009204</v>
      </c>
    </row>
    <row r="18" spans="1:12" s="8" customFormat="1" x14ac:dyDescent="0.35">
      <c r="C18" s="8">
        <v>10</v>
      </c>
      <c r="D18" s="8">
        <v>8.0258000000000003</v>
      </c>
      <c r="E18" s="8">
        <v>8162.87</v>
      </c>
      <c r="F18" s="8">
        <f t="shared" si="4"/>
        <v>1</v>
      </c>
    </row>
    <row r="19" spans="1:12" x14ac:dyDescent="0.35">
      <c r="A19">
        <v>1</v>
      </c>
      <c r="B19" t="s">
        <v>20</v>
      </c>
      <c r="C19">
        <v>1</v>
      </c>
      <c r="D19">
        <v>4.82</v>
      </c>
      <c r="E19">
        <v>659.4</v>
      </c>
      <c r="F19">
        <f t="shared" ref="F19:F27" si="8">E19/E$27</f>
        <v>7.961671926956429E-2</v>
      </c>
      <c r="G19">
        <f t="shared" ref="G19:G26" si="9">(F19*0.15)/I$19</f>
        <v>2.2533033755537062</v>
      </c>
      <c r="H19">
        <f>SUM(G19:G26)</f>
        <v>17.827648330853734</v>
      </c>
      <c r="I19">
        <f>5.3/1000</f>
        <v>5.3E-3</v>
      </c>
      <c r="J19">
        <f t="shared" ref="J19:J26" si="10">G19/H$19</f>
        <v>0.12639375276737913</v>
      </c>
      <c r="K19">
        <f t="shared" ref="K19:K26" si="11">J19*D19</f>
        <v>0.60921788833876744</v>
      </c>
      <c r="L19">
        <f>SUM(K19:K26)</f>
        <v>6.2398079974621563</v>
      </c>
    </row>
    <row r="20" spans="1:12" x14ac:dyDescent="0.35">
      <c r="C20">
        <v>2</v>
      </c>
      <c r="D20">
        <v>5.0407999999999999</v>
      </c>
      <c r="E20">
        <v>162.84</v>
      </c>
      <c r="F20">
        <f t="shared" si="8"/>
        <v>1.9661490090773202E-2</v>
      </c>
      <c r="G20">
        <f t="shared" si="9"/>
        <v>0.55645726671999618</v>
      </c>
      <c r="J20">
        <f t="shared" si="10"/>
        <v>3.1213161511434662E-2</v>
      </c>
      <c r="K20">
        <f t="shared" si="11"/>
        <v>0.15733930454683984</v>
      </c>
    </row>
    <row r="21" spans="1:12" x14ac:dyDescent="0.35">
      <c r="C21">
        <v>3</v>
      </c>
      <c r="D21">
        <v>5.18</v>
      </c>
      <c r="E21">
        <v>564.22</v>
      </c>
      <c r="F21">
        <f t="shared" si="8"/>
        <v>6.8124575896684206E-2</v>
      </c>
      <c r="G21">
        <f t="shared" si="9"/>
        <v>1.9280540348118171</v>
      </c>
      <c r="J21">
        <f t="shared" si="10"/>
        <v>0.10814965603034678</v>
      </c>
      <c r="K21">
        <f t="shared" si="11"/>
        <v>0.56021521823719622</v>
      </c>
    </row>
    <row r="22" spans="1:12" x14ac:dyDescent="0.35">
      <c r="C22">
        <v>4</v>
      </c>
      <c r="D22">
        <v>5.3917000000000002</v>
      </c>
      <c r="E22">
        <v>1041.04</v>
      </c>
      <c r="F22">
        <f t="shared" si="8"/>
        <v>0.12569637462600425</v>
      </c>
      <c r="G22">
        <f t="shared" si="9"/>
        <v>3.5574445648869126</v>
      </c>
      <c r="J22">
        <f t="shared" si="10"/>
        <v>0.19954648526077096</v>
      </c>
      <c r="K22">
        <f t="shared" si="11"/>
        <v>1.0758947845804987</v>
      </c>
    </row>
    <row r="23" spans="1:12" x14ac:dyDescent="0.35">
      <c r="C23">
        <v>5</v>
      </c>
      <c r="D23">
        <v>6.6216999999999997</v>
      </c>
      <c r="E23">
        <v>266.43</v>
      </c>
      <c r="F23">
        <f t="shared" si="8"/>
        <v>3.2169066598407667E-2</v>
      </c>
      <c r="G23">
        <f t="shared" si="9"/>
        <v>0.91044528108700951</v>
      </c>
      <c r="J23">
        <f t="shared" si="10"/>
        <v>5.1069286548093465E-2</v>
      </c>
      <c r="K23">
        <f t="shared" si="11"/>
        <v>0.3381654947355105</v>
      </c>
    </row>
    <row r="24" spans="1:12" x14ac:dyDescent="0.35">
      <c r="C24">
        <v>6</v>
      </c>
      <c r="D24">
        <v>6.7466999999999997</v>
      </c>
      <c r="E24">
        <v>790.44</v>
      </c>
      <c r="F24">
        <f t="shared" si="8"/>
        <v>9.5438640551159235E-2</v>
      </c>
      <c r="G24">
        <f t="shared" si="9"/>
        <v>2.7010936005045063</v>
      </c>
      <c r="J24">
        <f t="shared" si="10"/>
        <v>0.15151149217083282</v>
      </c>
      <c r="K24">
        <f t="shared" si="11"/>
        <v>1.0222025842289577</v>
      </c>
    </row>
    <row r="25" spans="1:12" x14ac:dyDescent="0.35">
      <c r="C25">
        <v>7</v>
      </c>
      <c r="D25">
        <v>7.3682999999999996</v>
      </c>
      <c r="E25">
        <v>761.31</v>
      </c>
      <c r="F25">
        <f t="shared" si="8"/>
        <v>9.192145063256292E-2</v>
      </c>
      <c r="G25">
        <f t="shared" si="9"/>
        <v>2.6015504896008372</v>
      </c>
      <c r="J25">
        <f t="shared" si="10"/>
        <v>0.14592785550399365</v>
      </c>
      <c r="K25">
        <f t="shared" si="11"/>
        <v>1.0752402177100764</v>
      </c>
    </row>
    <row r="26" spans="1:12" x14ac:dyDescent="0.35">
      <c r="C26">
        <v>8</v>
      </c>
      <c r="D26">
        <v>7.5274999999999999</v>
      </c>
      <c r="E26">
        <v>971.35</v>
      </c>
      <c r="F26">
        <f t="shared" si="8"/>
        <v>0.11728192335834285</v>
      </c>
      <c r="G26">
        <f t="shared" si="9"/>
        <v>3.3192997176889483</v>
      </c>
      <c r="J26">
        <f t="shared" si="10"/>
        <v>0.18618831020714852</v>
      </c>
      <c r="K26">
        <f t="shared" si="11"/>
        <v>1.4015325050843104</v>
      </c>
    </row>
    <row r="27" spans="1:12" x14ac:dyDescent="0.35">
      <c r="C27">
        <v>9</v>
      </c>
      <c r="D27">
        <v>8.0191999999999997</v>
      </c>
      <c r="E27">
        <v>8282.18</v>
      </c>
      <c r="F27">
        <f t="shared" si="8"/>
        <v>1</v>
      </c>
    </row>
    <row r="28" spans="1:12" s="8" customFormat="1" x14ac:dyDescent="0.35">
      <c r="A28" s="8">
        <v>49</v>
      </c>
      <c r="B28" s="8" t="s">
        <v>20</v>
      </c>
      <c r="C28" s="9">
        <v>1</v>
      </c>
      <c r="D28" s="9">
        <v>0.65169999999999995</v>
      </c>
      <c r="E28" s="9">
        <v>1032.04</v>
      </c>
      <c r="F28" s="8">
        <f t="shared" ref="F28:F40" si="12">E28/E$40</f>
        <v>0.12729212533841497</v>
      </c>
      <c r="G28" s="8">
        <f t="shared" ref="G28:G39" si="13">(F28*0.15)/I$28</f>
        <v>2.4479254872772107</v>
      </c>
      <c r="H28" s="8">
        <f>SUM(G28:G39)</f>
        <v>25.711590525377506</v>
      </c>
      <c r="I28" s="8">
        <f>0.0078</f>
        <v>7.7999999999999996E-3</v>
      </c>
      <c r="J28" s="8">
        <f t="shared" ref="J28:J39" si="14">G28/H$28</f>
        <v>9.5207081213474223E-2</v>
      </c>
      <c r="K28" s="8">
        <f t="shared" ref="K28:K39" si="15">J28*D28</f>
        <v>6.2046454826821147E-2</v>
      </c>
      <c r="L28" s="8">
        <f>SUM(K28:K39)</f>
        <v>4.5611534919441503</v>
      </c>
    </row>
    <row r="29" spans="1:12" s="8" customFormat="1" x14ac:dyDescent="0.35">
      <c r="C29" s="9">
        <v>2</v>
      </c>
      <c r="D29" s="9">
        <v>0.70750000000000002</v>
      </c>
      <c r="E29" s="9">
        <v>2293.88</v>
      </c>
      <c r="F29" s="8">
        <f t="shared" si="12"/>
        <v>0.28292785209030979</v>
      </c>
      <c r="G29" s="8">
        <f t="shared" si="13"/>
        <v>5.4409202325059578</v>
      </c>
      <c r="J29" s="8">
        <f t="shared" si="14"/>
        <v>0.21161352220259319</v>
      </c>
      <c r="K29" s="8">
        <f t="shared" si="15"/>
        <v>0.14971656695833468</v>
      </c>
    </row>
    <row r="30" spans="1:12" s="8" customFormat="1" x14ac:dyDescent="0.35">
      <c r="C30" s="8">
        <v>3</v>
      </c>
      <c r="D30" s="8">
        <v>1.415</v>
      </c>
      <c r="E30" s="8">
        <v>327.81</v>
      </c>
      <c r="F30" s="8">
        <f t="shared" si="12"/>
        <v>4.0432184418419642E-2</v>
      </c>
      <c r="G30" s="8">
        <f t="shared" si="13"/>
        <v>0.77754200804653162</v>
      </c>
      <c r="J30" s="8">
        <f t="shared" si="14"/>
        <v>3.0240914395361602E-2</v>
      </c>
      <c r="K30" s="8">
        <f t="shared" si="15"/>
        <v>4.2790893869436665E-2</v>
      </c>
    </row>
    <row r="31" spans="1:12" s="8" customFormat="1" x14ac:dyDescent="0.35">
      <c r="C31" s="8">
        <v>4</v>
      </c>
      <c r="D31" s="8">
        <v>4.7133000000000003</v>
      </c>
      <c r="E31" s="8">
        <v>319.31</v>
      </c>
      <c r="F31" s="8">
        <f t="shared" si="12"/>
        <v>3.9383791850906243E-2</v>
      </c>
      <c r="G31" s="8">
        <f t="shared" si="13"/>
        <v>0.75738061251742772</v>
      </c>
      <c r="J31" s="8">
        <f t="shared" si="14"/>
        <v>2.9456777937167604E-2</v>
      </c>
      <c r="K31" s="8">
        <f t="shared" si="15"/>
        <v>0.13883863145125208</v>
      </c>
    </row>
    <row r="32" spans="1:12" s="8" customFormat="1" x14ac:dyDescent="0.35">
      <c r="C32" s="8">
        <v>5</v>
      </c>
      <c r="D32" s="8">
        <v>4.8132999999999999</v>
      </c>
      <c r="E32" s="8">
        <v>672.35</v>
      </c>
      <c r="F32" s="8">
        <f t="shared" si="12"/>
        <v>8.292785209030977E-2</v>
      </c>
      <c r="G32" s="8">
        <f t="shared" si="13"/>
        <v>1.5947663863521111</v>
      </c>
      <c r="J32" s="8">
        <f t="shared" si="14"/>
        <v>6.2025193843145032E-2</v>
      </c>
      <c r="K32" s="8">
        <f t="shared" si="15"/>
        <v>0.29854586552520995</v>
      </c>
    </row>
    <row r="33" spans="1:12" s="8" customFormat="1" x14ac:dyDescent="0.35">
      <c r="C33" s="8">
        <v>6</v>
      </c>
      <c r="D33" s="8">
        <v>5.0358000000000001</v>
      </c>
      <c r="E33" s="8">
        <v>197.82</v>
      </c>
      <c r="F33" s="8">
        <f t="shared" si="12"/>
        <v>2.4399178553588276E-2</v>
      </c>
      <c r="G33" s="8">
        <f t="shared" si="13"/>
        <v>0.46921497218438996</v>
      </c>
      <c r="J33" s="8">
        <f t="shared" si="14"/>
        <v>1.8249161665874841E-2</v>
      </c>
      <c r="K33" s="8">
        <f t="shared" si="15"/>
        <v>9.1899128317012524E-2</v>
      </c>
    </row>
    <row r="34" spans="1:12" s="8" customFormat="1" x14ac:dyDescent="0.35">
      <c r="C34" s="8">
        <v>7</v>
      </c>
      <c r="D34" s="8">
        <v>5.1749999999999998</v>
      </c>
      <c r="E34" s="8">
        <v>449.58</v>
      </c>
      <c r="F34" s="8">
        <f t="shared" si="12"/>
        <v>5.5451333000314518E-2</v>
      </c>
      <c r="G34" s="8">
        <f t="shared" si="13"/>
        <v>1.066371788467587</v>
      </c>
      <c r="J34" s="8">
        <f t="shared" si="14"/>
        <v>4.1474361044100759E-2</v>
      </c>
      <c r="K34" s="8">
        <f t="shared" si="15"/>
        <v>0.21462981840322143</v>
      </c>
    </row>
    <row r="35" spans="1:12" s="8" customFormat="1" x14ac:dyDescent="0.35">
      <c r="C35" s="8">
        <v>8</v>
      </c>
      <c r="D35" s="8">
        <v>5.3875000000000002</v>
      </c>
      <c r="E35" s="8">
        <v>940.15</v>
      </c>
      <c r="F35" s="8">
        <f t="shared" si="12"/>
        <v>0.11595838498208483</v>
      </c>
      <c r="G35" s="8">
        <f t="shared" si="13"/>
        <v>2.2299689419631701</v>
      </c>
      <c r="J35" s="8">
        <f t="shared" si="14"/>
        <v>8.6730104843657035E-2</v>
      </c>
      <c r="K35" s="8">
        <f t="shared" si="15"/>
        <v>0.46725843984520227</v>
      </c>
    </row>
    <row r="36" spans="1:12" s="8" customFormat="1" x14ac:dyDescent="0.35">
      <c r="C36" s="8">
        <v>9</v>
      </c>
      <c r="D36" s="8">
        <v>6.4482999999999997</v>
      </c>
      <c r="E36" s="8">
        <v>142.05000000000001</v>
      </c>
      <c r="F36" s="8">
        <f t="shared" si="12"/>
        <v>1.7520489907679786E-2</v>
      </c>
      <c r="G36" s="8">
        <f t="shared" si="13"/>
        <v>0.3369324982246113</v>
      </c>
      <c r="J36" s="8">
        <f t="shared" si="14"/>
        <v>1.3104303986642007E-2</v>
      </c>
      <c r="K36" s="8">
        <f t="shared" si="15"/>
        <v>8.4500483397063647E-2</v>
      </c>
    </row>
    <row r="37" spans="1:12" s="8" customFormat="1" x14ac:dyDescent="0.35">
      <c r="C37" s="8">
        <v>10</v>
      </c>
      <c r="D37" s="8">
        <v>6.7442000000000002</v>
      </c>
      <c r="E37" s="8">
        <v>1019.49</v>
      </c>
      <c r="F37" s="8">
        <f t="shared" si="12"/>
        <v>0.12574420454755694</v>
      </c>
      <c r="G37" s="8">
        <f t="shared" si="13"/>
        <v>2.4181577797607106</v>
      </c>
      <c r="J37" s="8">
        <f t="shared" si="14"/>
        <v>9.4049326795787799E-2</v>
      </c>
      <c r="K37" s="8">
        <f t="shared" si="15"/>
        <v>0.63428746977615214</v>
      </c>
    </row>
    <row r="38" spans="1:12" s="8" customFormat="1" x14ac:dyDescent="0.35">
      <c r="C38" s="8">
        <v>11</v>
      </c>
      <c r="D38" s="8">
        <v>7.3674999999999997</v>
      </c>
      <c r="E38" s="8">
        <v>1070.1199999999999</v>
      </c>
      <c r="F38" s="8">
        <f t="shared" si="12"/>
        <v>0.13198892404087498</v>
      </c>
      <c r="G38" s="8">
        <f t="shared" si="13"/>
        <v>2.5382485392475957</v>
      </c>
      <c r="J38" s="8">
        <f t="shared" si="14"/>
        <v>9.8720012546183331E-2</v>
      </c>
      <c r="K38" s="8">
        <f t="shared" si="15"/>
        <v>0.72731969243400563</v>
      </c>
    </row>
    <row r="39" spans="1:12" s="8" customFormat="1" x14ac:dyDescent="0.35">
      <c r="C39" s="8">
        <v>12</v>
      </c>
      <c r="D39" s="8">
        <v>7.5266999999999999</v>
      </c>
      <c r="E39" s="8">
        <v>2375.35</v>
      </c>
      <c r="F39" s="8">
        <f t="shared" si="12"/>
        <v>0.29297638649917052</v>
      </c>
      <c r="G39" s="8">
        <f t="shared" si="13"/>
        <v>5.6341612788302022</v>
      </c>
      <c r="J39" s="8">
        <f t="shared" si="14"/>
        <v>0.21912923952601254</v>
      </c>
      <c r="K39" s="8">
        <f t="shared" si="15"/>
        <v>1.6493200471404386</v>
      </c>
    </row>
    <row r="40" spans="1:12" s="8" customFormat="1" x14ac:dyDescent="0.35">
      <c r="C40" s="8">
        <v>13</v>
      </c>
      <c r="D40" s="8">
        <v>8.02</v>
      </c>
      <c r="E40" s="8">
        <v>8107.65</v>
      </c>
      <c r="F40" s="8">
        <f t="shared" si="12"/>
        <v>1</v>
      </c>
    </row>
    <row r="41" spans="1:12" x14ac:dyDescent="0.35">
      <c r="A41">
        <v>14</v>
      </c>
      <c r="B41" t="s">
        <v>20</v>
      </c>
      <c r="C41">
        <v>1</v>
      </c>
      <c r="D41">
        <v>4.8067000000000002</v>
      </c>
      <c r="E41">
        <v>219.61</v>
      </c>
      <c r="F41">
        <f t="shared" ref="F41:F47" si="16">E41/E$47</f>
        <v>2.6632661847296051E-2</v>
      </c>
      <c r="G41">
        <f t="shared" ref="G41:G46" si="17">(F41*0.15)/I$41</f>
        <v>0.53985125366140641</v>
      </c>
      <c r="H41">
        <f>SUM(G41:G46)</f>
        <v>3.9107443305170899</v>
      </c>
      <c r="I41">
        <f>7.4/1000</f>
        <v>7.4000000000000003E-3</v>
      </c>
      <c r="J41">
        <f t="shared" ref="J41:J46" si="18">G41/H$41</f>
        <v>0.13804309564517753</v>
      </c>
      <c r="K41">
        <f t="shared" ref="K41:K46" si="19">J41*D41</f>
        <v>0.66353174783767488</v>
      </c>
      <c r="L41">
        <f>SUM(K41:K46)</f>
        <v>6.07272847543498</v>
      </c>
    </row>
    <row r="42" spans="1:12" x14ac:dyDescent="0.35">
      <c r="C42">
        <v>2</v>
      </c>
      <c r="D42">
        <v>5.1683000000000003</v>
      </c>
      <c r="E42">
        <v>141.19999999999999</v>
      </c>
      <c r="F42">
        <f t="shared" si="16"/>
        <v>1.7123682222294986E-2</v>
      </c>
      <c r="G42">
        <f t="shared" si="17"/>
        <v>0.34710166666814157</v>
      </c>
      <c r="J42">
        <f t="shared" si="18"/>
        <v>8.8755908679472986E-2</v>
      </c>
      <c r="K42">
        <f t="shared" si="19"/>
        <v>0.45871716282812025</v>
      </c>
    </row>
    <row r="43" spans="1:12" x14ac:dyDescent="0.35">
      <c r="C43">
        <v>3</v>
      </c>
      <c r="D43">
        <v>5.3783000000000003</v>
      </c>
      <c r="E43">
        <v>489.75</v>
      </c>
      <c r="F43">
        <f t="shared" si="16"/>
        <v>5.9393224988448796E-2</v>
      </c>
      <c r="G43">
        <f t="shared" si="17"/>
        <v>1.2039167227388268</v>
      </c>
      <c r="J43">
        <f t="shared" si="18"/>
        <v>0.30784848637232221</v>
      </c>
      <c r="K43">
        <f t="shared" si="19"/>
        <v>1.6557015142562606</v>
      </c>
    </row>
    <row r="44" spans="1:12" x14ac:dyDescent="0.35">
      <c r="C44">
        <v>4</v>
      </c>
      <c r="D44">
        <v>6.7392000000000003</v>
      </c>
      <c r="E44">
        <v>381.11</v>
      </c>
      <c r="F44">
        <f t="shared" si="16"/>
        <v>4.6218176570388403E-2</v>
      </c>
      <c r="G44">
        <f t="shared" si="17"/>
        <v>0.936854930480846</v>
      </c>
      <c r="J44">
        <f t="shared" si="18"/>
        <v>0.23955923765463141</v>
      </c>
      <c r="K44">
        <f t="shared" si="19"/>
        <v>1.614437614402092</v>
      </c>
    </row>
    <row r="45" spans="1:12" x14ac:dyDescent="0.35">
      <c r="C45">
        <v>5</v>
      </c>
      <c r="D45">
        <v>7.3632999999999997</v>
      </c>
      <c r="E45">
        <v>185.37</v>
      </c>
      <c r="F45">
        <f t="shared" si="16"/>
        <v>2.2480290180926499E-2</v>
      </c>
      <c r="G45">
        <f t="shared" si="17"/>
        <v>0.45568155772148305</v>
      </c>
      <c r="J45">
        <f t="shared" si="18"/>
        <v>0.11652041637332797</v>
      </c>
      <c r="K45">
        <f t="shared" si="19"/>
        <v>0.85797478188172582</v>
      </c>
    </row>
    <row r="46" spans="1:12" x14ac:dyDescent="0.35">
      <c r="C46">
        <v>6</v>
      </c>
      <c r="D46">
        <v>7.5258000000000003</v>
      </c>
      <c r="E46">
        <v>173.84</v>
      </c>
      <c r="F46">
        <f t="shared" si="16"/>
        <v>2.1082017829488389E-2</v>
      </c>
      <c r="G46">
        <f t="shared" si="17"/>
        <v>0.42733819924638622</v>
      </c>
      <c r="J46">
        <f t="shared" si="18"/>
        <v>0.10927285527506789</v>
      </c>
      <c r="K46">
        <f t="shared" si="19"/>
        <v>0.8223656542291059</v>
      </c>
    </row>
    <row r="47" spans="1:12" x14ac:dyDescent="0.35">
      <c r="C47">
        <v>7</v>
      </c>
      <c r="D47">
        <v>7.5258000000000003</v>
      </c>
      <c r="E47">
        <v>8245.89</v>
      </c>
      <c r="F47">
        <f t="shared" si="16"/>
        <v>1</v>
      </c>
    </row>
    <row r="48" spans="1:12" s="8" customFormat="1" x14ac:dyDescent="0.35">
      <c r="A48" s="8">
        <v>17</v>
      </c>
      <c r="B48" s="8" t="s">
        <v>20</v>
      </c>
      <c r="C48" s="8">
        <v>1</v>
      </c>
      <c r="D48" s="8">
        <v>4.8091999999999997</v>
      </c>
      <c r="E48" s="8">
        <v>116.04</v>
      </c>
      <c r="F48" s="8">
        <f t="shared" ref="F48:F54" si="20">E48/E$54</f>
        <v>1.4749322527670869E-2</v>
      </c>
      <c r="G48" s="8">
        <f t="shared" ref="G48:G53" si="21">(F48*0.15)/I$48</f>
        <v>0.34568724674228596</v>
      </c>
      <c r="H48" s="8">
        <f>SUM(G48:G53)</f>
        <v>2.3114632163030602</v>
      </c>
      <c r="I48" s="8">
        <f>6.4/1000</f>
        <v>6.4000000000000003E-3</v>
      </c>
      <c r="J48" s="8">
        <f t="shared" ref="J48:J53" si="22">G48/H$48</f>
        <v>0.14955342758825121</v>
      </c>
      <c r="K48" s="8">
        <f t="shared" ref="K48:K53" si="23">J48*D48</f>
        <v>0.71923234395741764</v>
      </c>
      <c r="L48" s="8">
        <f>SUM(K48:K53)</f>
        <v>6.1723460594656601</v>
      </c>
    </row>
    <row r="49" spans="1:12" s="8" customFormat="1" x14ac:dyDescent="0.35">
      <c r="C49" s="8">
        <v>2</v>
      </c>
      <c r="D49" s="8">
        <v>5.0350000000000001</v>
      </c>
      <c r="E49" s="8">
        <v>38.17</v>
      </c>
      <c r="F49" s="8">
        <f t="shared" si="20"/>
        <v>4.8516170362047318E-3</v>
      </c>
      <c r="G49" s="8">
        <f t="shared" si="21"/>
        <v>0.11370977428604839</v>
      </c>
      <c r="J49" s="8">
        <f t="shared" si="22"/>
        <v>4.9193849802167781E-2</v>
      </c>
      <c r="K49" s="8">
        <f t="shared" si="23"/>
        <v>0.2476910337539148</v>
      </c>
    </row>
    <row r="50" spans="1:12" s="8" customFormat="1" x14ac:dyDescent="0.35">
      <c r="C50" s="8">
        <v>3</v>
      </c>
      <c r="D50" s="8">
        <v>5.1692</v>
      </c>
      <c r="E50" s="8">
        <v>70.08</v>
      </c>
      <c r="F50" s="8">
        <f t="shared" si="20"/>
        <v>8.9075536258115696E-3</v>
      </c>
      <c r="G50" s="8">
        <f t="shared" si="21"/>
        <v>0.20877078810495867</v>
      </c>
      <c r="J50" s="8">
        <f t="shared" si="22"/>
        <v>9.0319753579667761E-2</v>
      </c>
      <c r="K50" s="8">
        <f t="shared" si="23"/>
        <v>0.46688087020401858</v>
      </c>
    </row>
    <row r="51" spans="1:12" s="8" customFormat="1" x14ac:dyDescent="0.35">
      <c r="C51" s="8">
        <v>4</v>
      </c>
      <c r="D51" s="8">
        <v>5.3807999999999998</v>
      </c>
      <c r="E51" s="8">
        <v>120.31</v>
      </c>
      <c r="F51" s="8">
        <f t="shared" si="20"/>
        <v>1.5292063023992436E-2</v>
      </c>
      <c r="G51" s="8">
        <f t="shared" si="21"/>
        <v>0.35840772712482272</v>
      </c>
      <c r="J51" s="8">
        <f t="shared" si="22"/>
        <v>0.15505664316737766</v>
      </c>
      <c r="K51" s="8">
        <f t="shared" si="23"/>
        <v>0.83432878555502565</v>
      </c>
    </row>
    <row r="52" spans="1:12" s="8" customFormat="1" x14ac:dyDescent="0.35">
      <c r="C52" s="8">
        <v>5</v>
      </c>
      <c r="D52" s="8">
        <v>6.7382999999999997</v>
      </c>
      <c r="E52" s="8">
        <v>233.97</v>
      </c>
      <c r="F52" s="8">
        <f t="shared" si="20"/>
        <v>2.9738874455352924E-2</v>
      </c>
      <c r="G52" s="8">
        <f t="shared" si="21"/>
        <v>0.69700487004733414</v>
      </c>
      <c r="J52" s="8">
        <f t="shared" si="22"/>
        <v>0.30154270469513217</v>
      </c>
      <c r="K52" s="8">
        <f t="shared" si="23"/>
        <v>2.0318852070472091</v>
      </c>
    </row>
    <row r="53" spans="1:12" s="8" customFormat="1" x14ac:dyDescent="0.35">
      <c r="C53" s="8">
        <v>6</v>
      </c>
      <c r="D53" s="8">
        <v>7.3616999999999999</v>
      </c>
      <c r="E53" s="8">
        <v>197.34</v>
      </c>
      <c r="F53" s="8">
        <f t="shared" si="20"/>
        <v>2.5082999893231379E-2</v>
      </c>
      <c r="G53" s="8">
        <f t="shared" si="21"/>
        <v>0.58788280999761044</v>
      </c>
      <c r="J53" s="8">
        <f t="shared" si="22"/>
        <v>0.25433362116740343</v>
      </c>
      <c r="K53" s="8">
        <f t="shared" si="23"/>
        <v>1.8723278189480739</v>
      </c>
    </row>
    <row r="54" spans="1:12" s="8" customFormat="1" x14ac:dyDescent="0.35">
      <c r="C54" s="8">
        <v>7</v>
      </c>
      <c r="D54" s="8">
        <v>8.0142000000000007</v>
      </c>
      <c r="E54" s="8">
        <v>7867.48</v>
      </c>
      <c r="F54" s="8">
        <f t="shared" si="20"/>
        <v>1</v>
      </c>
    </row>
    <row r="55" spans="1:12" x14ac:dyDescent="0.35">
      <c r="A55">
        <v>41</v>
      </c>
      <c r="B55" t="s">
        <v>20</v>
      </c>
      <c r="C55">
        <v>1</v>
      </c>
      <c r="D55">
        <v>1.3925000000000001</v>
      </c>
      <c r="E55">
        <v>141.29</v>
      </c>
      <c r="F55">
        <f t="shared" ref="F55:F67" si="24">E55/E$67</f>
        <v>1.7087618642181952E-2</v>
      </c>
      <c r="G55">
        <f t="shared" ref="G55:G66" si="25">(F55*0.15)/I$55</f>
        <v>0.45770407077273084</v>
      </c>
      <c r="H55">
        <f>SUM(G55:G66)</f>
        <v>17.074930735909795</v>
      </c>
      <c r="I55">
        <f>5.6/1000</f>
        <v>5.5999999999999999E-3</v>
      </c>
      <c r="J55">
        <f t="shared" ref="J55:J66" si="26">G55/H$55</f>
        <v>2.6805618005240079E-2</v>
      </c>
      <c r="K55">
        <f t="shared" ref="K55:K66" si="27">J55*D55</f>
        <v>3.7326823072296809E-2</v>
      </c>
      <c r="L55">
        <f>SUM(K55:K66)</f>
        <v>6.237760824791164</v>
      </c>
    </row>
    <row r="56" spans="1:12" x14ac:dyDescent="0.35">
      <c r="C56">
        <v>2</v>
      </c>
      <c r="D56">
        <v>1.8508</v>
      </c>
      <c r="E56">
        <v>221.85</v>
      </c>
      <c r="F56">
        <f t="shared" si="24"/>
        <v>2.6830548487281947E-2</v>
      </c>
      <c r="G56">
        <f t="shared" si="25"/>
        <v>0.71867540590933776</v>
      </c>
      <c r="J56">
        <f t="shared" si="26"/>
        <v>4.2089506366073406E-2</v>
      </c>
      <c r="K56">
        <f t="shared" si="27"/>
        <v>7.7899258382328654E-2</v>
      </c>
    </row>
    <row r="57" spans="1:12" x14ac:dyDescent="0.35">
      <c r="C57">
        <v>3</v>
      </c>
      <c r="D57">
        <v>4.6974999999999998</v>
      </c>
      <c r="E57">
        <v>145.06</v>
      </c>
      <c r="F57">
        <f t="shared" si="24"/>
        <v>1.7543562603403739E-2</v>
      </c>
      <c r="G57">
        <f t="shared" si="25"/>
        <v>0.46991685544831441</v>
      </c>
      <c r="J57">
        <f t="shared" si="26"/>
        <v>2.7520864518650479E-2</v>
      </c>
      <c r="K57">
        <f t="shared" si="27"/>
        <v>0.12927926107636062</v>
      </c>
    </row>
    <row r="58" spans="1:12" x14ac:dyDescent="0.35">
      <c r="C58">
        <v>4</v>
      </c>
      <c r="D58">
        <v>4.7991999999999999</v>
      </c>
      <c r="E58">
        <v>352.25</v>
      </c>
      <c r="F58">
        <f t="shared" si="24"/>
        <v>4.2601130063759596E-2</v>
      </c>
      <c r="G58">
        <f t="shared" si="25"/>
        <v>1.1411016981364177</v>
      </c>
      <c r="J58">
        <f t="shared" si="26"/>
        <v>6.6829067466528544E-2</v>
      </c>
      <c r="K58">
        <f t="shared" si="27"/>
        <v>0.32072606058536379</v>
      </c>
    </row>
    <row r="59" spans="1:12" x14ac:dyDescent="0.35">
      <c r="C59">
        <v>5</v>
      </c>
      <c r="D59">
        <v>5.0217000000000001</v>
      </c>
      <c r="E59">
        <v>98.67</v>
      </c>
      <c r="F59">
        <f t="shared" si="24"/>
        <v>1.1933154019563262E-2</v>
      </c>
      <c r="G59">
        <f t="shared" si="25"/>
        <v>0.31963805409544455</v>
      </c>
      <c r="J59">
        <f t="shared" si="26"/>
        <v>1.8719727713051446E-2</v>
      </c>
      <c r="K59">
        <f t="shared" si="27"/>
        <v>9.4004856656630442E-2</v>
      </c>
    </row>
    <row r="60" spans="1:12" x14ac:dyDescent="0.35">
      <c r="C60">
        <v>6</v>
      </c>
      <c r="D60">
        <v>5.1616999999999997</v>
      </c>
      <c r="E60">
        <v>278.88</v>
      </c>
      <c r="F60">
        <f t="shared" si="24"/>
        <v>3.3727759126135626E-2</v>
      </c>
      <c r="G60">
        <f t="shared" si="25"/>
        <v>0.90342211945006146</v>
      </c>
      <c r="J60">
        <f t="shared" si="26"/>
        <v>5.2909269936310802E-2</v>
      </c>
      <c r="K60">
        <f t="shared" si="27"/>
        <v>0.27310177863025548</v>
      </c>
    </row>
    <row r="61" spans="1:12" x14ac:dyDescent="0.35">
      <c r="C61">
        <v>7</v>
      </c>
      <c r="D61">
        <v>5.375</v>
      </c>
      <c r="E61">
        <v>475.51</v>
      </c>
      <c r="F61">
        <f t="shared" si="24"/>
        <v>5.7508199734899429E-2</v>
      </c>
      <c r="G61">
        <f t="shared" si="25"/>
        <v>1.5403982071848059</v>
      </c>
      <c r="J61">
        <f t="shared" si="26"/>
        <v>9.0214023764397397E-2</v>
      </c>
      <c r="K61">
        <f t="shared" si="27"/>
        <v>0.48490037773363603</v>
      </c>
    </row>
    <row r="62" spans="1:12" x14ac:dyDescent="0.35">
      <c r="C62">
        <v>8</v>
      </c>
      <c r="D62">
        <v>6.4367000000000001</v>
      </c>
      <c r="E62">
        <v>282.18</v>
      </c>
      <c r="F62">
        <f t="shared" si="24"/>
        <v>3.4126861267258148E-2</v>
      </c>
      <c r="G62">
        <f t="shared" si="25"/>
        <v>0.91411235537298619</v>
      </c>
      <c r="J62">
        <f t="shared" si="26"/>
        <v>5.3535347786245642E-2</v>
      </c>
      <c r="K62">
        <f t="shared" si="27"/>
        <v>0.34459097309572734</v>
      </c>
    </row>
    <row r="63" spans="1:12" x14ac:dyDescent="0.35">
      <c r="C63">
        <v>9</v>
      </c>
      <c r="D63">
        <v>6.6092000000000004</v>
      </c>
      <c r="E63">
        <v>135.47</v>
      </c>
      <c r="F63">
        <f t="shared" si="24"/>
        <v>1.6383747593293151E-2</v>
      </c>
      <c r="G63">
        <f t="shared" si="25"/>
        <v>0.43885038196320936</v>
      </c>
      <c r="J63">
        <f t="shared" si="26"/>
        <v>2.5701444342627743E-2</v>
      </c>
      <c r="K63">
        <f t="shared" si="27"/>
        <v>0.16986598594929528</v>
      </c>
    </row>
    <row r="64" spans="1:12" x14ac:dyDescent="0.35">
      <c r="C64">
        <v>10</v>
      </c>
      <c r="D64">
        <v>6.7350000000000003</v>
      </c>
      <c r="E64">
        <v>974.83</v>
      </c>
      <c r="F64">
        <f t="shared" si="24"/>
        <v>0.11789598188801921</v>
      </c>
      <c r="G64">
        <f t="shared" si="25"/>
        <v>3.1579280862862289</v>
      </c>
      <c r="J64">
        <f t="shared" si="26"/>
        <v>0.18494529407635493</v>
      </c>
      <c r="K64">
        <f t="shared" si="27"/>
        <v>1.2456065556042506</v>
      </c>
    </row>
    <row r="65" spans="1:12" x14ac:dyDescent="0.35">
      <c r="C65">
        <v>11</v>
      </c>
      <c r="D65">
        <v>7.3592000000000004</v>
      </c>
      <c r="E65">
        <v>938.31</v>
      </c>
      <c r="F65">
        <f t="shared" si="24"/>
        <v>0.11347925152626334</v>
      </c>
      <c r="G65">
        <f t="shared" si="25"/>
        <v>3.039622808739197</v>
      </c>
      <c r="J65">
        <f t="shared" si="26"/>
        <v>0.1780166992037428</v>
      </c>
      <c r="K65">
        <f t="shared" si="27"/>
        <v>1.310060492780184</v>
      </c>
    </row>
    <row r="66" spans="1:12" x14ac:dyDescent="0.35">
      <c r="C66">
        <v>12</v>
      </c>
      <c r="D66">
        <v>7.5217000000000001</v>
      </c>
      <c r="E66">
        <v>1226.6099999999999</v>
      </c>
      <c r="F66">
        <f t="shared" si="24"/>
        <v>0.14834626585523961</v>
      </c>
      <c r="G66">
        <f t="shared" si="25"/>
        <v>3.9735606925510605</v>
      </c>
      <c r="J66">
        <f t="shared" si="26"/>
        <v>0.23271313682077663</v>
      </c>
      <c r="K66">
        <f t="shared" si="27"/>
        <v>1.7503984012248355</v>
      </c>
    </row>
    <row r="67" spans="1:12" x14ac:dyDescent="0.35">
      <c r="C67">
        <v>13</v>
      </c>
      <c r="D67">
        <v>8.0132999999999992</v>
      </c>
      <c r="E67">
        <v>8268.56</v>
      </c>
      <c r="F67">
        <f t="shared" si="24"/>
        <v>1</v>
      </c>
    </row>
    <row r="68" spans="1:12" s="8" customFormat="1" x14ac:dyDescent="0.35">
      <c r="A68" s="8">
        <v>102</v>
      </c>
      <c r="B68" s="8" t="s">
        <v>20</v>
      </c>
      <c r="C68" s="8">
        <v>1</v>
      </c>
      <c r="D68" s="8">
        <v>0.70579999999999998</v>
      </c>
      <c r="E68" s="8">
        <v>2505.73</v>
      </c>
      <c r="F68" s="8">
        <f t="shared" ref="F68:F79" si="28">E68/E$79</f>
        <v>0.31547187389837339</v>
      </c>
      <c r="G68" s="8">
        <f t="shared" ref="G68:G78" si="29">(F68*0.15)/I$68</f>
        <v>5.9899722892096205</v>
      </c>
      <c r="H68" s="8">
        <f>SUM(G68:G78)</f>
        <v>11.73255071227632</v>
      </c>
      <c r="I68" s="8">
        <f>7.9/1000</f>
        <v>7.9000000000000008E-3</v>
      </c>
      <c r="J68" s="8">
        <f t="shared" ref="J68:J78" si="30">G68/H$68</f>
        <v>0.51054305547914924</v>
      </c>
      <c r="K68" s="8">
        <f t="shared" ref="K68:K78" si="31">J68*D68</f>
        <v>0.3603412885571835</v>
      </c>
      <c r="L68" s="8">
        <f>SUM(K68:K78)</f>
        <v>3.1333617357074308</v>
      </c>
    </row>
    <row r="69" spans="1:12" s="8" customFormat="1" x14ac:dyDescent="0.35">
      <c r="C69" s="8">
        <v>2</v>
      </c>
      <c r="D69" s="8">
        <v>1.3933</v>
      </c>
      <c r="E69" s="8">
        <v>299.93</v>
      </c>
      <c r="F69" s="8">
        <f t="shared" si="28"/>
        <v>3.7761242886639471E-2</v>
      </c>
      <c r="G69" s="8">
        <f t="shared" si="29"/>
        <v>0.71698562442986324</v>
      </c>
      <c r="J69" s="8">
        <f t="shared" si="30"/>
        <v>6.1110805485771094E-2</v>
      </c>
      <c r="K69" s="8">
        <f t="shared" si="31"/>
        <v>8.5145685283324862E-2</v>
      </c>
    </row>
    <row r="70" spans="1:12" s="8" customFormat="1" x14ac:dyDescent="0.35">
      <c r="C70" s="8">
        <v>3</v>
      </c>
      <c r="D70" s="8">
        <v>4.6958000000000002</v>
      </c>
      <c r="E70" s="8">
        <v>182.91</v>
      </c>
      <c r="F70" s="8">
        <f t="shared" si="28"/>
        <v>2.3028403082036561E-2</v>
      </c>
      <c r="G70" s="8">
        <f t="shared" si="29"/>
        <v>0.43724815978550424</v>
      </c>
      <c r="J70" s="8">
        <f t="shared" si="30"/>
        <v>3.7267953960598774E-2</v>
      </c>
      <c r="K70" s="8">
        <f t="shared" si="31"/>
        <v>0.17500285820817973</v>
      </c>
    </row>
    <row r="71" spans="1:12" s="8" customFormat="1" x14ac:dyDescent="0.35">
      <c r="C71" s="8">
        <v>4</v>
      </c>
      <c r="D71" s="8">
        <v>4.7983000000000002</v>
      </c>
      <c r="E71" s="8">
        <v>211.9</v>
      </c>
      <c r="F71" s="8">
        <f t="shared" si="28"/>
        <v>2.6678249483809237E-2</v>
      </c>
      <c r="G71" s="8">
        <f t="shared" si="29"/>
        <v>0.50654904083182084</v>
      </c>
      <c r="J71" s="8">
        <f t="shared" si="30"/>
        <v>4.3174673031823742E-2</v>
      </c>
      <c r="K71" s="8">
        <f t="shared" si="31"/>
        <v>0.20716503360859986</v>
      </c>
    </row>
    <row r="72" spans="1:12" s="8" customFormat="1" x14ac:dyDescent="0.35">
      <c r="C72" s="8">
        <v>5</v>
      </c>
      <c r="D72" s="8">
        <v>5.1608000000000001</v>
      </c>
      <c r="E72" s="8">
        <v>132.56</v>
      </c>
      <c r="F72" s="8">
        <f t="shared" si="28"/>
        <v>1.6689328700206476E-2</v>
      </c>
      <c r="G72" s="8">
        <f t="shared" si="29"/>
        <v>0.31688598797860396</v>
      </c>
      <c r="J72" s="8">
        <f t="shared" si="30"/>
        <v>2.7009130047657176E-2</v>
      </c>
      <c r="K72" s="8">
        <f t="shared" si="31"/>
        <v>0.13938871834994915</v>
      </c>
    </row>
    <row r="73" spans="1:12" s="8" customFormat="1" x14ac:dyDescent="0.35">
      <c r="C73" s="8">
        <v>6</v>
      </c>
      <c r="D73" s="8">
        <v>5.375</v>
      </c>
      <c r="E73" s="8">
        <v>274.11</v>
      </c>
      <c r="F73" s="8">
        <f t="shared" si="28"/>
        <v>3.4510500075540115E-2</v>
      </c>
      <c r="G73" s="8">
        <f t="shared" si="29"/>
        <v>0.65526265966215402</v>
      </c>
      <c r="J73" s="8">
        <f t="shared" si="30"/>
        <v>5.584997463309678E-2</v>
      </c>
      <c r="K73" s="8">
        <f t="shared" si="31"/>
        <v>0.30019361365289521</v>
      </c>
    </row>
    <row r="74" spans="1:12" s="8" customFormat="1" x14ac:dyDescent="0.35">
      <c r="C74" s="8">
        <v>7</v>
      </c>
      <c r="D74" s="8">
        <v>6.4375</v>
      </c>
      <c r="E74" s="8">
        <v>51.52</v>
      </c>
      <c r="F74" s="8">
        <f t="shared" si="28"/>
        <v>6.4863775998388476E-3</v>
      </c>
      <c r="G74" s="8">
        <f t="shared" si="29"/>
        <v>0.1231590683513705</v>
      </c>
      <c r="J74" s="8">
        <f t="shared" si="30"/>
        <v>1.049721167814799E-2</v>
      </c>
      <c r="K74" s="8">
        <f t="shared" si="31"/>
        <v>6.7575800178077683E-2</v>
      </c>
    </row>
    <row r="75" spans="1:12" s="8" customFormat="1" x14ac:dyDescent="0.35">
      <c r="C75" s="8">
        <v>8</v>
      </c>
      <c r="D75" s="8">
        <v>6.6092000000000004</v>
      </c>
      <c r="E75" s="8">
        <v>85.54</v>
      </c>
      <c r="F75" s="8">
        <f t="shared" si="28"/>
        <v>1.076950193886287E-2</v>
      </c>
      <c r="G75" s="8">
        <f t="shared" si="29"/>
        <v>0.20448421402904179</v>
      </c>
      <c r="J75" s="8">
        <f t="shared" si="30"/>
        <v>1.7428794389533757E-2</v>
      </c>
      <c r="K75" s="8">
        <f t="shared" si="31"/>
        <v>0.11519038787930651</v>
      </c>
    </row>
    <row r="76" spans="1:12" s="8" customFormat="1" x14ac:dyDescent="0.35">
      <c r="C76" s="8">
        <v>9</v>
      </c>
      <c r="D76" s="8">
        <v>6.7358000000000002</v>
      </c>
      <c r="E76" s="8">
        <v>549.82000000000005</v>
      </c>
      <c r="F76" s="8">
        <f t="shared" si="28"/>
        <v>6.9222440449211872E-2</v>
      </c>
      <c r="G76" s="8">
        <f t="shared" si="29"/>
        <v>1.3143501351116176</v>
      </c>
      <c r="J76" s="8">
        <f t="shared" si="30"/>
        <v>0.11202594962886896</v>
      </c>
      <c r="K76" s="8">
        <f t="shared" si="31"/>
        <v>0.75458439151013557</v>
      </c>
    </row>
    <row r="77" spans="1:12" s="8" customFormat="1" x14ac:dyDescent="0.35">
      <c r="C77" s="8">
        <v>10</v>
      </c>
      <c r="D77" s="8">
        <v>7.36</v>
      </c>
      <c r="E77" s="8">
        <v>370.7</v>
      </c>
      <c r="F77" s="8">
        <f t="shared" si="28"/>
        <v>4.6671199073374629E-2</v>
      </c>
      <c r="G77" s="8">
        <f t="shared" si="29"/>
        <v>0.88616200772230302</v>
      </c>
      <c r="J77" s="8">
        <f t="shared" si="30"/>
        <v>7.5530209027357548E-2</v>
      </c>
      <c r="K77" s="8">
        <f t="shared" si="31"/>
        <v>0.55590233844135162</v>
      </c>
    </row>
    <row r="78" spans="1:12" s="8" customFormat="1" x14ac:dyDescent="0.35">
      <c r="C78" s="8">
        <v>11</v>
      </c>
      <c r="D78" s="8">
        <v>7.5232999999999999</v>
      </c>
      <c r="E78" s="8">
        <v>243.25</v>
      </c>
      <c r="F78" s="8">
        <f t="shared" si="28"/>
        <v>3.062522032532608E-2</v>
      </c>
      <c r="G78" s="8">
        <f t="shared" si="29"/>
        <v>0.58149152516441915</v>
      </c>
      <c r="J78" s="8">
        <f t="shared" si="30"/>
        <v>4.9562242637994927E-2</v>
      </c>
      <c r="K78" s="8">
        <f t="shared" si="31"/>
        <v>0.37287162003842722</v>
      </c>
    </row>
    <row r="79" spans="1:12" s="8" customFormat="1" x14ac:dyDescent="0.35">
      <c r="C79" s="8">
        <v>12</v>
      </c>
      <c r="D79" s="8">
        <v>8.0116999999999994</v>
      </c>
      <c r="E79" s="8">
        <v>7942.8</v>
      </c>
      <c r="F79" s="8">
        <f t="shared" si="28"/>
        <v>1</v>
      </c>
    </row>
    <row r="80" spans="1:12" x14ac:dyDescent="0.35">
      <c r="A80">
        <v>117</v>
      </c>
      <c r="B80" t="s">
        <v>20</v>
      </c>
      <c r="C80">
        <v>1</v>
      </c>
      <c r="D80">
        <v>1.3692</v>
      </c>
      <c r="E80">
        <v>361.29</v>
      </c>
      <c r="F80">
        <f t="shared" ref="F80:F89" si="32">E80/E$89</f>
        <v>4.6370297545630386E-2</v>
      </c>
      <c r="G80">
        <f t="shared" ref="G80:G88" si="33">(F80*0.15)/I$80</f>
        <v>0.91520324103217865</v>
      </c>
      <c r="H80">
        <f>SUM(G80:G88)</f>
        <v>10.028909029978292</v>
      </c>
      <c r="I80">
        <f>7.6/1000</f>
        <v>7.6E-3</v>
      </c>
      <c r="J80">
        <f t="shared" ref="J80:J88" si="34">G80/H$80</f>
        <v>9.1256510383777967E-2</v>
      </c>
      <c r="K80">
        <f t="shared" ref="K80:K88" si="35">J80*D80</f>
        <v>0.12494841401746878</v>
      </c>
      <c r="L80">
        <f>SUM(K80:K88)</f>
        <v>6.0287633673144629</v>
      </c>
    </row>
    <row r="81" spans="1:12" x14ac:dyDescent="0.35">
      <c r="C81">
        <v>2</v>
      </c>
      <c r="D81">
        <v>4.6733000000000002</v>
      </c>
      <c r="E81">
        <v>195.26</v>
      </c>
      <c r="F81">
        <f t="shared" si="32"/>
        <v>2.5060932488471278E-2</v>
      </c>
      <c r="G81">
        <f t="shared" si="33"/>
        <v>0.49462366753561732</v>
      </c>
      <c r="J81">
        <f t="shared" si="34"/>
        <v>4.9319788030492077E-2</v>
      </c>
      <c r="K81">
        <f t="shared" si="35"/>
        <v>0.23048616540289862</v>
      </c>
    </row>
    <row r="82" spans="1:12" x14ac:dyDescent="0.35">
      <c r="C82">
        <v>3</v>
      </c>
      <c r="D82">
        <v>4.7766999999999999</v>
      </c>
      <c r="E82">
        <v>268.88</v>
      </c>
      <c r="F82">
        <f t="shared" si="32"/>
        <v>3.4509799895012586E-2</v>
      </c>
      <c r="G82">
        <f t="shared" si="33"/>
        <v>0.68111447161209049</v>
      </c>
      <c r="J82">
        <f t="shared" si="34"/>
        <v>6.7915111162750744E-2</v>
      </c>
      <c r="K82">
        <f t="shared" si="35"/>
        <v>0.32441011149111149</v>
      </c>
    </row>
    <row r="83" spans="1:12" x14ac:dyDescent="0.35">
      <c r="C83">
        <v>4</v>
      </c>
      <c r="D83">
        <v>5.1458000000000004</v>
      </c>
      <c r="E83">
        <v>192.26</v>
      </c>
      <c r="F83">
        <f t="shared" si="32"/>
        <v>2.4675893066851827E-2</v>
      </c>
      <c r="G83">
        <f t="shared" si="33"/>
        <v>0.48702420526681234</v>
      </c>
      <c r="J83">
        <f t="shared" si="34"/>
        <v>4.8562032401630678E-2</v>
      </c>
      <c r="K83">
        <f t="shared" si="35"/>
        <v>0.24989050633231116</v>
      </c>
    </row>
    <row r="84" spans="1:12" x14ac:dyDescent="0.35">
      <c r="C84">
        <v>5</v>
      </c>
      <c r="D84">
        <v>5.3582999999999998</v>
      </c>
      <c r="E84">
        <v>530.19000000000005</v>
      </c>
      <c r="F84">
        <f t="shared" si="32"/>
        <v>6.8048016982805437E-2</v>
      </c>
      <c r="G84">
        <f t="shared" si="33"/>
        <v>1.3430529667658968</v>
      </c>
      <c r="J84">
        <f t="shared" si="34"/>
        <v>0.1339181522886746</v>
      </c>
      <c r="K84">
        <f t="shared" si="35"/>
        <v>0.71757363540840502</v>
      </c>
    </row>
    <row r="85" spans="1:12" x14ac:dyDescent="0.35">
      <c r="C85">
        <v>6</v>
      </c>
      <c r="D85">
        <v>6.4217000000000004</v>
      </c>
      <c r="E85">
        <v>139.28</v>
      </c>
      <c r="F85">
        <f t="shared" si="32"/>
        <v>1.787609688105234E-2</v>
      </c>
      <c r="G85">
        <f t="shared" si="33"/>
        <v>0.3528177015997172</v>
      </c>
      <c r="J85">
        <f t="shared" si="34"/>
        <v>3.5180067995938424E-2</v>
      </c>
      <c r="K85">
        <f t="shared" si="35"/>
        <v>0.22591584264951781</v>
      </c>
    </row>
    <row r="86" spans="1:12" x14ac:dyDescent="0.35">
      <c r="C86">
        <v>7</v>
      </c>
      <c r="D86">
        <v>6.72</v>
      </c>
      <c r="E86">
        <v>632.99</v>
      </c>
      <c r="F86">
        <f t="shared" si="32"/>
        <v>8.1242034496965251E-2</v>
      </c>
      <c r="G86">
        <f t="shared" si="33"/>
        <v>1.6034612071769458</v>
      </c>
      <c r="J86">
        <f t="shared" si="34"/>
        <v>0.15988391183765843</v>
      </c>
      <c r="K86">
        <f t="shared" si="35"/>
        <v>1.0744198875490647</v>
      </c>
    </row>
    <row r="87" spans="1:12" x14ac:dyDescent="0.35">
      <c r="C87">
        <v>8</v>
      </c>
      <c r="D87">
        <v>7.3457999999999997</v>
      </c>
      <c r="E87">
        <v>746.37</v>
      </c>
      <c r="F87">
        <f t="shared" si="32"/>
        <v>9.5793957704703003E-2</v>
      </c>
      <c r="G87">
        <f t="shared" si="33"/>
        <v>1.8906702178559802</v>
      </c>
      <c r="J87">
        <f t="shared" si="34"/>
        <v>0.18852202290442679</v>
      </c>
      <c r="K87">
        <f t="shared" si="35"/>
        <v>1.3848450758513382</v>
      </c>
    </row>
    <row r="88" spans="1:12" x14ac:dyDescent="0.35">
      <c r="C88">
        <v>9</v>
      </c>
      <c r="D88">
        <v>7.5242000000000004</v>
      </c>
      <c r="E88">
        <v>892.54</v>
      </c>
      <c r="F88">
        <f t="shared" si="32"/>
        <v>0.11455436179074134</v>
      </c>
      <c r="G88">
        <f t="shared" si="33"/>
        <v>2.2609413511330527</v>
      </c>
      <c r="J88">
        <f t="shared" si="34"/>
        <v>0.22544240299465021</v>
      </c>
      <c r="K88">
        <f t="shared" si="35"/>
        <v>1.6962737286123473</v>
      </c>
    </row>
    <row r="89" spans="1:12" x14ac:dyDescent="0.35">
      <c r="C89">
        <v>10</v>
      </c>
      <c r="D89">
        <v>7.9992000000000001</v>
      </c>
      <c r="E89">
        <v>7791.41</v>
      </c>
      <c r="F89">
        <f t="shared" si="32"/>
        <v>1</v>
      </c>
    </row>
    <row r="90" spans="1:12" s="8" customFormat="1" x14ac:dyDescent="0.35">
      <c r="A90" s="8">
        <v>89</v>
      </c>
      <c r="B90" s="8" t="s">
        <v>20</v>
      </c>
      <c r="C90" s="8">
        <v>1</v>
      </c>
      <c r="D90" s="8">
        <v>1.3783000000000001</v>
      </c>
      <c r="E90" s="8">
        <v>132.47</v>
      </c>
      <c r="F90" s="8">
        <f t="shared" ref="F90:F103" si="36">E90/E$103</f>
        <v>1.6626669946732401E-2</v>
      </c>
      <c r="G90" s="8">
        <f t="shared" ref="G90:G102" si="37">(F90*0.15)/I$90</f>
        <v>0.32389616779348829</v>
      </c>
      <c r="H90" s="8">
        <f>SUM(G90:G102)</f>
        <v>14.168861943897966</v>
      </c>
      <c r="I90" s="8">
        <f>7.7/1000</f>
        <v>7.7000000000000002E-3</v>
      </c>
      <c r="J90" s="8">
        <f t="shared" ref="J90:J102" si="38">G90/H$90</f>
        <v>2.2859716544346674E-2</v>
      </c>
      <c r="K90" s="8">
        <f t="shared" ref="K90:K102" si="39">J90*D90</f>
        <v>3.1507547313073023E-2</v>
      </c>
      <c r="L90" s="8">
        <f>SUM(K90:K102)</f>
        <v>6.2741167866282659</v>
      </c>
    </row>
    <row r="91" spans="1:12" s="8" customFormat="1" x14ac:dyDescent="0.35">
      <c r="C91" s="8">
        <v>2</v>
      </c>
      <c r="D91" s="8">
        <v>2.5432999999999999</v>
      </c>
      <c r="E91" s="8">
        <v>133.62</v>
      </c>
      <c r="F91" s="8">
        <f t="shared" si="36"/>
        <v>1.6771009574110242E-2</v>
      </c>
      <c r="G91" s="8">
        <f t="shared" si="37"/>
        <v>0.32670797871643331</v>
      </c>
      <c r="J91" s="8">
        <f t="shared" si="38"/>
        <v>2.3058166563415139E-2</v>
      </c>
      <c r="K91" s="8">
        <f t="shared" si="39"/>
        <v>5.8643835020733719E-2</v>
      </c>
    </row>
    <row r="92" spans="1:12" s="8" customFormat="1" x14ac:dyDescent="0.35">
      <c r="C92" s="8">
        <v>3</v>
      </c>
      <c r="D92" s="8">
        <v>4.3766999999999996</v>
      </c>
      <c r="E92" s="8">
        <v>36.33</v>
      </c>
      <c r="F92" s="8">
        <f t="shared" si="36"/>
        <v>4.5598770979451055E-3</v>
      </c>
      <c r="G92" s="8">
        <f t="shared" si="37"/>
        <v>8.8828774635294261E-2</v>
      </c>
      <c r="J92" s="8">
        <f t="shared" si="38"/>
        <v>6.2692949502235577E-3</v>
      </c>
      <c r="K92" s="8">
        <f t="shared" si="39"/>
        <v>2.7438823208643444E-2</v>
      </c>
    </row>
    <row r="93" spans="1:12" s="8" customFormat="1" x14ac:dyDescent="0.35">
      <c r="C93" s="8">
        <v>4</v>
      </c>
      <c r="D93" s="8">
        <v>4.66</v>
      </c>
      <c r="E93" s="8">
        <v>87.21</v>
      </c>
      <c r="F93" s="8">
        <f t="shared" si="36"/>
        <v>1.0945964264018516E-2</v>
      </c>
      <c r="G93" s="8">
        <f t="shared" si="37"/>
        <v>0.21323307007828277</v>
      </c>
      <c r="J93" s="8">
        <f t="shared" si="38"/>
        <v>1.5049414054748045E-2</v>
      </c>
      <c r="K93" s="8">
        <f t="shared" si="39"/>
        <v>7.0130269495125894E-2</v>
      </c>
    </row>
    <row r="94" spans="1:12" s="8" customFormat="1" x14ac:dyDescent="0.35">
      <c r="C94" s="8">
        <v>5</v>
      </c>
      <c r="D94" s="8">
        <v>4.7625000000000002</v>
      </c>
      <c r="E94" s="8">
        <v>514.47</v>
      </c>
      <c r="F94" s="8">
        <f t="shared" si="36"/>
        <v>6.4572528780066571E-2</v>
      </c>
      <c r="G94" s="8">
        <f t="shared" si="37"/>
        <v>1.2579064048064916</v>
      </c>
      <c r="J94" s="8">
        <f t="shared" si="38"/>
        <v>8.8779635921869368E-2</v>
      </c>
      <c r="K94" s="8">
        <f t="shared" si="39"/>
        <v>0.42281301607790289</v>
      </c>
    </row>
    <row r="95" spans="1:12" s="8" customFormat="1" x14ac:dyDescent="0.35">
      <c r="C95" s="8">
        <v>6</v>
      </c>
      <c r="D95" s="8">
        <v>4.99</v>
      </c>
      <c r="E95" s="8">
        <v>134.09</v>
      </c>
      <c r="F95" s="8">
        <f t="shared" si="36"/>
        <v>1.6830000552255968E-2</v>
      </c>
      <c r="G95" s="8">
        <f t="shared" si="37"/>
        <v>0.32785715361537598</v>
      </c>
      <c r="J95" s="8">
        <f t="shared" si="38"/>
        <v>2.3139272223382246E-2</v>
      </c>
      <c r="K95" s="8">
        <f t="shared" si="39"/>
        <v>0.11546496839467742</v>
      </c>
    </row>
    <row r="96" spans="1:12" s="8" customFormat="1" x14ac:dyDescent="0.35">
      <c r="C96" s="8">
        <v>7</v>
      </c>
      <c r="D96" s="8">
        <v>5.1292</v>
      </c>
      <c r="E96" s="8">
        <v>308.02999999999997</v>
      </c>
      <c r="F96" s="8">
        <f t="shared" si="36"/>
        <v>3.8661682974952677E-2</v>
      </c>
      <c r="G96" s="8">
        <f t="shared" si="37"/>
        <v>0.75314966834323394</v>
      </c>
      <c r="J96" s="8">
        <f t="shared" si="38"/>
        <v>5.3155269020571494E-2</v>
      </c>
      <c r="K96" s="8">
        <f t="shared" si="39"/>
        <v>0.27264400586031529</v>
      </c>
    </row>
    <row r="97" spans="1:12" s="8" customFormat="1" x14ac:dyDescent="0.35">
      <c r="C97" s="8">
        <v>8</v>
      </c>
      <c r="D97" s="8">
        <v>5.3425000000000002</v>
      </c>
      <c r="E97" s="8">
        <v>844.19</v>
      </c>
      <c r="F97" s="8">
        <f t="shared" si="36"/>
        <v>0.10595658264008476</v>
      </c>
      <c r="G97" s="8">
        <f t="shared" si="37"/>
        <v>2.064089272209443</v>
      </c>
      <c r="J97" s="8">
        <f t="shared" si="38"/>
        <v>0.14567784486730595</v>
      </c>
      <c r="K97" s="8">
        <f t="shared" si="39"/>
        <v>0.77828388620358202</v>
      </c>
    </row>
    <row r="98" spans="1:12" s="8" customFormat="1" x14ac:dyDescent="0.35">
      <c r="C98" s="8">
        <v>9</v>
      </c>
      <c r="D98" s="8">
        <v>6.4092000000000002</v>
      </c>
      <c r="E98" s="8">
        <v>82.64</v>
      </c>
      <c r="F98" s="8">
        <f t="shared" si="36"/>
        <v>1.0372371136090932E-2</v>
      </c>
      <c r="G98" s="8">
        <f t="shared" si="37"/>
        <v>0.20205917797579737</v>
      </c>
      <c r="J98" s="8">
        <f t="shared" si="38"/>
        <v>1.426079093549339E-2</v>
      </c>
      <c r="K98" s="8">
        <f t="shared" si="39"/>
        <v>9.1400261263764243E-2</v>
      </c>
    </row>
    <row r="99" spans="1:12" s="8" customFormat="1" x14ac:dyDescent="0.35">
      <c r="C99" s="8">
        <v>10</v>
      </c>
      <c r="D99" s="8">
        <v>6.5808</v>
      </c>
      <c r="E99" s="8">
        <v>210.53</v>
      </c>
      <c r="F99" s="8">
        <f t="shared" si="36"/>
        <v>2.642419282770116E-2</v>
      </c>
      <c r="G99" s="8">
        <f t="shared" si="37"/>
        <v>0.51475700313703554</v>
      </c>
      <c r="J99" s="8">
        <f t="shared" si="38"/>
        <v>3.6330158708245686E-2</v>
      </c>
      <c r="K99" s="8">
        <f t="shared" si="39"/>
        <v>0.2390815084272232</v>
      </c>
    </row>
    <row r="100" spans="1:12" s="8" customFormat="1" x14ac:dyDescent="0.35">
      <c r="C100" s="8">
        <v>11</v>
      </c>
      <c r="D100" s="8">
        <v>6.7092000000000001</v>
      </c>
      <c r="E100" s="8">
        <v>759.36</v>
      </c>
      <c r="F100" s="8">
        <f t="shared" si="36"/>
        <v>9.5309338648378636E-2</v>
      </c>
      <c r="G100" s="8">
        <f t="shared" si="37"/>
        <v>1.8566754282151681</v>
      </c>
      <c r="J100" s="8">
        <f t="shared" si="38"/>
        <v>0.13103913606941264</v>
      </c>
      <c r="K100" s="8">
        <f t="shared" si="39"/>
        <v>0.8791677717169033</v>
      </c>
    </row>
    <row r="101" spans="1:12" s="8" customFormat="1" x14ac:dyDescent="0.35">
      <c r="C101" s="8">
        <v>12</v>
      </c>
      <c r="D101" s="8">
        <v>7.3375000000000004</v>
      </c>
      <c r="E101" s="8">
        <v>715.78</v>
      </c>
      <c r="F101" s="8">
        <f t="shared" si="36"/>
        <v>8.9839494334355841E-2</v>
      </c>
      <c r="G101" s="8">
        <f t="shared" si="37"/>
        <v>1.7501200195004385</v>
      </c>
      <c r="J101" s="8">
        <f t="shared" si="38"/>
        <v>0.12351874317288793</v>
      </c>
      <c r="K101" s="8">
        <f t="shared" si="39"/>
        <v>0.9063187780310652</v>
      </c>
    </row>
    <row r="102" spans="1:12" s="8" customFormat="1" x14ac:dyDescent="0.35">
      <c r="C102" s="8">
        <v>13</v>
      </c>
      <c r="D102" s="8">
        <v>7.5149999999999997</v>
      </c>
      <c r="E102" s="8">
        <v>1836.19</v>
      </c>
      <c r="F102" s="8">
        <f t="shared" si="36"/>
        <v>0.23046520034340282</v>
      </c>
      <c r="G102" s="8">
        <f t="shared" si="37"/>
        <v>4.4895818248714834</v>
      </c>
      <c r="J102" s="8">
        <f t="shared" si="38"/>
        <v>0.3168625569680979</v>
      </c>
      <c r="K102" s="8">
        <f t="shared" si="39"/>
        <v>2.3812221156152558</v>
      </c>
    </row>
    <row r="103" spans="1:12" s="8" customFormat="1" x14ac:dyDescent="0.35">
      <c r="C103" s="8">
        <v>14</v>
      </c>
      <c r="D103" s="8">
        <v>7.9950000000000001</v>
      </c>
      <c r="E103" s="8">
        <v>7967.32</v>
      </c>
      <c r="F103" s="8">
        <f t="shared" si="36"/>
        <v>1</v>
      </c>
    </row>
    <row r="104" spans="1:12" x14ac:dyDescent="0.35">
      <c r="A104">
        <v>97</v>
      </c>
      <c r="B104" t="s">
        <v>20</v>
      </c>
      <c r="C104">
        <v>1</v>
      </c>
      <c r="D104">
        <v>1.3608</v>
      </c>
      <c r="E104">
        <v>990.39</v>
      </c>
      <c r="F104">
        <f t="shared" ref="F104:F118" si="40">E104/E$118</f>
        <v>0.11813787822037516</v>
      </c>
      <c r="G104">
        <f t="shared" ref="G104:G117" si="41">(F104*0.15)/I$104</f>
        <v>2.6059826078023933</v>
      </c>
      <c r="H104">
        <f>SUM(G104:G117)</f>
        <v>28.494013126033298</v>
      </c>
      <c r="I104">
        <f>6.8/1000</f>
        <v>6.7999999999999996E-3</v>
      </c>
      <c r="J104">
        <f t="shared" ref="J104:J117" si="42">G104/H$104</f>
        <v>9.1457198263920944E-2</v>
      </c>
      <c r="K104">
        <f t="shared" ref="K104:K117" si="43">J104*D104</f>
        <v>0.12445495539754362</v>
      </c>
      <c r="L104">
        <f>SUM(K104:K117)</f>
        <v>5.6614830733216372</v>
      </c>
    </row>
    <row r="105" spans="1:12" x14ac:dyDescent="0.35">
      <c r="C105">
        <v>2</v>
      </c>
      <c r="D105">
        <v>2.5242</v>
      </c>
      <c r="E105">
        <v>249.13</v>
      </c>
      <c r="F105">
        <f t="shared" si="40"/>
        <v>2.9717272590638097E-2</v>
      </c>
      <c r="G105">
        <f t="shared" si="41"/>
        <v>0.65552807185231099</v>
      </c>
      <c r="J105">
        <f t="shared" si="42"/>
        <v>2.3005817711700065E-2</v>
      </c>
      <c r="K105">
        <f t="shared" si="43"/>
        <v>5.8071285067873304E-2</v>
      </c>
    </row>
    <row r="106" spans="1:12" x14ac:dyDescent="0.35">
      <c r="C106">
        <v>3</v>
      </c>
      <c r="D106">
        <v>3.8250000000000002</v>
      </c>
      <c r="E106">
        <v>703.2</v>
      </c>
      <c r="F106">
        <f t="shared" si="40"/>
        <v>8.3880649001471977E-2</v>
      </c>
      <c r="G106">
        <f t="shared" si="41"/>
        <v>1.8503084338559994</v>
      </c>
      <c r="J106">
        <f t="shared" si="42"/>
        <v>6.4936743928340576E-2</v>
      </c>
      <c r="K106">
        <f t="shared" si="43"/>
        <v>0.24838304552590271</v>
      </c>
    </row>
    <row r="107" spans="1:12" x14ac:dyDescent="0.35">
      <c r="C107">
        <v>4</v>
      </c>
      <c r="D107">
        <v>4.3716999999999997</v>
      </c>
      <c r="E107">
        <v>180.8</v>
      </c>
      <c r="F107">
        <f t="shared" si="40"/>
        <v>2.1566583247249905E-2</v>
      </c>
      <c r="G107">
        <f t="shared" si="41"/>
        <v>0.47573345398345379</v>
      </c>
      <c r="J107">
        <f t="shared" si="42"/>
        <v>1.6695909132883924E-2</v>
      </c>
      <c r="K107">
        <f t="shared" si="43"/>
        <v>7.2989505956228648E-2</v>
      </c>
    </row>
    <row r="108" spans="1:12" x14ac:dyDescent="0.35">
      <c r="C108">
        <v>5</v>
      </c>
      <c r="D108">
        <v>4.6566999999999998</v>
      </c>
      <c r="E108">
        <v>381.23</v>
      </c>
      <c r="F108">
        <f t="shared" si="40"/>
        <v>4.547471532825819E-2</v>
      </c>
      <c r="G108">
        <f t="shared" si="41"/>
        <v>1.0031187204762837</v>
      </c>
      <c r="J108">
        <f t="shared" si="42"/>
        <v>3.5204543355803863E-2</v>
      </c>
      <c r="K108">
        <f t="shared" si="43"/>
        <v>0.16393699704497183</v>
      </c>
    </row>
    <row r="109" spans="1:12" x14ac:dyDescent="0.35">
      <c r="C109">
        <v>6</v>
      </c>
      <c r="D109">
        <v>4.7607999999999997</v>
      </c>
      <c r="E109">
        <v>589.91999999999996</v>
      </c>
      <c r="F109">
        <f t="shared" si="40"/>
        <v>7.0368134896115389E-2</v>
      </c>
      <c r="G109">
        <f t="shared" si="41"/>
        <v>1.5522382697672512</v>
      </c>
      <c r="J109">
        <f t="shared" si="42"/>
        <v>5.4475944223843387E-2</v>
      </c>
      <c r="K109">
        <f t="shared" si="43"/>
        <v>0.25934907526087358</v>
      </c>
    </row>
    <row r="110" spans="1:12" x14ac:dyDescent="0.35">
      <c r="C110">
        <v>7</v>
      </c>
      <c r="D110">
        <v>4.9908000000000001</v>
      </c>
      <c r="E110">
        <v>149.12</v>
      </c>
      <c r="F110">
        <f t="shared" si="40"/>
        <v>1.7787659811006114E-2</v>
      </c>
      <c r="G110">
        <f t="shared" si="41"/>
        <v>0.3923748487721937</v>
      </c>
      <c r="J110">
        <f t="shared" si="42"/>
        <v>1.3770431249422847E-2</v>
      </c>
      <c r="K110">
        <f t="shared" si="43"/>
        <v>6.8725468279619548E-2</v>
      </c>
    </row>
    <row r="111" spans="1:12" x14ac:dyDescent="0.35">
      <c r="C111">
        <v>8</v>
      </c>
      <c r="D111">
        <v>5.1307999999999998</v>
      </c>
      <c r="E111">
        <v>485.82</v>
      </c>
      <c r="F111">
        <f t="shared" si="40"/>
        <v>5.7950649741033998E-2</v>
      </c>
      <c r="G111">
        <f t="shared" si="41"/>
        <v>1.2783231560522206</v>
      </c>
      <c r="J111">
        <f t="shared" si="42"/>
        <v>4.486286822421276E-2</v>
      </c>
      <c r="K111">
        <f t="shared" si="43"/>
        <v>0.23018240428479081</v>
      </c>
    </row>
    <row r="112" spans="1:12" x14ac:dyDescent="0.35">
      <c r="C112">
        <v>9</v>
      </c>
      <c r="D112">
        <v>5.3433000000000002</v>
      </c>
      <c r="E112">
        <v>1911.36</v>
      </c>
      <c r="F112">
        <f t="shared" si="40"/>
        <v>0.22799504732004189</v>
      </c>
      <c r="G112">
        <f t="shared" si="41"/>
        <v>5.0293025144126888</v>
      </c>
      <c r="J112">
        <f t="shared" si="42"/>
        <v>0.17650383230215164</v>
      </c>
      <c r="K112">
        <f t="shared" si="43"/>
        <v>0.94311292714008688</v>
      </c>
    </row>
    <row r="113" spans="1:12" x14ac:dyDescent="0.35">
      <c r="C113">
        <v>10</v>
      </c>
      <c r="D113">
        <v>6.0366999999999997</v>
      </c>
      <c r="E113">
        <v>52.25</v>
      </c>
      <c r="F113">
        <f t="shared" si="40"/>
        <v>6.23259941741597E-3</v>
      </c>
      <c r="G113">
        <f t="shared" si="41"/>
        <v>0.13748381067829346</v>
      </c>
      <c r="J113">
        <f t="shared" si="42"/>
        <v>4.8250069258472623E-3</v>
      </c>
      <c r="K113">
        <f t="shared" si="43"/>
        <v>2.9127119309262168E-2</v>
      </c>
    </row>
    <row r="114" spans="1:12" x14ac:dyDescent="0.35">
      <c r="C114">
        <v>11</v>
      </c>
      <c r="D114">
        <v>6.5774999999999997</v>
      </c>
      <c r="E114">
        <v>575.49</v>
      </c>
      <c r="F114">
        <f t="shared" si="40"/>
        <v>6.8646863899114202E-2</v>
      </c>
      <c r="G114">
        <f t="shared" si="41"/>
        <v>1.5142690565981074</v>
      </c>
      <c r="J114">
        <f t="shared" si="42"/>
        <v>5.3143411210638106E-2</v>
      </c>
      <c r="K114">
        <f t="shared" si="43"/>
        <v>0.34955078723797212</v>
      </c>
    </row>
    <row r="115" spans="1:12" x14ac:dyDescent="0.35">
      <c r="C115">
        <v>12</v>
      </c>
      <c r="D115">
        <v>6.7074999999999996</v>
      </c>
      <c r="E115">
        <v>471.22</v>
      </c>
      <c r="F115">
        <f t="shared" si="40"/>
        <v>5.6209100430138825E-2</v>
      </c>
      <c r="G115">
        <f t="shared" si="41"/>
        <v>1.2399066271354153</v>
      </c>
      <c r="J115">
        <f t="shared" si="42"/>
        <v>4.3514636623880325E-2</v>
      </c>
      <c r="K115">
        <f t="shared" si="43"/>
        <v>0.29187442515467726</v>
      </c>
    </row>
    <row r="116" spans="1:12" x14ac:dyDescent="0.35">
      <c r="C116">
        <v>13</v>
      </c>
      <c r="D116">
        <v>7.335</v>
      </c>
      <c r="E116">
        <v>946.59</v>
      </c>
      <c r="F116">
        <f t="shared" si="40"/>
        <v>0.11291323028768964</v>
      </c>
      <c r="G116">
        <f t="shared" si="41"/>
        <v>2.4907330210519771</v>
      </c>
      <c r="J116">
        <f t="shared" si="42"/>
        <v>8.7412503462923632E-2</v>
      </c>
      <c r="K116">
        <f t="shared" si="43"/>
        <v>0.64117071290054484</v>
      </c>
    </row>
    <row r="117" spans="1:12" x14ac:dyDescent="0.35">
      <c r="C117">
        <v>14</v>
      </c>
      <c r="D117">
        <v>7.5141999999999998</v>
      </c>
      <c r="E117">
        <v>3142.48</v>
      </c>
      <c r="F117">
        <f t="shared" si="40"/>
        <v>0.37484821085629355</v>
      </c>
      <c r="G117">
        <f t="shared" si="41"/>
        <v>8.2687105335947102</v>
      </c>
      <c r="J117">
        <f t="shared" si="42"/>
        <v>0.29019115338443069</v>
      </c>
      <c r="K117">
        <f t="shared" si="43"/>
        <v>2.1805543647612891</v>
      </c>
    </row>
    <row r="118" spans="1:12" x14ac:dyDescent="0.35">
      <c r="C118">
        <v>15</v>
      </c>
      <c r="D118">
        <v>7.99</v>
      </c>
      <c r="E118">
        <v>8383.34</v>
      </c>
      <c r="F118">
        <f t="shared" si="40"/>
        <v>1</v>
      </c>
    </row>
    <row r="119" spans="1:12" s="8" customFormat="1" x14ac:dyDescent="0.35">
      <c r="A119" s="8">
        <v>26</v>
      </c>
      <c r="B119" s="8" t="s">
        <v>20</v>
      </c>
      <c r="C119" s="8">
        <v>1</v>
      </c>
      <c r="D119" s="8">
        <v>0.84919999999999995</v>
      </c>
      <c r="E119" s="8">
        <v>372.78</v>
      </c>
      <c r="F119" s="8">
        <f t="shared" ref="F119:F124" si="44">E119/E$124</f>
        <v>4.5285026713282286E-2</v>
      </c>
      <c r="G119" s="8">
        <f>(F119*0.15)/I$119</f>
        <v>0.80866119130861214</v>
      </c>
      <c r="H119" s="8">
        <f>SUM(G119:G123)</f>
        <v>1.9075709672974439</v>
      </c>
      <c r="I119" s="8">
        <f>8.4/1000</f>
        <v>8.4000000000000012E-3</v>
      </c>
      <c r="J119" s="8">
        <f>G119/H$119</f>
        <v>0.42392194323144106</v>
      </c>
      <c r="K119" s="8">
        <f>J119*D119</f>
        <v>0.35999451419213974</v>
      </c>
      <c r="L119" s="8">
        <f>SUM(K119:K123)</f>
        <v>2.6036352972616452</v>
      </c>
    </row>
    <row r="120" spans="1:12" s="8" customFormat="1" x14ac:dyDescent="0.35">
      <c r="C120" s="8">
        <v>2</v>
      </c>
      <c r="D120" s="8">
        <v>1.36</v>
      </c>
      <c r="E120" s="8">
        <v>257.83999999999997</v>
      </c>
      <c r="F120" s="8">
        <f t="shared" si="44"/>
        <v>3.1322204216301053E-2</v>
      </c>
      <c r="G120" s="8">
        <f>(F120*0.15)/I$119</f>
        <v>0.5593250752910901</v>
      </c>
      <c r="J120" s="8">
        <f>G120/H$119</f>
        <v>0.29321324599708881</v>
      </c>
      <c r="K120" s="8">
        <f>J120*D120</f>
        <v>0.39877001455604083</v>
      </c>
    </row>
    <row r="121" spans="1:12" s="8" customFormat="1" x14ac:dyDescent="0.35">
      <c r="C121" s="8">
        <v>3</v>
      </c>
      <c r="D121" s="8">
        <v>6.1283000000000003</v>
      </c>
      <c r="E121" s="8">
        <v>60.79</v>
      </c>
      <c r="F121" s="8">
        <f t="shared" si="44"/>
        <v>7.3847222863362583E-3</v>
      </c>
      <c r="G121" s="8">
        <f>(F121*0.15)/I$119</f>
        <v>0.13187004082743314</v>
      </c>
      <c r="J121" s="8">
        <f>G121/H$119</f>
        <v>6.9129821688500723E-2</v>
      </c>
      <c r="K121" s="8">
        <f>J121*D121</f>
        <v>0.42364828625363898</v>
      </c>
    </row>
    <row r="122" spans="1:12" s="8" customFormat="1" x14ac:dyDescent="0.35">
      <c r="C122" s="8">
        <v>4</v>
      </c>
      <c r="D122" s="8">
        <v>6.5583</v>
      </c>
      <c r="E122" s="8">
        <v>159.94</v>
      </c>
      <c r="F122" s="8">
        <f t="shared" si="44"/>
        <v>1.9429387768985378E-2</v>
      </c>
      <c r="G122" s="8">
        <f>(F122*0.15)/I$119</f>
        <v>0.34695335301759594</v>
      </c>
      <c r="J122" s="8">
        <f>G122/H$119</f>
        <v>0.18188227802037846</v>
      </c>
      <c r="K122" s="8">
        <f>J122*D122</f>
        <v>1.192838543941048</v>
      </c>
    </row>
    <row r="123" spans="1:12" s="8" customFormat="1" x14ac:dyDescent="0.35">
      <c r="C123" s="8">
        <v>5</v>
      </c>
      <c r="D123" s="8">
        <v>7.17</v>
      </c>
      <c r="E123" s="8">
        <v>28.01</v>
      </c>
      <c r="F123" s="8">
        <f t="shared" si="44"/>
        <v>3.4026331837519103E-3</v>
      </c>
      <c r="G123" s="8">
        <f>(F123*0.15)/I$119</f>
        <v>6.0761306852712672E-2</v>
      </c>
      <c r="J123" s="8">
        <f>G123/H$119</f>
        <v>3.185271106259098E-2</v>
      </c>
      <c r="K123" s="8">
        <f>J123*D123</f>
        <v>0.22838393831877732</v>
      </c>
    </row>
    <row r="124" spans="1:12" s="8" customFormat="1" x14ac:dyDescent="0.35">
      <c r="C124" s="8">
        <v>6</v>
      </c>
      <c r="D124" s="8">
        <v>7.9882999999999997</v>
      </c>
      <c r="E124" s="8">
        <v>8231.86</v>
      </c>
      <c r="F124" s="8">
        <f t="shared" si="44"/>
        <v>1</v>
      </c>
    </row>
    <row r="125" spans="1:12" x14ac:dyDescent="0.35">
      <c r="A125">
        <v>86</v>
      </c>
      <c r="B125" t="s">
        <v>20</v>
      </c>
      <c r="C125">
        <v>1</v>
      </c>
      <c r="D125">
        <v>0.91800000000000004</v>
      </c>
      <c r="E125">
        <v>101.047</v>
      </c>
      <c r="F125">
        <f t="shared" ref="F125:F139" si="45">E125/E$139</f>
        <v>1.2318789253210507E-2</v>
      </c>
      <c r="G125">
        <f t="shared" ref="G125:G138" si="46">(F125*0.15)/I$125</f>
        <v>0.31858937723820274</v>
      </c>
      <c r="H125">
        <f>SUM(G125:G138)</f>
        <v>16.687954793138353</v>
      </c>
      <c r="I125">
        <f>5.8/1000</f>
        <v>5.7999999999999996E-3</v>
      </c>
      <c r="J125">
        <f t="shared" ref="J125:J138" si="47">G125/H$125</f>
        <v>1.9090977965088827E-2</v>
      </c>
      <c r="K125">
        <f t="shared" ref="K125:K138" si="48">J125*D125</f>
        <v>1.7525517771951545E-2</v>
      </c>
      <c r="L125">
        <f>SUM(K125:K138)</f>
        <v>5.8464206484172525</v>
      </c>
    </row>
    <row r="126" spans="1:12" x14ac:dyDescent="0.35">
      <c r="C126">
        <v>2</v>
      </c>
      <c r="D126">
        <v>1.373</v>
      </c>
      <c r="E126">
        <v>217.654</v>
      </c>
      <c r="F126">
        <f t="shared" si="45"/>
        <v>2.6534521125004006E-2</v>
      </c>
      <c r="G126">
        <f t="shared" si="46"/>
        <v>0.6862376153018277</v>
      </c>
      <c r="J126">
        <f t="shared" si="47"/>
        <v>4.1121732639399916E-2</v>
      </c>
      <c r="K126">
        <f t="shared" si="48"/>
        <v>5.6460138913896084E-2</v>
      </c>
    </row>
    <row r="127" spans="1:12" x14ac:dyDescent="0.35">
      <c r="C127">
        <v>3</v>
      </c>
      <c r="D127">
        <v>1.82</v>
      </c>
      <c r="E127">
        <v>149.38999999999999</v>
      </c>
      <c r="F127">
        <f t="shared" si="45"/>
        <v>1.8212355899107521E-2</v>
      </c>
      <c r="G127">
        <f t="shared" si="46"/>
        <v>0.47100920428726345</v>
      </c>
      <c r="J127">
        <f t="shared" si="47"/>
        <v>2.8224501451845376E-2</v>
      </c>
      <c r="K127">
        <f t="shared" si="48"/>
        <v>5.1368592642358588E-2</v>
      </c>
    </row>
    <row r="128" spans="1:12" x14ac:dyDescent="0.35">
      <c r="C128">
        <v>4</v>
      </c>
      <c r="D128">
        <v>2.5470000000000002</v>
      </c>
      <c r="E128">
        <v>132.035</v>
      </c>
      <c r="F128">
        <f t="shared" si="45"/>
        <v>1.6096582175103163E-2</v>
      </c>
      <c r="G128">
        <f t="shared" si="46"/>
        <v>0.41629091832163351</v>
      </c>
      <c r="J128">
        <f t="shared" si="47"/>
        <v>2.4945592403737896E-2</v>
      </c>
      <c r="K128">
        <f t="shared" si="48"/>
        <v>6.3536423852320431E-2</v>
      </c>
    </row>
    <row r="129" spans="1:12" x14ac:dyDescent="0.35">
      <c r="C129">
        <v>5</v>
      </c>
      <c r="D129">
        <v>4.6680000000000001</v>
      </c>
      <c r="E129">
        <v>208.42599999999999</v>
      </c>
      <c r="F129">
        <f t="shared" si="45"/>
        <v>2.5409521993623296E-2</v>
      </c>
      <c r="G129">
        <f t="shared" si="46"/>
        <v>0.65714281017991283</v>
      </c>
      <c r="J129">
        <f t="shared" si="47"/>
        <v>3.9378271233699212E-2</v>
      </c>
      <c r="K129">
        <f t="shared" si="48"/>
        <v>0.18381777011890793</v>
      </c>
    </row>
    <row r="130" spans="1:12" x14ac:dyDescent="0.35">
      <c r="C130">
        <v>6</v>
      </c>
      <c r="D130">
        <v>4.7699999999999996</v>
      </c>
      <c r="E130">
        <v>432.08699999999999</v>
      </c>
      <c r="F130">
        <f t="shared" si="45"/>
        <v>5.2676365375042986E-2</v>
      </c>
      <c r="G130">
        <f t="shared" si="46"/>
        <v>1.3623197941821461</v>
      </c>
      <c r="J130">
        <f t="shared" si="47"/>
        <v>8.1634916385457612E-2</v>
      </c>
      <c r="K130">
        <f t="shared" si="48"/>
        <v>0.38939855115863276</v>
      </c>
    </row>
    <row r="131" spans="1:12" x14ac:dyDescent="0.35">
      <c r="C131">
        <v>7</v>
      </c>
      <c r="D131">
        <v>4.9969999999999999</v>
      </c>
      <c r="E131">
        <v>163.41399999999999</v>
      </c>
      <c r="F131">
        <f t="shared" si="45"/>
        <v>1.9922042485419077E-2</v>
      </c>
      <c r="G131">
        <f t="shared" si="46"/>
        <v>0.5152252366918727</v>
      </c>
      <c r="J131">
        <f t="shared" si="47"/>
        <v>3.0874079123447754E-2</v>
      </c>
      <c r="K131">
        <f t="shared" si="48"/>
        <v>0.15427777337986842</v>
      </c>
    </row>
    <row r="132" spans="1:12" x14ac:dyDescent="0.35">
      <c r="C132">
        <v>8</v>
      </c>
      <c r="D132">
        <v>5.1369999999999996</v>
      </c>
      <c r="E132">
        <v>370.52800000000002</v>
      </c>
      <c r="F132">
        <f t="shared" si="45"/>
        <v>4.5171616618143867E-2</v>
      </c>
      <c r="G132">
        <f t="shared" si="46"/>
        <v>1.1682314642623415</v>
      </c>
      <c r="J132">
        <f t="shared" si="47"/>
        <v>7.0004472012513336E-2</v>
      </c>
      <c r="K132">
        <f t="shared" si="48"/>
        <v>0.35961297272828097</v>
      </c>
    </row>
    <row r="133" spans="1:12" x14ac:dyDescent="0.35">
      <c r="C133">
        <v>9</v>
      </c>
      <c r="D133">
        <v>5.35</v>
      </c>
      <c r="E133">
        <v>527.51300000000003</v>
      </c>
      <c r="F133">
        <f t="shared" si="45"/>
        <v>6.4309890202864359E-2</v>
      </c>
      <c r="G133">
        <f t="shared" si="46"/>
        <v>1.6631868155913199</v>
      </c>
      <c r="J133">
        <f t="shared" si="47"/>
        <v>9.9663909460923183E-2</v>
      </c>
      <c r="K133">
        <f t="shared" si="48"/>
        <v>0.53320191561593899</v>
      </c>
    </row>
    <row r="134" spans="1:12" x14ac:dyDescent="0.35">
      <c r="C134">
        <v>10</v>
      </c>
      <c r="D134">
        <v>6.4089999999999998</v>
      </c>
      <c r="E134">
        <v>115.402</v>
      </c>
      <c r="F134">
        <f t="shared" si="45"/>
        <v>1.4068828539184725E-2</v>
      </c>
      <c r="G134">
        <f t="shared" si="46"/>
        <v>0.36384901394443253</v>
      </c>
      <c r="J134">
        <f t="shared" si="47"/>
        <v>2.1803092017844972E-2</v>
      </c>
      <c r="K134">
        <f t="shared" si="48"/>
        <v>0.13973601674236841</v>
      </c>
    </row>
    <row r="135" spans="1:12" x14ac:dyDescent="0.35">
      <c r="C135">
        <v>11</v>
      </c>
      <c r="D135">
        <v>6.577</v>
      </c>
      <c r="E135">
        <v>134.41</v>
      </c>
      <c r="F135">
        <f t="shared" si="45"/>
        <v>1.6386121938543691E-2</v>
      </c>
      <c r="G135">
        <f t="shared" si="46"/>
        <v>0.42377901565199205</v>
      </c>
      <c r="J135">
        <f t="shared" si="47"/>
        <v>2.5394305108391042E-2</v>
      </c>
      <c r="K135">
        <f t="shared" si="48"/>
        <v>0.16701834469788787</v>
      </c>
    </row>
    <row r="136" spans="1:12" x14ac:dyDescent="0.35">
      <c r="C136">
        <v>12</v>
      </c>
      <c r="D136">
        <v>6.7069999999999999</v>
      </c>
      <c r="E136">
        <v>904.97699999999998</v>
      </c>
      <c r="F136">
        <f t="shared" si="45"/>
        <v>0.1103270848417339</v>
      </c>
      <c r="G136">
        <f t="shared" si="46"/>
        <v>2.8532866769413938</v>
      </c>
      <c r="J136">
        <f t="shared" si="47"/>
        <v>0.17097881150268876</v>
      </c>
      <c r="K136">
        <f t="shared" si="48"/>
        <v>1.1467548887485335</v>
      </c>
    </row>
    <row r="137" spans="1:12" x14ac:dyDescent="0.35">
      <c r="C137">
        <v>13</v>
      </c>
      <c r="D137">
        <v>7.3330000000000002</v>
      </c>
      <c r="E137">
        <v>715.798</v>
      </c>
      <c r="F137">
        <f t="shared" si="45"/>
        <v>8.7263993091032638E-2</v>
      </c>
      <c r="G137">
        <f t="shared" si="46"/>
        <v>2.2568274075267061</v>
      </c>
      <c r="J137">
        <f t="shared" si="47"/>
        <v>0.1352369080274986</v>
      </c>
      <c r="K137">
        <f t="shared" si="48"/>
        <v>0.99169224656564725</v>
      </c>
    </row>
    <row r="138" spans="1:12" x14ac:dyDescent="0.35">
      <c r="C138">
        <v>14</v>
      </c>
      <c r="D138">
        <v>7.5220000000000002</v>
      </c>
      <c r="E138">
        <v>1120.2380000000001</v>
      </c>
      <c r="F138">
        <f t="shared" si="45"/>
        <v>0.13656987179666921</v>
      </c>
      <c r="G138">
        <f t="shared" si="46"/>
        <v>3.531979443017307</v>
      </c>
      <c r="J138">
        <f t="shared" si="47"/>
        <v>0.21164843066746344</v>
      </c>
      <c r="K138">
        <f t="shared" si="48"/>
        <v>1.5920194954806601</v>
      </c>
    </row>
    <row r="139" spans="1:12" x14ac:dyDescent="0.35">
      <c r="C139">
        <v>15</v>
      </c>
      <c r="D139">
        <v>7.9870000000000001</v>
      </c>
      <c r="E139">
        <v>8202.6730000000007</v>
      </c>
      <c r="F139">
        <f t="shared" si="45"/>
        <v>1</v>
      </c>
    </row>
    <row r="140" spans="1:12" s="8" customFormat="1" x14ac:dyDescent="0.35">
      <c r="A140" s="8">
        <v>109</v>
      </c>
      <c r="B140" s="8" t="s">
        <v>20</v>
      </c>
      <c r="C140" s="8">
        <v>1</v>
      </c>
      <c r="D140" s="10">
        <v>0.84799999999999998</v>
      </c>
      <c r="E140" s="8">
        <v>489.78300000000002</v>
      </c>
      <c r="F140" s="8">
        <f t="shared" ref="F140:F149" si="49">E140/E$149</f>
        <v>5.7184385062051542E-2</v>
      </c>
      <c r="G140" s="8">
        <f t="shared" ref="G140:G148" si="50">(F140*0.15)/I$140</f>
        <v>1.1139815271828222</v>
      </c>
      <c r="H140" s="8">
        <f>SUM(G140:G148)</f>
        <v>4.4774673199287953</v>
      </c>
      <c r="I140" s="8">
        <f>7.7/1000</f>
        <v>7.7000000000000002E-3</v>
      </c>
      <c r="J140" s="8">
        <f t="shared" ref="J140:J148" si="51">G140/H$140</f>
        <v>0.24879724352751673</v>
      </c>
      <c r="K140" s="8">
        <f t="shared" ref="K140:K148" si="52">J140*D140</f>
        <v>0.21098006251133417</v>
      </c>
      <c r="L140" s="8">
        <f>SUM(K140:K148)</f>
        <v>4.7708438283391823</v>
      </c>
    </row>
    <row r="141" spans="1:12" s="8" customFormat="1" x14ac:dyDescent="0.35">
      <c r="C141" s="8">
        <v>2</v>
      </c>
      <c r="D141" s="10">
        <v>4.7619999999999996</v>
      </c>
      <c r="E141" s="8">
        <v>234.99600000000001</v>
      </c>
      <c r="F141" s="8">
        <f t="shared" si="49"/>
        <v>2.7436848057286314E-2</v>
      </c>
      <c r="G141" s="8">
        <f t="shared" si="50"/>
        <v>0.53448405306401903</v>
      </c>
      <c r="J141" s="8">
        <f t="shared" si="51"/>
        <v>0.11937196072544844</v>
      </c>
      <c r="K141" s="8">
        <f t="shared" si="52"/>
        <v>0.56844927697458536</v>
      </c>
    </row>
    <row r="142" spans="1:12" s="8" customFormat="1" x14ac:dyDescent="0.35">
      <c r="C142" s="8">
        <v>3</v>
      </c>
      <c r="D142" s="10">
        <v>4.9909999999999997</v>
      </c>
      <c r="E142" s="8">
        <v>82.736000000000004</v>
      </c>
      <c r="F142" s="8">
        <f t="shared" si="49"/>
        <v>9.6598029790619447E-3</v>
      </c>
      <c r="G142" s="8">
        <f t="shared" si="50"/>
        <v>0.18817798011159631</v>
      </c>
      <c r="J142" s="8">
        <f t="shared" si="51"/>
        <v>4.2027772994351835E-2</v>
      </c>
      <c r="K142" s="8">
        <f t="shared" si="52"/>
        <v>0.20976061501481</v>
      </c>
    </row>
    <row r="143" spans="1:12" s="8" customFormat="1" x14ac:dyDescent="0.35">
      <c r="C143" s="8">
        <v>4</v>
      </c>
      <c r="D143" s="10">
        <v>5.1280000000000001</v>
      </c>
      <c r="E143" s="8">
        <v>160.845</v>
      </c>
      <c r="F143" s="8">
        <f t="shared" si="49"/>
        <v>1.8779382737468795E-2</v>
      </c>
      <c r="G143" s="8">
        <f t="shared" si="50"/>
        <v>0.36583213124939207</v>
      </c>
      <c r="J143" s="8">
        <f t="shared" si="51"/>
        <v>8.1705148270118447E-2</v>
      </c>
      <c r="K143" s="8">
        <f t="shared" si="52"/>
        <v>0.41898400032916738</v>
      </c>
    </row>
    <row r="144" spans="1:12" s="8" customFormat="1" x14ac:dyDescent="0.35">
      <c r="C144" s="8">
        <v>5</v>
      </c>
      <c r="D144" s="10">
        <v>5.343</v>
      </c>
      <c r="E144" s="8">
        <v>233.11600000000001</v>
      </c>
      <c r="F144" s="8">
        <f t="shared" si="49"/>
        <v>2.7217349536682995E-2</v>
      </c>
      <c r="G144" s="8">
        <f t="shared" si="50"/>
        <v>0.53020810785746086</v>
      </c>
      <c r="J144" s="8">
        <f t="shared" si="51"/>
        <v>0.11841696878446289</v>
      </c>
      <c r="K144" s="8">
        <f t="shared" si="52"/>
        <v>0.63270186421538521</v>
      </c>
    </row>
    <row r="145" spans="1:12" s="8" customFormat="1" x14ac:dyDescent="0.35">
      <c r="C145" s="8">
        <v>6</v>
      </c>
      <c r="D145" s="10">
        <v>6.4029999999999996</v>
      </c>
      <c r="E145" s="8">
        <v>40.704999999999998</v>
      </c>
      <c r="F145" s="8">
        <f t="shared" si="49"/>
        <v>4.7524932346586302E-3</v>
      </c>
      <c r="G145" s="8">
        <f t="shared" si="50"/>
        <v>9.2581037038804478E-2</v>
      </c>
      <c r="J145" s="8">
        <f t="shared" si="51"/>
        <v>2.0677099445647495E-2</v>
      </c>
      <c r="K145" s="8">
        <f t="shared" si="52"/>
        <v>0.13239546775048092</v>
      </c>
    </row>
    <row r="146" spans="1:12" s="8" customFormat="1" x14ac:dyDescent="0.35">
      <c r="C146" s="8">
        <v>7</v>
      </c>
      <c r="D146" s="10">
        <v>6.7030000000000003</v>
      </c>
      <c r="E146" s="8">
        <v>373.66300000000001</v>
      </c>
      <c r="F146" s="8">
        <f t="shared" si="49"/>
        <v>4.3626848778829323E-2</v>
      </c>
      <c r="G146" s="8">
        <f t="shared" si="50"/>
        <v>0.84987367750966214</v>
      </c>
      <c r="J146" s="8">
        <f t="shared" si="51"/>
        <v>0.18981125193855744</v>
      </c>
      <c r="K146" s="8">
        <f t="shared" si="52"/>
        <v>1.2723048217441506</v>
      </c>
    </row>
    <row r="147" spans="1:12" s="8" customFormat="1" x14ac:dyDescent="0.35">
      <c r="C147" s="8">
        <v>8</v>
      </c>
      <c r="D147" s="10">
        <v>7.3310000000000004</v>
      </c>
      <c r="E147" s="8">
        <v>232.49700000000001</v>
      </c>
      <c r="F147" s="8">
        <f t="shared" si="49"/>
        <v>2.7145078481229028E-2</v>
      </c>
      <c r="G147" s="8">
        <f t="shared" si="50"/>
        <v>0.52880023015381217</v>
      </c>
      <c r="J147" s="8">
        <f t="shared" si="51"/>
        <v>0.11810253260814903</v>
      </c>
      <c r="K147" s="8">
        <f t="shared" si="52"/>
        <v>0.86580966655034053</v>
      </c>
    </row>
    <row r="148" spans="1:12" s="8" customFormat="1" x14ac:dyDescent="0.35">
      <c r="C148" s="8">
        <v>9</v>
      </c>
      <c r="D148" s="10">
        <v>7.5209999999999999</v>
      </c>
      <c r="E148" s="8">
        <v>120.262</v>
      </c>
      <c r="F148" s="8">
        <f t="shared" si="49"/>
        <v>1.4041133555742935E-2</v>
      </c>
      <c r="G148" s="8">
        <f t="shared" si="50"/>
        <v>0.27352857576122597</v>
      </c>
      <c r="J148" s="8">
        <f t="shared" si="51"/>
        <v>6.109002170574767E-2</v>
      </c>
      <c r="K148" s="8">
        <f t="shared" si="52"/>
        <v>0.45945805324892824</v>
      </c>
    </row>
    <row r="149" spans="1:12" s="8" customFormat="1" x14ac:dyDescent="0.35">
      <c r="C149" s="8">
        <v>10</v>
      </c>
      <c r="D149" s="10">
        <v>7.9829999999999997</v>
      </c>
      <c r="E149" s="8">
        <v>8564.9779999999992</v>
      </c>
      <c r="F149" s="8">
        <f t="shared" si="49"/>
        <v>1</v>
      </c>
    </row>
    <row r="150" spans="1:12" x14ac:dyDescent="0.35">
      <c r="A150">
        <v>110</v>
      </c>
      <c r="B150" t="s">
        <v>20</v>
      </c>
      <c r="C150">
        <v>1</v>
      </c>
      <c r="D150">
        <v>1.367</v>
      </c>
      <c r="E150">
        <v>651.851</v>
      </c>
      <c r="F150">
        <f t="shared" ref="F150:F167" si="53">E150/E$167</f>
        <v>7.9613434833538749E-2</v>
      </c>
      <c r="G150">
        <f t="shared" ref="G150:G166" si="54">(F150*0.15)/I$150</f>
        <v>1.9903358708384686</v>
      </c>
      <c r="H150">
        <f>SUM(G150:G166)</f>
        <v>43.423944645755867</v>
      </c>
      <c r="I150">
        <f>6/1000</f>
        <v>6.0000000000000001E-3</v>
      </c>
      <c r="J150">
        <f t="shared" ref="J150:J166" si="55">G150/H$150</f>
        <v>4.5834985445823574E-2</v>
      </c>
      <c r="K150">
        <f t="shared" ref="K150:K166" si="56">J150*D150</f>
        <v>6.2656425104440819E-2</v>
      </c>
      <c r="L150">
        <f>SUM(K150:K166)</f>
        <v>5.9042571448782013</v>
      </c>
    </row>
    <row r="151" spans="1:12" x14ac:dyDescent="0.35">
      <c r="C151">
        <v>2</v>
      </c>
      <c r="D151">
        <v>1.81</v>
      </c>
      <c r="E151">
        <v>320.93200000000002</v>
      </c>
      <c r="F151">
        <f t="shared" si="53"/>
        <v>3.919683925927437E-2</v>
      </c>
      <c r="G151">
        <f t="shared" si="54"/>
        <v>0.97992098148185913</v>
      </c>
      <c r="J151">
        <f t="shared" si="55"/>
        <v>2.2566374139334065E-2</v>
      </c>
      <c r="K151">
        <f t="shared" si="56"/>
        <v>4.084513719219466E-2</v>
      </c>
    </row>
    <row r="152" spans="1:12" x14ac:dyDescent="0.35">
      <c r="C152">
        <v>3</v>
      </c>
      <c r="D152">
        <v>2.5169999999999999</v>
      </c>
      <c r="E152">
        <v>162.05500000000001</v>
      </c>
      <c r="F152">
        <f t="shared" si="53"/>
        <v>1.979249120113204E-2</v>
      </c>
      <c r="G152">
        <f t="shared" si="54"/>
        <v>0.49481228002830097</v>
      </c>
      <c r="J152">
        <f t="shared" si="55"/>
        <v>1.1394917805484595E-2</v>
      </c>
      <c r="K152">
        <f t="shared" si="56"/>
        <v>2.8681008116404724E-2</v>
      </c>
    </row>
    <row r="153" spans="1:12" x14ac:dyDescent="0.35">
      <c r="C153">
        <v>4</v>
      </c>
      <c r="D153">
        <v>3.0249999999999999</v>
      </c>
      <c r="E153">
        <v>170.69499999999999</v>
      </c>
      <c r="F153">
        <f t="shared" si="53"/>
        <v>2.0847732470934147E-2</v>
      </c>
      <c r="G153">
        <f t="shared" si="54"/>
        <v>0.52119331177335371</v>
      </c>
      <c r="J153">
        <f t="shared" si="55"/>
        <v>1.2002440497406392E-2</v>
      </c>
      <c r="K153">
        <f t="shared" si="56"/>
        <v>3.6307382504654331E-2</v>
      </c>
    </row>
    <row r="154" spans="1:12" x14ac:dyDescent="0.35">
      <c r="C154">
        <v>5</v>
      </c>
      <c r="D154">
        <v>3.8180000000000001</v>
      </c>
      <c r="E154">
        <v>292.14</v>
      </c>
      <c r="F154">
        <f t="shared" si="53"/>
        <v>3.5680345435183822E-2</v>
      </c>
      <c r="G154">
        <f t="shared" si="54"/>
        <v>0.89200863587959545</v>
      </c>
      <c r="J154">
        <f t="shared" si="55"/>
        <v>2.0541861020605779E-2</v>
      </c>
      <c r="K154">
        <f t="shared" si="56"/>
        <v>7.8428825376672867E-2</v>
      </c>
    </row>
    <row r="155" spans="1:12" x14ac:dyDescent="0.35">
      <c r="C155">
        <v>6</v>
      </c>
      <c r="D155">
        <v>4.218</v>
      </c>
      <c r="E155">
        <v>372.524</v>
      </c>
      <c r="F155">
        <f t="shared" si="53"/>
        <v>4.5497997545342707E-2</v>
      </c>
      <c r="G155">
        <f t="shared" si="54"/>
        <v>1.1374499386335675</v>
      </c>
      <c r="J155">
        <f t="shared" si="55"/>
        <v>2.6194072139522649E-2</v>
      </c>
      <c r="K155">
        <f t="shared" si="56"/>
        <v>0.11048659628450654</v>
      </c>
    </row>
    <row r="156" spans="1:12" x14ac:dyDescent="0.35">
      <c r="C156">
        <v>7</v>
      </c>
      <c r="D156">
        <v>4.3680000000000003</v>
      </c>
      <c r="E156">
        <v>74.56</v>
      </c>
      <c r="F156">
        <f t="shared" si="53"/>
        <v>9.1063413282922775E-3</v>
      </c>
      <c r="G156">
        <f t="shared" si="54"/>
        <v>0.22765853320730692</v>
      </c>
      <c r="J156">
        <f t="shared" si="55"/>
        <v>5.242695822880698E-3</v>
      </c>
      <c r="K156">
        <f t="shared" si="56"/>
        <v>2.2900095354342891E-2</v>
      </c>
    </row>
    <row r="157" spans="1:12" x14ac:dyDescent="0.35">
      <c r="C157">
        <v>8</v>
      </c>
      <c r="D157">
        <v>4.6500000000000004</v>
      </c>
      <c r="E157">
        <v>913.22199999999998</v>
      </c>
      <c r="F157">
        <f t="shared" si="53"/>
        <v>0.11153582672352104</v>
      </c>
      <c r="G157">
        <f t="shared" si="54"/>
        <v>2.7883956680880262</v>
      </c>
      <c r="J157">
        <f t="shared" si="55"/>
        <v>6.4213320342848129E-2</v>
      </c>
      <c r="K157">
        <f t="shared" si="56"/>
        <v>0.29859193959424385</v>
      </c>
    </row>
    <row r="158" spans="1:12" x14ac:dyDescent="0.35">
      <c r="C158">
        <v>9</v>
      </c>
      <c r="D158">
        <v>4.7530000000000001</v>
      </c>
      <c r="E158">
        <v>814.38099999999997</v>
      </c>
      <c r="F158">
        <f t="shared" si="53"/>
        <v>9.9463939877628652E-2</v>
      </c>
      <c r="G158">
        <f t="shared" si="54"/>
        <v>2.486598496940716</v>
      </c>
      <c r="J158">
        <f t="shared" si="55"/>
        <v>5.7263302936338585E-2</v>
      </c>
      <c r="K158">
        <f t="shared" si="56"/>
        <v>0.27217247885641732</v>
      </c>
    </row>
    <row r="159" spans="1:12" x14ac:dyDescent="0.35">
      <c r="C159">
        <v>10</v>
      </c>
      <c r="D159">
        <v>4.9809999999999999</v>
      </c>
      <c r="E159">
        <v>299.71699999999998</v>
      </c>
      <c r="F159">
        <f t="shared" si="53"/>
        <v>3.6605757831166527E-2</v>
      </c>
      <c r="G159">
        <f t="shared" si="54"/>
        <v>0.91514394577916303</v>
      </c>
      <c r="J159">
        <f t="shared" si="55"/>
        <v>2.1074638733185807E-2</v>
      </c>
      <c r="K159">
        <f t="shared" si="56"/>
        <v>0.10497277552999851</v>
      </c>
    </row>
    <row r="160" spans="1:12" x14ac:dyDescent="0.35">
      <c r="C160">
        <v>11</v>
      </c>
      <c r="D160">
        <v>5.1219999999999999</v>
      </c>
      <c r="E160">
        <v>774.63300000000004</v>
      </c>
      <c r="F160">
        <f t="shared" si="53"/>
        <v>9.4609341498914049E-2</v>
      </c>
      <c r="G160">
        <f t="shared" si="54"/>
        <v>2.365233537472851</v>
      </c>
      <c r="J160">
        <f t="shared" si="55"/>
        <v>5.4468417292992802E-2</v>
      </c>
      <c r="K160">
        <f t="shared" si="56"/>
        <v>0.2789872333747091</v>
      </c>
    </row>
    <row r="161" spans="1:12" x14ac:dyDescent="0.35">
      <c r="C161">
        <v>12</v>
      </c>
      <c r="D161">
        <v>5.3339999999999996</v>
      </c>
      <c r="E161">
        <v>1222.0340000000001</v>
      </c>
      <c r="F161">
        <f t="shared" si="53"/>
        <v>0.14925239697932302</v>
      </c>
      <c r="G161">
        <f t="shared" si="54"/>
        <v>3.7313099244830754</v>
      </c>
      <c r="J161">
        <f t="shared" si="55"/>
        <v>8.5927475150458565E-2</v>
      </c>
      <c r="K161">
        <f t="shared" si="56"/>
        <v>0.45833715245254597</v>
      </c>
    </row>
    <row r="162" spans="1:12" x14ac:dyDescent="0.35">
      <c r="C162">
        <v>13</v>
      </c>
      <c r="D162">
        <v>6.3959999999999999</v>
      </c>
      <c r="E162">
        <v>505.27699999999999</v>
      </c>
      <c r="F162">
        <f t="shared" si="53"/>
        <v>6.1711706375208376E-2</v>
      </c>
      <c r="G162">
        <f t="shared" si="54"/>
        <v>1.5427926593802093</v>
      </c>
      <c r="J162">
        <f t="shared" si="55"/>
        <v>3.5528616111825242E-2</v>
      </c>
      <c r="K162">
        <f t="shared" si="56"/>
        <v>0.22724102865123424</v>
      </c>
    </row>
    <row r="163" spans="1:12" x14ac:dyDescent="0.35">
      <c r="C163">
        <v>14</v>
      </c>
      <c r="D163">
        <v>6.5659999999999998</v>
      </c>
      <c r="E163">
        <v>301.80200000000002</v>
      </c>
      <c r="F163">
        <f t="shared" si="53"/>
        <v>3.6860408068150025E-2</v>
      </c>
      <c r="G163">
        <f t="shared" si="54"/>
        <v>0.92151020170375053</v>
      </c>
      <c r="J163">
        <f t="shared" si="55"/>
        <v>2.1221245771687772E-2</v>
      </c>
      <c r="K163">
        <f t="shared" si="56"/>
        <v>0.13933869973690191</v>
      </c>
    </row>
    <row r="164" spans="1:12" x14ac:dyDescent="0.35">
      <c r="C164">
        <v>15</v>
      </c>
      <c r="D164">
        <v>6.6950000000000003</v>
      </c>
      <c r="E164">
        <v>1888.192</v>
      </c>
      <c r="F164">
        <f t="shared" si="53"/>
        <v>0.23061320876275282</v>
      </c>
      <c r="G164">
        <f t="shared" si="54"/>
        <v>5.7653302190688196</v>
      </c>
      <c r="J164">
        <f t="shared" si="55"/>
        <v>0.13276845910939844</v>
      </c>
      <c r="K164">
        <f t="shared" si="56"/>
        <v>0.88888483373742255</v>
      </c>
    </row>
    <row r="165" spans="1:12" x14ac:dyDescent="0.35">
      <c r="C165">
        <v>16</v>
      </c>
      <c r="D165">
        <v>7.3230000000000004</v>
      </c>
      <c r="E165">
        <v>2129.0839999999998</v>
      </c>
      <c r="F165">
        <f t="shared" si="53"/>
        <v>0.26003441014761042</v>
      </c>
      <c r="G165">
        <f t="shared" si="54"/>
        <v>6.5008602536902602</v>
      </c>
      <c r="J165">
        <f t="shared" si="55"/>
        <v>0.14970681053329032</v>
      </c>
      <c r="K165">
        <f t="shared" si="56"/>
        <v>1.0963029735352852</v>
      </c>
    </row>
    <row r="166" spans="1:12" x14ac:dyDescent="0.35">
      <c r="C166">
        <v>17</v>
      </c>
      <c r="D166">
        <v>7.516</v>
      </c>
      <c r="E166">
        <v>3328.5920000000001</v>
      </c>
      <c r="F166">
        <f t="shared" si="53"/>
        <v>0.40653560749226186</v>
      </c>
      <c r="G166">
        <f t="shared" si="54"/>
        <v>10.163390187306547</v>
      </c>
      <c r="J166">
        <f t="shared" si="55"/>
        <v>0.23405036714691665</v>
      </c>
      <c r="K166">
        <f t="shared" si="56"/>
        <v>1.7591225594762256</v>
      </c>
    </row>
    <row r="167" spans="1:12" x14ac:dyDescent="0.35">
      <c r="C167">
        <v>18</v>
      </c>
      <c r="D167">
        <v>7.9809999999999999</v>
      </c>
      <c r="E167">
        <v>8187.701</v>
      </c>
      <c r="F167">
        <f t="shared" si="53"/>
        <v>1</v>
      </c>
    </row>
    <row r="168" spans="1:12" s="8" customFormat="1" x14ac:dyDescent="0.35">
      <c r="A168" s="8">
        <v>22</v>
      </c>
      <c r="B168" s="8" t="s">
        <v>20</v>
      </c>
      <c r="C168" s="8">
        <v>1</v>
      </c>
      <c r="D168" s="8">
        <v>0.84599999999999997</v>
      </c>
      <c r="E168" s="8">
        <v>509.01799999999997</v>
      </c>
      <c r="F168" s="8">
        <f t="shared" ref="F168:F178" si="57">E168/E$178</f>
        <v>6.0077623682351915E-2</v>
      </c>
      <c r="G168" s="8">
        <f t="shared" ref="G168:G177" si="58">(F168*0.15)/I$168</f>
        <v>1.3060352974424327</v>
      </c>
      <c r="H168" s="8">
        <f>SUM(G168:G177)</f>
        <v>5.1209346945095922</v>
      </c>
      <c r="I168" s="8">
        <f>6.9/1000</f>
        <v>6.9000000000000008E-3</v>
      </c>
      <c r="J168" s="8">
        <f t="shared" ref="J168:J177" si="59">G168/H$168</f>
        <v>0.2550384598426334</v>
      </c>
      <c r="K168" s="8">
        <f t="shared" ref="K168:K177" si="60">J168*D168</f>
        <v>0.21576253702686785</v>
      </c>
      <c r="L168" s="8">
        <f>SUM(K168:K177)</f>
        <v>4.2567088931622061</v>
      </c>
    </row>
    <row r="169" spans="1:12" s="8" customFormat="1" x14ac:dyDescent="0.35">
      <c r="C169" s="8">
        <v>2</v>
      </c>
      <c r="D169" s="8">
        <v>1.369</v>
      </c>
      <c r="E169" s="8">
        <v>180.34299999999999</v>
      </c>
      <c r="F169" s="8">
        <f t="shared" si="57"/>
        <v>2.1285256882362491E-2</v>
      </c>
      <c r="G169" s="8">
        <f t="shared" si="58"/>
        <v>0.46272297570353232</v>
      </c>
      <c r="J169" s="8">
        <f t="shared" si="59"/>
        <v>9.0359085461417923E-2</v>
      </c>
      <c r="K169" s="8">
        <f t="shared" si="60"/>
        <v>0.12370158799668114</v>
      </c>
    </row>
    <row r="170" spans="1:12" s="8" customFormat="1" x14ac:dyDescent="0.35">
      <c r="C170" s="8">
        <v>3</v>
      </c>
      <c r="D170" s="8">
        <v>2.5379999999999998</v>
      </c>
      <c r="E170" s="8">
        <v>138.625</v>
      </c>
      <c r="F170" s="8">
        <f t="shared" si="57"/>
        <v>1.6361426477975307E-2</v>
      </c>
      <c r="G170" s="8">
        <f t="shared" si="58"/>
        <v>0.35568318430381102</v>
      </c>
      <c r="J170" s="8">
        <f t="shared" si="59"/>
        <v>6.9456692092784655E-2</v>
      </c>
      <c r="K170" s="8">
        <f t="shared" si="60"/>
        <v>0.17628108453148744</v>
      </c>
    </row>
    <row r="171" spans="1:12" s="8" customFormat="1" x14ac:dyDescent="0.35">
      <c r="C171" s="8">
        <v>4</v>
      </c>
      <c r="D171" s="8">
        <v>5.1289999999999996</v>
      </c>
      <c r="E171" s="8">
        <v>72.200999999999993</v>
      </c>
      <c r="F171" s="8">
        <f t="shared" si="57"/>
        <v>8.5216328449867988E-3</v>
      </c>
      <c r="G171" s="8">
        <f t="shared" si="58"/>
        <v>0.1852528879344956</v>
      </c>
      <c r="J171" s="8">
        <f t="shared" si="59"/>
        <v>3.6175600546735034E-2</v>
      </c>
      <c r="K171" s="8">
        <f t="shared" si="60"/>
        <v>0.18554465520420396</v>
      </c>
    </row>
    <row r="172" spans="1:12" s="8" customFormat="1" x14ac:dyDescent="0.35">
      <c r="C172" s="8">
        <v>5</v>
      </c>
      <c r="D172" s="8">
        <v>5.343</v>
      </c>
      <c r="E172" s="8">
        <v>365.98</v>
      </c>
      <c r="F172" s="8">
        <f t="shared" si="57"/>
        <v>4.3195346167065121E-2</v>
      </c>
      <c r="G172" s="8">
        <f t="shared" si="58"/>
        <v>0.93902926450141555</v>
      </c>
      <c r="J172" s="8">
        <f t="shared" si="59"/>
        <v>0.18337067752654518</v>
      </c>
      <c r="K172" s="8">
        <f t="shared" si="60"/>
        <v>0.97974953002433085</v>
      </c>
    </row>
    <row r="173" spans="1:12" s="8" customFormat="1" x14ac:dyDescent="0.35">
      <c r="C173" s="8">
        <v>6</v>
      </c>
      <c r="D173" s="8">
        <v>6.5709999999999997</v>
      </c>
      <c r="E173" s="8">
        <v>78.881</v>
      </c>
      <c r="F173" s="8">
        <f t="shared" si="57"/>
        <v>9.3100500054764303E-3</v>
      </c>
      <c r="G173" s="8">
        <f t="shared" si="58"/>
        <v>0.20239239142340062</v>
      </c>
      <c r="J173" s="8">
        <f t="shared" si="59"/>
        <v>3.9522548811332339E-2</v>
      </c>
      <c r="K173" s="8">
        <f t="shared" si="60"/>
        <v>0.2597026682392648</v>
      </c>
    </row>
    <row r="174" spans="1:12" s="8" customFormat="1" x14ac:dyDescent="0.35">
      <c r="C174" s="8">
        <v>7</v>
      </c>
      <c r="D174" s="8">
        <v>6.702</v>
      </c>
      <c r="E174" s="8">
        <v>258.02300000000002</v>
      </c>
      <c r="F174" s="8">
        <f t="shared" si="57"/>
        <v>3.0453557036080235E-2</v>
      </c>
      <c r="G174" s="8">
        <f t="shared" si="58"/>
        <v>0.66203384861043979</v>
      </c>
      <c r="J174" s="8">
        <f t="shared" si="59"/>
        <v>0.12927988504134588</v>
      </c>
      <c r="K174" s="8">
        <f t="shared" si="60"/>
        <v>0.86643378954710004</v>
      </c>
    </row>
    <row r="175" spans="1:12" s="8" customFormat="1" x14ac:dyDescent="0.35">
      <c r="C175" s="8">
        <v>8</v>
      </c>
      <c r="D175" s="8">
        <v>7.1660000000000004</v>
      </c>
      <c r="E175" s="8">
        <v>53.265000000000001</v>
      </c>
      <c r="F175" s="8">
        <f t="shared" si="57"/>
        <v>6.2866826427365533E-3</v>
      </c>
      <c r="G175" s="8">
        <f t="shared" si="58"/>
        <v>0.13666701397253375</v>
      </c>
      <c r="J175" s="8">
        <f t="shared" si="59"/>
        <v>2.6687904088888544E-2</v>
      </c>
      <c r="K175" s="8">
        <f t="shared" si="60"/>
        <v>0.19124552070097531</v>
      </c>
    </row>
    <row r="176" spans="1:12" s="8" customFormat="1" x14ac:dyDescent="0.35">
      <c r="C176" s="8">
        <v>9</v>
      </c>
      <c r="D176" s="8">
        <v>7.3289999999999997</v>
      </c>
      <c r="E176" s="8">
        <v>220.60900000000001</v>
      </c>
      <c r="F176" s="8">
        <f t="shared" si="57"/>
        <v>2.6037712778212114E-2</v>
      </c>
      <c r="G176" s="8">
        <f t="shared" si="58"/>
        <v>0.56603723430895891</v>
      </c>
      <c r="J176" s="8">
        <f t="shared" si="59"/>
        <v>0.11053396851864475</v>
      </c>
      <c r="K176" s="8">
        <f t="shared" si="60"/>
        <v>0.81010345527314731</v>
      </c>
    </row>
    <row r="177" spans="1:12" s="8" customFormat="1" x14ac:dyDescent="0.35">
      <c r="C177" s="8">
        <v>10</v>
      </c>
      <c r="D177" s="8">
        <v>7.5229999999999997</v>
      </c>
      <c r="E177" s="8">
        <v>118.90300000000001</v>
      </c>
      <c r="F177" s="8">
        <f t="shared" si="57"/>
        <v>1.4033707430194393E-2</v>
      </c>
      <c r="G177" s="8">
        <f t="shared" si="58"/>
        <v>0.3050805963085737</v>
      </c>
      <c r="J177" s="8">
        <f t="shared" si="59"/>
        <v>5.9575178069672656E-2</v>
      </c>
      <c r="K177" s="8">
        <f t="shared" si="60"/>
        <v>0.44818406461814736</v>
      </c>
    </row>
    <row r="178" spans="1:12" s="8" customFormat="1" x14ac:dyDescent="0.35">
      <c r="C178" s="8">
        <v>11</v>
      </c>
      <c r="D178" s="8">
        <v>7.9880000000000004</v>
      </c>
      <c r="E178" s="8">
        <v>8472.6720000000005</v>
      </c>
      <c r="F178" s="8">
        <f t="shared" si="57"/>
        <v>1</v>
      </c>
    </row>
    <row r="179" spans="1:12" x14ac:dyDescent="0.35">
      <c r="A179">
        <v>54</v>
      </c>
      <c r="B179" t="s">
        <v>20</v>
      </c>
      <c r="C179">
        <v>1</v>
      </c>
      <c r="D179">
        <v>0.83899999999999997</v>
      </c>
      <c r="E179">
        <v>196.46700000000001</v>
      </c>
      <c r="F179">
        <f t="shared" ref="F179:F192" si="61">E179/E$192</f>
        <v>2.3515146118218106E-2</v>
      </c>
      <c r="G179">
        <f t="shared" ref="G179:G191" si="62">(F179*0.15)/I$179</f>
        <v>0.45808726204320982</v>
      </c>
      <c r="H179">
        <f>SUM(G179:G191)</f>
        <v>11.990112961002783</v>
      </c>
      <c r="I179">
        <f>7.7/1000</f>
        <v>7.7000000000000002E-3</v>
      </c>
      <c r="J179">
        <f t="shared" ref="J179:J191" si="63">G179/H$179</f>
        <v>3.8205416707341684E-2</v>
      </c>
      <c r="K179">
        <f t="shared" ref="K179:K191" si="64">J179*D179</f>
        <v>3.2054344617459672E-2</v>
      </c>
      <c r="L179">
        <f>SUM(K179:K191)</f>
        <v>5.7788427214526479</v>
      </c>
    </row>
    <row r="180" spans="1:12" x14ac:dyDescent="0.35">
      <c r="C180">
        <v>2</v>
      </c>
      <c r="D180">
        <v>1.3620000000000001</v>
      </c>
      <c r="E180">
        <v>480.73599999999999</v>
      </c>
      <c r="F180">
        <f t="shared" si="61"/>
        <v>5.7539318482430629E-2</v>
      </c>
      <c r="G180">
        <f t="shared" si="62"/>
        <v>1.1208958145928045</v>
      </c>
      <c r="J180">
        <f t="shared" si="63"/>
        <v>9.3485008709964595E-2</v>
      </c>
      <c r="K180">
        <f t="shared" si="64"/>
        <v>0.1273265818629718</v>
      </c>
    </row>
    <row r="181" spans="1:12" x14ac:dyDescent="0.35">
      <c r="C181">
        <v>3</v>
      </c>
      <c r="D181">
        <v>1.8109999999999999</v>
      </c>
      <c r="E181">
        <v>63.293999999999997</v>
      </c>
      <c r="F181">
        <f t="shared" si="61"/>
        <v>7.5756623677589452E-3</v>
      </c>
      <c r="G181">
        <f t="shared" si="62"/>
        <v>0.14757783833296645</v>
      </c>
      <c r="J181">
        <f t="shared" si="63"/>
        <v>1.2308294243178164E-2</v>
      </c>
      <c r="K181">
        <f t="shared" si="64"/>
        <v>2.2290320874395655E-2</v>
      </c>
    </row>
    <row r="182" spans="1:12" x14ac:dyDescent="0.35">
      <c r="C182">
        <v>4</v>
      </c>
      <c r="D182">
        <v>4.6559999999999997</v>
      </c>
      <c r="E182">
        <v>56.904000000000003</v>
      </c>
      <c r="F182">
        <f t="shared" si="61"/>
        <v>6.8108429136245945E-3</v>
      </c>
      <c r="G182">
        <f t="shared" si="62"/>
        <v>0.13267875805762194</v>
      </c>
      <c r="J182">
        <f t="shared" si="63"/>
        <v>1.1065680405943855E-2</v>
      </c>
      <c r="K182">
        <f t="shared" si="64"/>
        <v>5.1521807970074586E-2</v>
      </c>
    </row>
    <row r="183" spans="1:12" x14ac:dyDescent="0.35">
      <c r="C183">
        <v>5</v>
      </c>
      <c r="D183">
        <v>4.758</v>
      </c>
      <c r="E183">
        <v>361.18299999999999</v>
      </c>
      <c r="F183">
        <f t="shared" si="61"/>
        <v>4.3230013286793052E-2</v>
      </c>
      <c r="G183">
        <f t="shared" si="62"/>
        <v>0.84214311597648805</v>
      </c>
      <c r="J183">
        <f t="shared" si="63"/>
        <v>7.0236462218122103E-2</v>
      </c>
      <c r="K183">
        <f t="shared" si="64"/>
        <v>0.33418508723382495</v>
      </c>
    </row>
    <row r="184" spans="1:12" x14ac:dyDescent="0.35">
      <c r="C184">
        <v>6</v>
      </c>
      <c r="D184">
        <v>4.9880000000000004</v>
      </c>
      <c r="E184">
        <v>127.169</v>
      </c>
      <c r="F184">
        <f t="shared" si="61"/>
        <v>1.5220864657716961E-2</v>
      </c>
      <c r="G184">
        <f t="shared" si="62"/>
        <v>0.29651035047500574</v>
      </c>
      <c r="J184">
        <f t="shared" si="63"/>
        <v>2.4729571059037576E-2</v>
      </c>
      <c r="K184">
        <f t="shared" si="64"/>
        <v>0.12335110044247943</v>
      </c>
    </row>
    <row r="185" spans="1:12" x14ac:dyDescent="0.35">
      <c r="C185">
        <v>7</v>
      </c>
      <c r="D185">
        <v>5.1280000000000001</v>
      </c>
      <c r="E185">
        <v>253.94499999999999</v>
      </c>
      <c r="F185">
        <f t="shared" si="61"/>
        <v>3.0394691123653828E-2</v>
      </c>
      <c r="G185">
        <f t="shared" si="62"/>
        <v>0.59210437253871084</v>
      </c>
      <c r="J185">
        <f t="shared" si="63"/>
        <v>4.9382718450151339E-2</v>
      </c>
      <c r="K185">
        <f t="shared" si="64"/>
        <v>0.25323458021237605</v>
      </c>
    </row>
    <row r="186" spans="1:12" x14ac:dyDescent="0.35">
      <c r="C186">
        <v>8</v>
      </c>
      <c r="D186">
        <v>5.34</v>
      </c>
      <c r="E186">
        <v>627.77099999999996</v>
      </c>
      <c r="F186">
        <f t="shared" si="61"/>
        <v>7.5137945781123025E-2</v>
      </c>
      <c r="G186">
        <f t="shared" si="62"/>
        <v>1.4637262165153835</v>
      </c>
      <c r="J186">
        <f t="shared" si="63"/>
        <v>0.12207776701321135</v>
      </c>
      <c r="K186">
        <f t="shared" si="64"/>
        <v>0.65189527585054863</v>
      </c>
    </row>
    <row r="187" spans="1:12" x14ac:dyDescent="0.35">
      <c r="C187">
        <v>9</v>
      </c>
      <c r="D187">
        <v>6.4</v>
      </c>
      <c r="E187">
        <v>63.618000000000002</v>
      </c>
      <c r="F187">
        <f t="shared" si="61"/>
        <v>7.6144419457150536E-3</v>
      </c>
      <c r="G187">
        <f t="shared" si="62"/>
        <v>0.14833328465678675</v>
      </c>
      <c r="J187">
        <f t="shared" si="63"/>
        <v>1.2371300015206947E-2</v>
      </c>
      <c r="K187">
        <f t="shared" si="64"/>
        <v>7.9176320097324462E-2</v>
      </c>
    </row>
    <row r="188" spans="1:12" x14ac:dyDescent="0.35">
      <c r="C188">
        <v>10</v>
      </c>
      <c r="D188">
        <v>6.57</v>
      </c>
      <c r="E188">
        <v>166.76400000000001</v>
      </c>
      <c r="F188">
        <f t="shared" si="61"/>
        <v>1.9959992402075282E-2</v>
      </c>
      <c r="G188">
        <f t="shared" si="62"/>
        <v>0.38883102081964832</v>
      </c>
      <c r="J188">
        <f t="shared" si="63"/>
        <v>3.2429304217925295E-2</v>
      </c>
      <c r="K188">
        <f t="shared" si="64"/>
        <v>0.2130605287117692</v>
      </c>
    </row>
    <row r="189" spans="1:12" x14ac:dyDescent="0.35">
      <c r="C189">
        <v>11</v>
      </c>
      <c r="D189">
        <v>6.7</v>
      </c>
      <c r="E189">
        <v>618.351</v>
      </c>
      <c r="F189">
        <f t="shared" si="61"/>
        <v>7.4010465459065811E-2</v>
      </c>
      <c r="G189">
        <f t="shared" si="62"/>
        <v>1.4417623141376454</v>
      </c>
      <c r="J189">
        <f t="shared" si="63"/>
        <v>0.12024593253015231</v>
      </c>
      <c r="K189">
        <f t="shared" si="64"/>
        <v>0.80564774795202054</v>
      </c>
    </row>
    <row r="190" spans="1:12" x14ac:dyDescent="0.35">
      <c r="C190">
        <v>12</v>
      </c>
      <c r="D190">
        <v>7.3239999999999998</v>
      </c>
      <c r="E190">
        <v>610.13</v>
      </c>
      <c r="F190">
        <f t="shared" si="61"/>
        <v>7.3026493513457288E-2</v>
      </c>
      <c r="G190">
        <f t="shared" si="62"/>
        <v>1.422594029482934</v>
      </c>
      <c r="J190">
        <f t="shared" si="63"/>
        <v>0.11864725829605166</v>
      </c>
      <c r="K190">
        <f t="shared" si="64"/>
        <v>0.86897251976028234</v>
      </c>
    </row>
    <row r="191" spans="1:12" x14ac:dyDescent="0.35">
      <c r="C191">
        <v>13</v>
      </c>
      <c r="D191">
        <v>7.5170000000000003</v>
      </c>
      <c r="E191">
        <v>1516.0540000000001</v>
      </c>
      <c r="F191">
        <f t="shared" si="61"/>
        <v>0.1814565872798436</v>
      </c>
      <c r="G191">
        <f t="shared" si="62"/>
        <v>3.5348685833735765</v>
      </c>
      <c r="J191">
        <f t="shared" si="63"/>
        <v>0.29481528613371299</v>
      </c>
      <c r="K191">
        <f t="shared" si="64"/>
        <v>2.2161265058671207</v>
      </c>
    </row>
    <row r="192" spans="1:12" x14ac:dyDescent="0.35">
      <c r="C192">
        <v>14</v>
      </c>
      <c r="D192">
        <v>7.9809999999999999</v>
      </c>
      <c r="E192">
        <v>8354.9130000000005</v>
      </c>
      <c r="F192">
        <f t="shared" si="61"/>
        <v>1</v>
      </c>
    </row>
    <row r="193" spans="1:12" x14ac:dyDescent="0.35">
      <c r="C193" s="5">
        <v>15</v>
      </c>
      <c r="D193" s="5">
        <v>8.6050000000000004</v>
      </c>
      <c r="E193" s="5">
        <v>267.27800000000002</v>
      </c>
    </row>
    <row r="194" spans="1:12" s="8" customFormat="1" x14ac:dyDescent="0.35">
      <c r="A194" s="8">
        <v>42</v>
      </c>
      <c r="B194" s="8" t="s">
        <v>20</v>
      </c>
      <c r="C194" s="8">
        <v>1</v>
      </c>
      <c r="D194" s="8">
        <v>0.69699999999999995</v>
      </c>
      <c r="E194" s="8">
        <v>1171.8620000000001</v>
      </c>
      <c r="F194" s="8">
        <f t="shared" ref="F194:F207" si="65">E194/E$207</f>
        <v>0.14557299158906414</v>
      </c>
      <c r="G194" s="8">
        <f t="shared" ref="G194:G206" si="66">(F194*0.15)/I$194</f>
        <v>2.568935145689367</v>
      </c>
      <c r="H194" s="8">
        <f>SUM(G194:G206)</f>
        <v>6.5790854759065578</v>
      </c>
      <c r="I194" s="8">
        <f>8.5/1000</f>
        <v>8.5000000000000006E-3</v>
      </c>
      <c r="J194" s="8">
        <f t="shared" ref="J194:J206" si="67">G194/H$194</f>
        <v>0.39046994526779322</v>
      </c>
      <c r="K194" s="8">
        <f t="shared" ref="K194:K206" si="68">J194*D194</f>
        <v>0.27215755185165186</v>
      </c>
      <c r="L194" s="8">
        <f>SUM(K194:K206)</f>
        <v>2.7772944136896491</v>
      </c>
    </row>
    <row r="195" spans="1:12" s="8" customFormat="1" x14ac:dyDescent="0.35">
      <c r="C195" s="8">
        <v>2</v>
      </c>
      <c r="D195" s="8">
        <v>0.84399999999999997</v>
      </c>
      <c r="E195" s="8">
        <v>431.286</v>
      </c>
      <c r="F195" s="8">
        <f t="shared" si="65"/>
        <v>5.3575927242696768E-2</v>
      </c>
      <c r="G195" s="8">
        <f t="shared" si="66"/>
        <v>0.94545753957700174</v>
      </c>
      <c r="J195" s="8">
        <f t="shared" si="67"/>
        <v>0.14370652927969801</v>
      </c>
      <c r="K195" s="8">
        <f t="shared" si="68"/>
        <v>0.12128831071206513</v>
      </c>
    </row>
    <row r="196" spans="1:12" s="8" customFormat="1" x14ac:dyDescent="0.35">
      <c r="C196" s="8">
        <v>3</v>
      </c>
      <c r="D196" s="8">
        <v>1.367</v>
      </c>
      <c r="E196" s="8">
        <v>199.352</v>
      </c>
      <c r="F196" s="8">
        <f t="shared" si="65"/>
        <v>2.4764235907694863E-2</v>
      </c>
      <c r="G196" s="8">
        <f t="shared" si="66"/>
        <v>0.43701592778285048</v>
      </c>
      <c r="J196" s="8">
        <f t="shared" si="67"/>
        <v>6.6425026606396584E-2</v>
      </c>
      <c r="K196" s="8">
        <f t="shared" si="68"/>
        <v>9.0803011370944126E-2</v>
      </c>
    </row>
    <row r="197" spans="1:12" s="8" customFormat="1" x14ac:dyDescent="0.35">
      <c r="C197" s="8">
        <v>4</v>
      </c>
      <c r="D197" s="8">
        <v>2.5329999999999999</v>
      </c>
      <c r="E197" s="8">
        <v>68.197000000000003</v>
      </c>
      <c r="F197" s="8">
        <f t="shared" si="65"/>
        <v>8.4716812281645862E-3</v>
      </c>
      <c r="G197" s="8">
        <f t="shared" si="66"/>
        <v>0.14950025696761032</v>
      </c>
      <c r="J197" s="8">
        <f t="shared" si="67"/>
        <v>2.2723562038386512E-2</v>
      </c>
      <c r="K197" s="8">
        <f t="shared" si="68"/>
        <v>5.7558782643233032E-2</v>
      </c>
    </row>
    <row r="198" spans="1:12" s="8" customFormat="1" x14ac:dyDescent="0.35">
      <c r="C198" s="8">
        <v>5</v>
      </c>
      <c r="D198" s="8">
        <v>4.5590000000000002</v>
      </c>
      <c r="E198" s="8">
        <v>32.655999999999999</v>
      </c>
      <c r="F198" s="8">
        <f t="shared" si="65"/>
        <v>4.0566479784586223E-3</v>
      </c>
      <c r="G198" s="8">
        <f t="shared" si="66"/>
        <v>7.1587905502210974E-2</v>
      </c>
      <c r="J198" s="8">
        <f t="shared" si="67"/>
        <v>1.0881133215911987E-2</v>
      </c>
      <c r="K198" s="8">
        <f t="shared" si="68"/>
        <v>4.9607086331342753E-2</v>
      </c>
    </row>
    <row r="199" spans="1:12" s="8" customFormat="1" x14ac:dyDescent="0.35">
      <c r="C199" s="8">
        <v>6</v>
      </c>
      <c r="D199" s="8">
        <v>4.6520000000000001</v>
      </c>
      <c r="E199" s="8">
        <v>48.786000000000001</v>
      </c>
      <c r="F199" s="8">
        <f t="shared" si="65"/>
        <v>6.0603756821742518E-3</v>
      </c>
      <c r="G199" s="8">
        <f t="shared" si="66"/>
        <v>0.10694780615601621</v>
      </c>
      <c r="J199" s="8">
        <f t="shared" si="67"/>
        <v>1.6255725290038044E-2</v>
      </c>
      <c r="K199" s="8">
        <f t="shared" si="68"/>
        <v>7.5621634049256981E-2</v>
      </c>
    </row>
    <row r="200" spans="1:12" s="8" customFormat="1" x14ac:dyDescent="0.35">
      <c r="C200" s="8">
        <v>7</v>
      </c>
      <c r="D200" s="8">
        <v>4.7560000000000002</v>
      </c>
      <c r="E200" s="8">
        <v>168.48699999999999</v>
      </c>
      <c r="F200" s="8">
        <f t="shared" si="65"/>
        <v>2.0930072511837271E-2</v>
      </c>
      <c r="G200" s="8">
        <f t="shared" si="66"/>
        <v>0.36935422079712832</v>
      </c>
      <c r="J200" s="8">
        <f t="shared" si="67"/>
        <v>5.6140663037400888E-2</v>
      </c>
      <c r="K200" s="8">
        <f t="shared" si="68"/>
        <v>0.26700499340587863</v>
      </c>
    </row>
    <row r="201" spans="1:12" s="8" customFormat="1" x14ac:dyDescent="0.35">
      <c r="C201" s="8">
        <v>8</v>
      </c>
      <c r="D201" s="8">
        <v>4.9880000000000004</v>
      </c>
      <c r="E201" s="8">
        <v>69.141000000000005</v>
      </c>
      <c r="F201" s="8">
        <f t="shared" si="65"/>
        <v>8.5889483671793138E-3</v>
      </c>
      <c r="G201" s="8">
        <f t="shared" si="66"/>
        <v>0.15156967706787022</v>
      </c>
      <c r="J201" s="8">
        <f t="shared" si="67"/>
        <v>2.3038107290585832E-2</v>
      </c>
      <c r="K201" s="8">
        <f t="shared" si="68"/>
        <v>0.11491407916544213</v>
      </c>
    </row>
    <row r="202" spans="1:12" s="8" customFormat="1" x14ac:dyDescent="0.35">
      <c r="C202" s="8">
        <v>9</v>
      </c>
      <c r="D202" s="8">
        <v>5.125</v>
      </c>
      <c r="E202" s="8">
        <v>109.938</v>
      </c>
      <c r="F202" s="8">
        <f t="shared" si="65"/>
        <v>1.365690119597575E-2</v>
      </c>
      <c r="G202" s="8">
        <f t="shared" si="66"/>
        <v>0.24100413875251323</v>
      </c>
      <c r="J202" s="8">
        <f t="shared" si="67"/>
        <v>3.6631860102000625E-2</v>
      </c>
      <c r="K202" s="8">
        <f t="shared" si="68"/>
        <v>0.18773828302275319</v>
      </c>
    </row>
    <row r="203" spans="1:12" s="8" customFormat="1" x14ac:dyDescent="0.35">
      <c r="C203" s="8">
        <v>10</v>
      </c>
      <c r="D203" s="8">
        <v>5.3390000000000004</v>
      </c>
      <c r="E203" s="8">
        <v>171.22499999999999</v>
      </c>
      <c r="F203" s="8">
        <f t="shared" si="65"/>
        <v>2.1270196904445666E-2</v>
      </c>
      <c r="G203" s="8">
        <f t="shared" si="66"/>
        <v>0.37535641596080588</v>
      </c>
      <c r="J203" s="8">
        <f t="shared" si="67"/>
        <v>5.7052977550665435E-2</v>
      </c>
      <c r="K203" s="8">
        <f t="shared" si="68"/>
        <v>0.30460584714300276</v>
      </c>
    </row>
    <row r="204" spans="1:12" s="8" customFormat="1" x14ac:dyDescent="0.35">
      <c r="C204" s="8">
        <v>11</v>
      </c>
      <c r="D204" s="8">
        <v>6.6980000000000004</v>
      </c>
      <c r="E204" s="8">
        <v>267.26400000000001</v>
      </c>
      <c r="F204" s="8">
        <f t="shared" si="65"/>
        <v>3.3200513391559452E-2</v>
      </c>
      <c r="G204" s="8">
        <f t="shared" si="66"/>
        <v>0.58589141279222556</v>
      </c>
      <c r="J204" s="8">
        <f t="shared" si="67"/>
        <v>8.9053625300633946E-2</v>
      </c>
      <c r="K204" s="8">
        <f t="shared" si="68"/>
        <v>0.59648118226364621</v>
      </c>
    </row>
    <row r="205" spans="1:12" s="8" customFormat="1" x14ac:dyDescent="0.35">
      <c r="C205" s="8">
        <v>12</v>
      </c>
      <c r="D205" s="8">
        <v>7.1609999999999996</v>
      </c>
      <c r="E205" s="8">
        <v>39.53</v>
      </c>
      <c r="F205" s="8">
        <f t="shared" si="65"/>
        <v>4.9105614462417128E-3</v>
      </c>
      <c r="G205" s="8">
        <f t="shared" si="66"/>
        <v>8.6656966698383159E-2</v>
      </c>
      <c r="J205" s="8">
        <f t="shared" si="67"/>
        <v>1.317158243584643E-2</v>
      </c>
      <c r="K205" s="8">
        <f t="shared" si="68"/>
        <v>9.4321701823096279E-2</v>
      </c>
    </row>
    <row r="206" spans="1:12" s="8" customFormat="1" x14ac:dyDescent="0.35">
      <c r="C206" s="8">
        <v>13</v>
      </c>
      <c r="D206" s="8">
        <v>7.3230000000000004</v>
      </c>
      <c r="E206" s="8">
        <v>223.434</v>
      </c>
      <c r="F206" s="8">
        <f t="shared" si="65"/>
        <v>2.7755790189212516E-2</v>
      </c>
      <c r="G206" s="8">
        <f t="shared" si="66"/>
        <v>0.48980806216257372</v>
      </c>
      <c r="J206" s="8">
        <f t="shared" si="67"/>
        <v>7.4449262584642309E-2</v>
      </c>
      <c r="K206" s="8">
        <f t="shared" si="68"/>
        <v>0.54519194990733566</v>
      </c>
    </row>
    <row r="207" spans="1:12" s="8" customFormat="1" x14ac:dyDescent="0.35">
      <c r="C207" s="8">
        <v>14</v>
      </c>
      <c r="D207" s="8">
        <v>7.9779999999999998</v>
      </c>
      <c r="E207" s="8">
        <v>8049.9960000000001</v>
      </c>
      <c r="F207" s="8">
        <f t="shared" si="65"/>
        <v>1</v>
      </c>
    </row>
    <row r="208" spans="1:12" x14ac:dyDescent="0.35">
      <c r="A208">
        <v>58</v>
      </c>
      <c r="B208" t="s">
        <v>20</v>
      </c>
      <c r="C208">
        <v>1</v>
      </c>
      <c r="D208">
        <v>0.91700000000000004</v>
      </c>
      <c r="E208">
        <v>128.69</v>
      </c>
      <c r="F208">
        <f t="shared" ref="F208:F228" si="69">E208/E$228</f>
        <v>1.5010876440855758E-2</v>
      </c>
      <c r="G208">
        <f t="shared" ref="G208:G227" si="70">(F208*0.15)/I$208</f>
        <v>0.45032629322567269</v>
      </c>
      <c r="H208">
        <f>SUM(G208:G227)</f>
        <v>29.278470129359015</v>
      </c>
      <c r="I208">
        <f>5/1000</f>
        <v>5.0000000000000001E-3</v>
      </c>
      <c r="J208">
        <f t="shared" ref="J208:J227" si="71">G208/H$208</f>
        <v>1.538079999521927E-2</v>
      </c>
      <c r="K208">
        <f t="shared" ref="K208:K227" si="72">J208*D208</f>
        <v>1.4104193595616071E-2</v>
      </c>
      <c r="L208">
        <f>SUM(K208:K227)</f>
        <v>5.687937119073017</v>
      </c>
    </row>
    <row r="209" spans="3:11" x14ac:dyDescent="0.35">
      <c r="C209">
        <v>2</v>
      </c>
      <c r="D209">
        <v>1.1220000000000001</v>
      </c>
      <c r="E209">
        <v>86.019000000000005</v>
      </c>
      <c r="F209">
        <f t="shared" si="69"/>
        <v>1.0033573553236239E-2</v>
      </c>
      <c r="G209">
        <f t="shared" si="70"/>
        <v>0.30100720659708713</v>
      </c>
      <c r="J209">
        <f t="shared" si="71"/>
        <v>1.0280837942254772E-2</v>
      </c>
      <c r="K209">
        <f t="shared" si="72"/>
        <v>1.1535100171209855E-2</v>
      </c>
    </row>
    <row r="210" spans="3:11" x14ac:dyDescent="0.35">
      <c r="C210">
        <v>3</v>
      </c>
      <c r="D210">
        <v>1.361</v>
      </c>
      <c r="E210">
        <v>101.887</v>
      </c>
      <c r="F210">
        <f t="shared" si="69"/>
        <v>1.188447562304352E-2</v>
      </c>
      <c r="G210">
        <f t="shared" si="70"/>
        <v>0.35653426869130561</v>
      </c>
      <c r="J210">
        <f t="shared" si="71"/>
        <v>1.2177353089695439E-2</v>
      </c>
      <c r="K210">
        <f t="shared" si="72"/>
        <v>1.6573377555075493E-2</v>
      </c>
    </row>
    <row r="211" spans="3:11" x14ac:dyDescent="0.35">
      <c r="C211">
        <v>4</v>
      </c>
      <c r="D211">
        <v>1.8089999999999999</v>
      </c>
      <c r="E211">
        <v>389.642</v>
      </c>
      <c r="F211">
        <f t="shared" si="69"/>
        <v>4.5449280582546582E-2</v>
      </c>
      <c r="G211">
        <f t="shared" si="70"/>
        <v>1.3634784174763974</v>
      </c>
      <c r="J211">
        <f t="shared" si="71"/>
        <v>4.6569319074809448E-2</v>
      </c>
      <c r="K211">
        <f t="shared" si="72"/>
        <v>8.4243898206330284E-2</v>
      </c>
    </row>
    <row r="212" spans="3:11" x14ac:dyDescent="0.35">
      <c r="C212">
        <v>5</v>
      </c>
      <c r="D212">
        <v>2.5339999999999998</v>
      </c>
      <c r="E212">
        <v>175.346</v>
      </c>
      <c r="F212">
        <f t="shared" si="69"/>
        <v>2.0453004432343568E-2</v>
      </c>
      <c r="G212">
        <f t="shared" si="70"/>
        <v>0.61359013297030707</v>
      </c>
      <c r="J212">
        <f t="shared" si="71"/>
        <v>2.0957042163040784E-2</v>
      </c>
      <c r="K212">
        <f t="shared" si="72"/>
        <v>5.3105144841145341E-2</v>
      </c>
    </row>
    <row r="213" spans="3:11" x14ac:dyDescent="0.35">
      <c r="C213">
        <v>6</v>
      </c>
      <c r="D213">
        <v>3.0339999999999998</v>
      </c>
      <c r="E213">
        <v>205.48699999999999</v>
      </c>
      <c r="F213">
        <f t="shared" si="69"/>
        <v>2.3968761886721014E-2</v>
      </c>
      <c r="G213">
        <f t="shared" si="70"/>
        <v>0.71906285660163038</v>
      </c>
      <c r="J213">
        <f t="shared" si="71"/>
        <v>2.4559440893757268E-2</v>
      </c>
      <c r="K213">
        <f t="shared" si="72"/>
        <v>7.4513343671659543E-2</v>
      </c>
    </row>
    <row r="214" spans="3:11" x14ac:dyDescent="0.35">
      <c r="C214">
        <v>7</v>
      </c>
      <c r="D214">
        <v>3.839</v>
      </c>
      <c r="E214">
        <v>43.802999999999997</v>
      </c>
      <c r="F214">
        <f t="shared" si="69"/>
        <v>5.1093435444774637E-3</v>
      </c>
      <c r="G214">
        <f t="shared" si="70"/>
        <v>0.15328030633432391</v>
      </c>
      <c r="J214">
        <f t="shared" si="71"/>
        <v>5.2352566803216243E-3</v>
      </c>
      <c r="K214">
        <f t="shared" si="72"/>
        <v>2.0098150395754716E-2</v>
      </c>
    </row>
    <row r="215" spans="3:11" x14ac:dyDescent="0.35">
      <c r="C215">
        <v>8</v>
      </c>
      <c r="D215">
        <v>4.226</v>
      </c>
      <c r="E215">
        <v>283.77999999999997</v>
      </c>
      <c r="F215">
        <f t="shared" si="69"/>
        <v>3.3101146292532808E-2</v>
      </c>
      <c r="G215">
        <f t="shared" si="70"/>
        <v>0.99303438877598427</v>
      </c>
      <c r="J215">
        <f t="shared" si="71"/>
        <v>3.391688105247747E-2</v>
      </c>
      <c r="K215">
        <f t="shared" si="72"/>
        <v>0.1433327393277698</v>
      </c>
    </row>
    <row r="216" spans="3:11" x14ac:dyDescent="0.35">
      <c r="C216">
        <v>9</v>
      </c>
      <c r="D216">
        <v>4.6550000000000002</v>
      </c>
      <c r="E216">
        <v>715.46</v>
      </c>
      <c r="F216">
        <f t="shared" si="69"/>
        <v>8.3453894307053078E-2</v>
      </c>
      <c r="G216">
        <f t="shared" si="70"/>
        <v>2.5036168292115923</v>
      </c>
      <c r="J216">
        <f t="shared" si="71"/>
        <v>8.5510507145695705E-2</v>
      </c>
      <c r="K216">
        <f t="shared" si="72"/>
        <v>0.39805141076321354</v>
      </c>
    </row>
    <row r="217" spans="3:11" x14ac:dyDescent="0.35">
      <c r="C217">
        <v>10</v>
      </c>
      <c r="D217">
        <v>4.758</v>
      </c>
      <c r="E217">
        <v>427.29700000000003</v>
      </c>
      <c r="F217">
        <f t="shared" si="69"/>
        <v>4.9841498722110057E-2</v>
      </c>
      <c r="G217">
        <f t="shared" si="70"/>
        <v>1.4952449616633017</v>
      </c>
      <c r="J217">
        <f t="shared" si="71"/>
        <v>5.1069777725986552E-2</v>
      </c>
      <c r="K217">
        <f t="shared" si="72"/>
        <v>0.24299000242024402</v>
      </c>
    </row>
    <row r="218" spans="3:11" x14ac:dyDescent="0.35">
      <c r="C218">
        <v>11</v>
      </c>
      <c r="D218">
        <v>4.9859999999999998</v>
      </c>
      <c r="E218">
        <v>178.113</v>
      </c>
      <c r="F218">
        <f t="shared" si="69"/>
        <v>2.0775757522030786E-2</v>
      </c>
      <c r="G218">
        <f t="shared" si="70"/>
        <v>0.62327272566092351</v>
      </c>
      <c r="J218">
        <f t="shared" si="71"/>
        <v>2.1287749083444635E-2</v>
      </c>
      <c r="K218">
        <f t="shared" si="72"/>
        <v>0.10614071693005495</v>
      </c>
    </row>
    <row r="219" spans="3:11" x14ac:dyDescent="0.35">
      <c r="C219">
        <v>12</v>
      </c>
      <c r="D219">
        <v>5.1269999999999998</v>
      </c>
      <c r="E219">
        <v>502.37299999999999</v>
      </c>
      <c r="F219">
        <f t="shared" si="69"/>
        <v>5.8598640377822905E-2</v>
      </c>
      <c r="G219">
        <f t="shared" si="70"/>
        <v>1.7579592113346871</v>
      </c>
      <c r="J219">
        <f t="shared" si="71"/>
        <v>6.0042727764381784E-2</v>
      </c>
      <c r="K219">
        <f t="shared" si="72"/>
        <v>0.30783906524798538</v>
      </c>
    </row>
    <row r="220" spans="3:11" x14ac:dyDescent="0.35">
      <c r="C220">
        <v>13</v>
      </c>
      <c r="D220">
        <v>5.3390000000000004</v>
      </c>
      <c r="E220">
        <v>569.08100000000002</v>
      </c>
      <c r="F220">
        <f t="shared" si="69"/>
        <v>6.6379707637257257E-2</v>
      </c>
      <c r="G220">
        <f t="shared" si="70"/>
        <v>1.9913912291177174</v>
      </c>
      <c r="J220">
        <f t="shared" si="71"/>
        <v>6.8015549320688304E-2</v>
      </c>
      <c r="K220">
        <f t="shared" si="72"/>
        <v>0.36313501782315488</v>
      </c>
    </row>
    <row r="221" spans="3:11" x14ac:dyDescent="0.35">
      <c r="C221">
        <v>14</v>
      </c>
      <c r="D221">
        <v>5.4009999999999998</v>
      </c>
      <c r="E221">
        <v>48.921999999999997</v>
      </c>
      <c r="F221">
        <f t="shared" si="69"/>
        <v>5.7064425925833035E-3</v>
      </c>
      <c r="G221">
        <f t="shared" si="70"/>
        <v>0.1711932777774991</v>
      </c>
      <c r="J221">
        <f t="shared" si="71"/>
        <v>5.8470704589798517E-3</v>
      </c>
      <c r="K221">
        <f t="shared" si="72"/>
        <v>3.1580027548950181E-2</v>
      </c>
    </row>
    <row r="222" spans="3:11" x14ac:dyDescent="0.35">
      <c r="C222">
        <v>15</v>
      </c>
      <c r="D222">
        <v>5.8419999999999996</v>
      </c>
      <c r="E222">
        <v>25.663</v>
      </c>
      <c r="F222">
        <f t="shared" si="69"/>
        <v>2.9934270114358639E-3</v>
      </c>
      <c r="G222">
        <f t="shared" si="70"/>
        <v>8.9802810343075912E-2</v>
      </c>
      <c r="J222">
        <f t="shared" si="71"/>
        <v>3.0671961323903347E-3</v>
      </c>
      <c r="K222">
        <f t="shared" si="72"/>
        <v>1.7918559805424335E-2</v>
      </c>
    </row>
    <row r="223" spans="3:11" x14ac:dyDescent="0.35">
      <c r="C223">
        <v>16</v>
      </c>
      <c r="D223">
        <v>6.4020000000000001</v>
      </c>
      <c r="E223">
        <v>427.24900000000002</v>
      </c>
      <c r="F223">
        <f t="shared" si="69"/>
        <v>4.9835899824999474E-2</v>
      </c>
      <c r="G223">
        <f t="shared" si="70"/>
        <v>1.4950769947499842</v>
      </c>
      <c r="J223">
        <f t="shared" si="71"/>
        <v>5.1064040851328305E-2</v>
      </c>
      <c r="K223">
        <f t="shared" si="72"/>
        <v>0.32691198953020384</v>
      </c>
    </row>
    <row r="224" spans="3:11" x14ac:dyDescent="0.35">
      <c r="C224">
        <v>17</v>
      </c>
      <c r="D224">
        <v>6.569</v>
      </c>
      <c r="E224">
        <v>79.05</v>
      </c>
      <c r="F224">
        <f t="shared" si="69"/>
        <v>9.2206836789932994E-3</v>
      </c>
      <c r="G224">
        <f t="shared" si="70"/>
        <v>0.27662051036979896</v>
      </c>
      <c r="J224">
        <f t="shared" si="71"/>
        <v>9.4479154528097249E-3</v>
      </c>
      <c r="K224">
        <f t="shared" si="72"/>
        <v>6.2063356609507084E-2</v>
      </c>
    </row>
    <row r="225" spans="1:12" x14ac:dyDescent="0.35">
      <c r="C225">
        <v>18</v>
      </c>
      <c r="D225">
        <v>6.7009999999999996</v>
      </c>
      <c r="E225">
        <v>1358.7080000000001</v>
      </c>
      <c r="F225">
        <f t="shared" si="69"/>
        <v>0.1584847144859915</v>
      </c>
      <c r="G225">
        <f t="shared" si="70"/>
        <v>4.7545414345797443</v>
      </c>
      <c r="J225">
        <f t="shared" si="71"/>
        <v>0.16239036444093857</v>
      </c>
      <c r="K225">
        <f t="shared" si="72"/>
        <v>1.0881778321187292</v>
      </c>
    </row>
    <row r="226" spans="1:12" x14ac:dyDescent="0.35">
      <c r="C226">
        <v>19</v>
      </c>
      <c r="D226">
        <v>7.3280000000000003</v>
      </c>
      <c r="E226">
        <v>1344.9649999999999</v>
      </c>
      <c r="F226">
        <f t="shared" si="69"/>
        <v>0.15688168025701735</v>
      </c>
      <c r="G226">
        <f t="shared" si="70"/>
        <v>4.7064504077105207</v>
      </c>
      <c r="J226">
        <f t="shared" si="71"/>
        <v>0.16074782551534764</v>
      </c>
      <c r="K226">
        <f t="shared" si="72"/>
        <v>1.1779600653764675</v>
      </c>
    </row>
    <row r="227" spans="1:12" x14ac:dyDescent="0.35">
      <c r="C227">
        <v>20</v>
      </c>
      <c r="D227">
        <v>7.5289999999999999</v>
      </c>
      <c r="E227">
        <v>1275.3900000000001</v>
      </c>
      <c r="F227">
        <f t="shared" si="69"/>
        <v>0.14876619553891543</v>
      </c>
      <c r="G227">
        <f t="shared" si="70"/>
        <v>4.4629858661674628</v>
      </c>
      <c r="J227">
        <f t="shared" si="71"/>
        <v>0.15243234521643259</v>
      </c>
      <c r="K227">
        <f t="shared" si="72"/>
        <v>1.147663127134521</v>
      </c>
    </row>
    <row r="228" spans="1:12" x14ac:dyDescent="0.35">
      <c r="C228">
        <v>21</v>
      </c>
      <c r="D228">
        <v>7.9850000000000003</v>
      </c>
      <c r="E228">
        <v>8573.1170000000002</v>
      </c>
      <c r="F228">
        <f t="shared" si="69"/>
        <v>1</v>
      </c>
    </row>
    <row r="229" spans="1:12" s="8" customFormat="1" x14ac:dyDescent="0.35">
      <c r="A229" s="8">
        <v>38</v>
      </c>
      <c r="B229" s="8" t="s">
        <v>20</v>
      </c>
      <c r="C229" s="8">
        <v>1</v>
      </c>
      <c r="D229" s="8">
        <v>0.83899999999999997</v>
      </c>
      <c r="E229" s="8">
        <v>107.613</v>
      </c>
      <c r="F229" s="8">
        <f t="shared" ref="F229:F243" si="73">E229/E$243</f>
        <v>1.2720469881838038E-2</v>
      </c>
      <c r="G229" s="8">
        <f t="shared" ref="G229:G242" si="74">(F229*0.15)/I$229</f>
        <v>0.28478663914562768</v>
      </c>
      <c r="H229" s="8">
        <f>SUM(G229:G242)</f>
        <v>14.793045382874549</v>
      </c>
      <c r="I229" s="8">
        <f>6.7/1000</f>
        <v>6.7000000000000002E-3</v>
      </c>
      <c r="J229" s="8">
        <f t="shared" ref="J229:J242" si="75">G229/H$229</f>
        <v>1.9251386835824648E-2</v>
      </c>
      <c r="K229" s="8">
        <f t="shared" ref="K229:K242" si="76">J229*D229</f>
        <v>1.6151913555256879E-2</v>
      </c>
      <c r="L229" s="8">
        <f>SUM(K229:K242)</f>
        <v>5.9714349189419522</v>
      </c>
    </row>
    <row r="230" spans="1:12" s="8" customFormat="1" x14ac:dyDescent="0.35">
      <c r="C230" s="8">
        <v>2</v>
      </c>
      <c r="D230" s="8">
        <v>1.3680000000000001</v>
      </c>
      <c r="E230" s="8">
        <v>257.70400000000001</v>
      </c>
      <c r="F230" s="8">
        <f t="shared" si="73"/>
        <v>3.0462081443962993E-2</v>
      </c>
      <c r="G230" s="8">
        <f t="shared" si="74"/>
        <v>0.68198689799917145</v>
      </c>
      <c r="J230" s="8">
        <f t="shared" si="75"/>
        <v>4.6101859377020944E-2</v>
      </c>
      <c r="K230" s="8">
        <f t="shared" si="76"/>
        <v>6.3067343627764658E-2</v>
      </c>
    </row>
    <row r="231" spans="1:12" s="8" customFormat="1" x14ac:dyDescent="0.35">
      <c r="C231" s="8">
        <v>3</v>
      </c>
      <c r="D231" s="8">
        <v>1.81</v>
      </c>
      <c r="E231" s="8">
        <v>132.785</v>
      </c>
      <c r="F231" s="8">
        <f t="shared" si="73"/>
        <v>1.5695943735978587E-2</v>
      </c>
      <c r="G231" s="8">
        <f t="shared" si="74"/>
        <v>0.35140172543235637</v>
      </c>
      <c r="J231" s="8">
        <f t="shared" si="75"/>
        <v>2.3754522232397345E-2</v>
      </c>
      <c r="K231" s="8">
        <f t="shared" si="76"/>
        <v>4.2995685240639195E-2</v>
      </c>
    </row>
    <row r="232" spans="1:12" s="8" customFormat="1" x14ac:dyDescent="0.35">
      <c r="C232" s="8">
        <v>4</v>
      </c>
      <c r="D232" s="8">
        <v>2.532</v>
      </c>
      <c r="E232" s="8">
        <v>156.251</v>
      </c>
      <c r="F232" s="8">
        <f t="shared" si="73"/>
        <v>1.846975866769884E-2</v>
      </c>
      <c r="G232" s="8">
        <f t="shared" si="74"/>
        <v>0.41350205972460086</v>
      </c>
      <c r="J232" s="8">
        <f t="shared" si="75"/>
        <v>2.795246340576359E-2</v>
      </c>
      <c r="K232" s="8">
        <f t="shared" si="76"/>
        <v>7.0775637343393413E-2</v>
      </c>
    </row>
    <row r="233" spans="1:12" s="8" customFormat="1" x14ac:dyDescent="0.35">
      <c r="C233" s="8">
        <v>5</v>
      </c>
      <c r="D233" s="8">
        <v>4.6529999999999996</v>
      </c>
      <c r="E233" s="8">
        <v>96.492000000000004</v>
      </c>
      <c r="F233" s="8">
        <f t="shared" si="73"/>
        <v>1.1405904303739474E-2</v>
      </c>
      <c r="G233" s="8">
        <f t="shared" si="74"/>
        <v>0.25535606650163001</v>
      </c>
      <c r="J233" s="8">
        <f t="shared" si="75"/>
        <v>1.7261899757114774E-2</v>
      </c>
      <c r="K233" s="8">
        <f t="shared" si="76"/>
        <v>8.0319619569855033E-2</v>
      </c>
    </row>
    <row r="234" spans="1:12" s="8" customFormat="1" x14ac:dyDescent="0.35">
      <c r="C234" s="8">
        <v>6</v>
      </c>
      <c r="D234" s="8">
        <v>4.7549999999999999</v>
      </c>
      <c r="E234" s="8">
        <v>378.07600000000002</v>
      </c>
      <c r="F234" s="8">
        <f t="shared" si="73"/>
        <v>4.4690737838790837E-2</v>
      </c>
      <c r="G234" s="8">
        <f t="shared" si="74"/>
        <v>1.0005389068386008</v>
      </c>
      <c r="J234" s="8">
        <f t="shared" si="75"/>
        <v>6.7635762680542694E-2</v>
      </c>
      <c r="K234" s="8">
        <f t="shared" si="76"/>
        <v>0.32160805154598049</v>
      </c>
    </row>
    <row r="235" spans="1:12" s="8" customFormat="1" x14ac:dyDescent="0.35">
      <c r="C235" s="8">
        <v>7</v>
      </c>
      <c r="D235" s="8">
        <v>4.9870000000000001</v>
      </c>
      <c r="E235" s="8">
        <v>109.001</v>
      </c>
      <c r="F235" s="8">
        <f t="shared" si="73"/>
        <v>1.2884539391990076E-2</v>
      </c>
      <c r="G235" s="8">
        <f t="shared" si="74"/>
        <v>0.28845983713410617</v>
      </c>
      <c r="J235" s="8">
        <f t="shared" si="75"/>
        <v>1.9499692569594034E-2</v>
      </c>
      <c r="K235" s="8">
        <f t="shared" si="76"/>
        <v>9.7244966844565447E-2</v>
      </c>
    </row>
    <row r="236" spans="1:12" s="8" customFormat="1" x14ac:dyDescent="0.35">
      <c r="C236" s="8">
        <v>8</v>
      </c>
      <c r="D236" s="8">
        <v>5.1260000000000003</v>
      </c>
      <c r="E236" s="8">
        <v>309.65600000000001</v>
      </c>
      <c r="F236" s="8">
        <f t="shared" si="73"/>
        <v>3.6603103916166627E-2</v>
      </c>
      <c r="G236" s="8">
        <f t="shared" si="74"/>
        <v>0.81947247573507376</v>
      </c>
      <c r="J236" s="8">
        <f t="shared" si="75"/>
        <v>5.5395792720527422E-2</v>
      </c>
      <c r="K236" s="8">
        <f t="shared" si="76"/>
        <v>0.28395883348542356</v>
      </c>
    </row>
    <row r="237" spans="1:12" s="8" customFormat="1" x14ac:dyDescent="0.35">
      <c r="C237" s="8">
        <v>9</v>
      </c>
      <c r="D237" s="8">
        <v>5.3369999999999997</v>
      </c>
      <c r="E237" s="8">
        <v>679.45600000000002</v>
      </c>
      <c r="F237" s="8">
        <f t="shared" si="73"/>
        <v>8.0315571390390986E-2</v>
      </c>
      <c r="G237" s="8">
        <f t="shared" si="74"/>
        <v>1.7981098072475592</v>
      </c>
      <c r="J237" s="8">
        <f t="shared" si="75"/>
        <v>0.1215510235187391</v>
      </c>
      <c r="K237" s="8">
        <f t="shared" si="76"/>
        <v>0.64871781251951055</v>
      </c>
    </row>
    <row r="238" spans="1:12" s="8" customFormat="1" x14ac:dyDescent="0.35">
      <c r="C238" s="8">
        <v>10</v>
      </c>
      <c r="D238" s="8">
        <v>6.3970000000000002</v>
      </c>
      <c r="E238" s="8">
        <v>123.21599999999999</v>
      </c>
      <c r="F238" s="8">
        <f t="shared" si="73"/>
        <v>1.4564833402660975E-2</v>
      </c>
      <c r="G238" s="8">
        <f t="shared" si="74"/>
        <v>0.32607835976106658</v>
      </c>
      <c r="J238" s="8">
        <f t="shared" si="75"/>
        <v>2.2042679605279749E-2</v>
      </c>
      <c r="K238" s="8">
        <f t="shared" si="76"/>
        <v>0.14100702143497457</v>
      </c>
    </row>
    <row r="239" spans="1:12" s="8" customFormat="1" x14ac:dyDescent="0.35">
      <c r="C239" s="8">
        <v>11</v>
      </c>
      <c r="D239" s="8">
        <v>6.5650000000000004</v>
      </c>
      <c r="E239" s="8">
        <v>145.41800000000001</v>
      </c>
      <c r="F239" s="8">
        <f t="shared" si="73"/>
        <v>1.7189236330899835E-2</v>
      </c>
      <c r="G239" s="8">
        <f t="shared" si="74"/>
        <v>0.38483364919925006</v>
      </c>
      <c r="J239" s="8">
        <f t="shared" si="75"/>
        <v>2.6014497977864658E-2</v>
      </c>
      <c r="K239" s="8">
        <f t="shared" si="76"/>
        <v>0.1707851792246815</v>
      </c>
    </row>
    <row r="240" spans="1:12" s="8" customFormat="1" x14ac:dyDescent="0.35">
      <c r="C240" s="8">
        <v>12</v>
      </c>
      <c r="D240" s="8">
        <v>6.6970000000000001</v>
      </c>
      <c r="E240" s="8">
        <v>696.61099999999999</v>
      </c>
      <c r="F240" s="8">
        <f t="shared" si="73"/>
        <v>8.2343390155994886E-2</v>
      </c>
      <c r="G240" s="8">
        <f t="shared" si="74"/>
        <v>1.8435087348357062</v>
      </c>
      <c r="J240" s="8">
        <f t="shared" si="75"/>
        <v>0.1246199607397865</v>
      </c>
      <c r="K240" s="8">
        <f t="shared" si="76"/>
        <v>0.83457987707435022</v>
      </c>
    </row>
    <row r="241" spans="1:12" s="8" customFormat="1" x14ac:dyDescent="0.35">
      <c r="C241" s="8">
        <v>13</v>
      </c>
      <c r="D241" s="8">
        <v>7.3239999999999998</v>
      </c>
      <c r="E241" s="8">
        <v>761.68200000000002</v>
      </c>
      <c r="F241" s="8">
        <f t="shared" si="73"/>
        <v>9.0035153192812772E-2</v>
      </c>
      <c r="G241" s="8">
        <f t="shared" si="74"/>
        <v>2.0157123849137188</v>
      </c>
      <c r="J241" s="8">
        <f t="shared" si="75"/>
        <v>0.13626081261450376</v>
      </c>
      <c r="K241" s="8">
        <f t="shared" si="76"/>
        <v>0.99797419158862555</v>
      </c>
    </row>
    <row r="242" spans="1:12" s="8" customFormat="1" x14ac:dyDescent="0.35">
      <c r="C242" s="8">
        <v>14</v>
      </c>
      <c r="D242" s="8">
        <v>7.5250000000000004</v>
      </c>
      <c r="E242" s="8">
        <v>1635.922</v>
      </c>
      <c r="F242" s="8">
        <f t="shared" si="73"/>
        <v>0.19337530344880494</v>
      </c>
      <c r="G242" s="8">
        <f t="shared" si="74"/>
        <v>4.3292978384060801</v>
      </c>
      <c r="J242" s="8">
        <f t="shared" si="75"/>
        <v>0.29265764596504074</v>
      </c>
      <c r="K242" s="8">
        <f t="shared" si="76"/>
        <v>2.2022487858869315</v>
      </c>
    </row>
    <row r="243" spans="1:12" s="8" customFormat="1" x14ac:dyDescent="0.35">
      <c r="C243" s="8">
        <v>15</v>
      </c>
      <c r="D243" s="8">
        <v>7.9820000000000002</v>
      </c>
      <c r="E243" s="8">
        <v>8459.8289999999997</v>
      </c>
      <c r="F243" s="8">
        <f t="shared" si="73"/>
        <v>1</v>
      </c>
    </row>
    <row r="244" spans="1:12" x14ac:dyDescent="0.35">
      <c r="A244">
        <v>5</v>
      </c>
      <c r="B244" t="s">
        <v>20</v>
      </c>
      <c r="C244">
        <v>1</v>
      </c>
      <c r="D244">
        <v>0.63600000000000001</v>
      </c>
      <c r="E244">
        <v>861.88</v>
      </c>
      <c r="F244">
        <f t="shared" ref="F244:F262" si="77">E244/E$262</f>
        <v>0.10432153420001659</v>
      </c>
      <c r="G244">
        <f t="shared" ref="G244:G261" si="78">(F244*0.15)/I$244</f>
        <v>2.5652836278692606</v>
      </c>
      <c r="H244">
        <f>SUM(G244:G261)</f>
        <v>18.026519618079071</v>
      </c>
      <c r="I244">
        <f>6.1/1000</f>
        <v>6.0999999999999995E-3</v>
      </c>
      <c r="J244">
        <f t="shared" ref="J244:J261" si="79">G244/H$244</f>
        <v>0.14230609580878267</v>
      </c>
      <c r="K244">
        <f t="shared" ref="K244:K261" si="80">J244*D244</f>
        <v>9.0506676934385785E-2</v>
      </c>
      <c r="L244">
        <f>SUM(K244:K261)</f>
        <v>5.1835886966149882</v>
      </c>
    </row>
    <row r="245" spans="1:12" x14ac:dyDescent="0.35">
      <c r="C245">
        <v>2</v>
      </c>
      <c r="D245">
        <v>0.91600000000000004</v>
      </c>
      <c r="E245">
        <v>105.05</v>
      </c>
      <c r="F245">
        <f t="shared" si="77"/>
        <v>1.271520068653611E-2</v>
      </c>
      <c r="G245">
        <f t="shared" si="78"/>
        <v>0.31266886934105192</v>
      </c>
      <c r="J245">
        <f t="shared" si="79"/>
        <v>1.7344938233527427E-2</v>
      </c>
      <c r="K245">
        <f t="shared" si="80"/>
        <v>1.5887963421911126E-2</v>
      </c>
    </row>
    <row r="246" spans="1:12" x14ac:dyDescent="0.35">
      <c r="C246">
        <v>3</v>
      </c>
      <c r="D246">
        <v>1.1180000000000001</v>
      </c>
      <c r="E246">
        <v>61.731000000000002</v>
      </c>
      <c r="F246">
        <f t="shared" si="77"/>
        <v>7.471890086440368E-3</v>
      </c>
      <c r="G246">
        <f t="shared" si="78"/>
        <v>0.18373500212558283</v>
      </c>
      <c r="J246">
        <f t="shared" si="79"/>
        <v>1.0192483408794684E-2</v>
      </c>
      <c r="K246">
        <f t="shared" si="80"/>
        <v>1.1395196451032458E-2</v>
      </c>
    </row>
    <row r="247" spans="1:12" x14ac:dyDescent="0.35">
      <c r="C247">
        <v>4</v>
      </c>
      <c r="D247">
        <v>1.3620000000000001</v>
      </c>
      <c r="E247">
        <v>73.316000000000003</v>
      </c>
      <c r="F247">
        <f t="shared" si="77"/>
        <v>8.8741328275495617E-3</v>
      </c>
      <c r="G247">
        <f t="shared" si="78"/>
        <v>0.21821638100531709</v>
      </c>
      <c r="J247">
        <f t="shared" si="79"/>
        <v>1.2105297396756752E-2</v>
      </c>
      <c r="K247">
        <f t="shared" si="80"/>
        <v>1.6487415054382698E-2</v>
      </c>
    </row>
    <row r="248" spans="1:12" x14ac:dyDescent="0.35">
      <c r="C248">
        <v>5</v>
      </c>
      <c r="D248">
        <v>1.802</v>
      </c>
      <c r="E248">
        <v>134.72200000000001</v>
      </c>
      <c r="F248">
        <f t="shared" si="77"/>
        <v>1.6306685072741724E-2</v>
      </c>
      <c r="G248">
        <f t="shared" si="78"/>
        <v>0.40098405916578012</v>
      </c>
      <c r="J248">
        <f t="shared" si="79"/>
        <v>2.2244119644905115E-2</v>
      </c>
      <c r="K248">
        <f t="shared" si="80"/>
        <v>4.0083903600119021E-2</v>
      </c>
    </row>
    <row r="249" spans="1:12" x14ac:dyDescent="0.35">
      <c r="C249">
        <v>6</v>
      </c>
      <c r="D249">
        <v>2.5299999999999998</v>
      </c>
      <c r="E249">
        <v>156.60400000000001</v>
      </c>
      <c r="F249">
        <f t="shared" si="77"/>
        <v>1.8955271664105676E-2</v>
      </c>
      <c r="G249">
        <f t="shared" si="78"/>
        <v>0.46611323764194285</v>
      </c>
      <c r="J249">
        <f t="shared" si="79"/>
        <v>2.5857084313406276E-2</v>
      </c>
      <c r="K249">
        <f t="shared" si="80"/>
        <v>6.5418423312917875E-2</v>
      </c>
    </row>
    <row r="250" spans="1:12" x14ac:dyDescent="0.35">
      <c r="C250">
        <v>7</v>
      </c>
      <c r="D250">
        <v>4.6470000000000002</v>
      </c>
      <c r="E250">
        <v>174.31899999999999</v>
      </c>
      <c r="F250">
        <f t="shared" si="77"/>
        <v>2.1099486610911832E-2</v>
      </c>
      <c r="G250">
        <f t="shared" si="78"/>
        <v>0.5188398346945533</v>
      </c>
      <c r="J250">
        <f t="shared" si="79"/>
        <v>2.8782030346789788E-2</v>
      </c>
      <c r="K250">
        <f t="shared" si="80"/>
        <v>0.13375009502153215</v>
      </c>
    </row>
    <row r="251" spans="1:12" x14ac:dyDescent="0.35">
      <c r="C251">
        <v>8</v>
      </c>
      <c r="D251">
        <v>4.7489999999999997</v>
      </c>
      <c r="E251">
        <v>423.91899999999998</v>
      </c>
      <c r="F251">
        <f t="shared" si="77"/>
        <v>5.1310948689535472E-2</v>
      </c>
      <c r="G251">
        <f t="shared" si="78"/>
        <v>1.2617446399066101</v>
      </c>
      <c r="J251">
        <f t="shared" si="79"/>
        <v>6.9993801723167201E-2</v>
      </c>
      <c r="K251">
        <f t="shared" si="80"/>
        <v>0.332400564383321</v>
      </c>
    </row>
    <row r="252" spans="1:12" x14ac:dyDescent="0.35">
      <c r="C252">
        <v>9</v>
      </c>
      <c r="D252">
        <v>4.9770000000000003</v>
      </c>
      <c r="E252">
        <v>146.773</v>
      </c>
      <c r="F252">
        <f t="shared" si="77"/>
        <v>1.7765332226225269E-2</v>
      </c>
      <c r="G252">
        <f t="shared" si="78"/>
        <v>0.43685243179242467</v>
      </c>
      <c r="J252">
        <f t="shared" si="79"/>
        <v>2.4233875481670834E-2</v>
      </c>
      <c r="K252">
        <f t="shared" si="80"/>
        <v>0.12061199827227574</v>
      </c>
    </row>
    <row r="253" spans="1:12" x14ac:dyDescent="0.35">
      <c r="C253">
        <v>10</v>
      </c>
      <c r="D253">
        <v>5.1189999999999998</v>
      </c>
      <c r="E253">
        <v>351.63200000000001</v>
      </c>
      <c r="F253">
        <f t="shared" si="77"/>
        <v>4.2561365519353314E-2</v>
      </c>
      <c r="G253">
        <f t="shared" si="78"/>
        <v>1.0465909553939341</v>
      </c>
      <c r="J253">
        <f t="shared" si="79"/>
        <v>5.8058403816579882E-2</v>
      </c>
      <c r="K253">
        <f t="shared" si="80"/>
        <v>0.29720096913707239</v>
      </c>
    </row>
    <row r="254" spans="1:12" x14ac:dyDescent="0.35">
      <c r="C254">
        <v>11</v>
      </c>
      <c r="D254">
        <v>5.3289999999999997</v>
      </c>
      <c r="E254">
        <v>471.08800000000002</v>
      </c>
      <c r="F254">
        <f t="shared" si="77"/>
        <v>5.7020261409033067E-2</v>
      </c>
      <c r="G254">
        <f t="shared" si="78"/>
        <v>1.4021375756319607</v>
      </c>
      <c r="J254">
        <f t="shared" si="79"/>
        <v>7.7781934912479478E-2</v>
      </c>
      <c r="K254">
        <f t="shared" si="80"/>
        <v>0.41449993114860312</v>
      </c>
    </row>
    <row r="255" spans="1:12" x14ac:dyDescent="0.35">
      <c r="C255">
        <v>12</v>
      </c>
      <c r="D255">
        <v>5.8369999999999997</v>
      </c>
      <c r="E255">
        <v>21.699000000000002</v>
      </c>
      <c r="F255">
        <f t="shared" si="77"/>
        <v>2.626436360753423E-3</v>
      </c>
      <c r="G255">
        <f t="shared" si="78"/>
        <v>6.4584500674264508E-2</v>
      </c>
      <c r="J255">
        <f t="shared" si="79"/>
        <v>3.5827493072756946E-3</v>
      </c>
      <c r="K255">
        <f t="shared" si="80"/>
        <v>2.0912507706568228E-2</v>
      </c>
    </row>
    <row r="256" spans="1:12" x14ac:dyDescent="0.35">
      <c r="C256">
        <v>13</v>
      </c>
      <c r="D256">
        <v>6.3940000000000001</v>
      </c>
      <c r="E256">
        <v>162.60599999999999</v>
      </c>
      <c r="F256">
        <f t="shared" si="77"/>
        <v>1.9681750812326423E-2</v>
      </c>
      <c r="G256">
        <f t="shared" si="78"/>
        <v>0.48397747899163335</v>
      </c>
      <c r="J256">
        <f t="shared" si="79"/>
        <v>2.6848082117096245E-2</v>
      </c>
      <c r="K256">
        <f t="shared" si="80"/>
        <v>0.17166663705671339</v>
      </c>
    </row>
    <row r="257" spans="3:11" x14ac:dyDescent="0.35">
      <c r="C257">
        <v>14</v>
      </c>
      <c r="D257">
        <v>6.5629999999999997</v>
      </c>
      <c r="E257">
        <v>73.457999999999998</v>
      </c>
      <c r="F257">
        <f t="shared" si="77"/>
        <v>8.8913204381872394E-3</v>
      </c>
      <c r="G257">
        <f t="shared" si="78"/>
        <v>0.2186390271685387</v>
      </c>
      <c r="J257">
        <f t="shared" si="79"/>
        <v>1.2128743196177608E-2</v>
      </c>
      <c r="K257">
        <f t="shared" si="80"/>
        <v>7.9600941596513639E-2</v>
      </c>
    </row>
    <row r="258" spans="3:11" x14ac:dyDescent="0.35">
      <c r="C258">
        <v>15</v>
      </c>
      <c r="D258">
        <v>6.6950000000000003</v>
      </c>
      <c r="E258">
        <v>909.76499999999999</v>
      </c>
      <c r="F258">
        <f t="shared" si="77"/>
        <v>0.11011751120977177</v>
      </c>
      <c r="G258">
        <f t="shared" si="78"/>
        <v>2.707807652699306</v>
      </c>
      <c r="J258">
        <f t="shared" si="79"/>
        <v>0.15021244866278038</v>
      </c>
      <c r="K258">
        <f t="shared" si="80"/>
        <v>1.0056723437973147</v>
      </c>
    </row>
    <row r="259" spans="3:11" x14ac:dyDescent="0.35">
      <c r="C259">
        <v>16</v>
      </c>
      <c r="D259">
        <v>7.1619999999999999</v>
      </c>
      <c r="E259">
        <v>41.994999999999997</v>
      </c>
      <c r="F259">
        <f t="shared" si="77"/>
        <v>5.0830542868261202E-3</v>
      </c>
      <c r="G259">
        <f t="shared" si="78"/>
        <v>0.12499313820064231</v>
      </c>
      <c r="J259">
        <f t="shared" si="79"/>
        <v>6.9338475118227915E-3</v>
      </c>
      <c r="K259">
        <f t="shared" si="80"/>
        <v>4.9660215879674834E-2</v>
      </c>
    </row>
    <row r="260" spans="3:11" x14ac:dyDescent="0.35">
      <c r="C260">
        <v>17</v>
      </c>
      <c r="D260">
        <v>7.3230000000000004</v>
      </c>
      <c r="E260">
        <v>804.61099999999999</v>
      </c>
      <c r="F260">
        <f t="shared" si="77"/>
        <v>9.7389722414036234E-2</v>
      </c>
      <c r="G260">
        <f t="shared" si="78"/>
        <v>2.3948292396894155</v>
      </c>
      <c r="J260">
        <f t="shared" si="79"/>
        <v>0.13285033885784614</v>
      </c>
      <c r="K260">
        <f t="shared" si="80"/>
        <v>0.97286303145600739</v>
      </c>
    </row>
    <row r="261" spans="3:11" x14ac:dyDescent="0.35">
      <c r="C261">
        <v>18</v>
      </c>
      <c r="D261">
        <v>7.5330000000000004</v>
      </c>
      <c r="E261">
        <v>1081.354</v>
      </c>
      <c r="F261">
        <f t="shared" si="77"/>
        <v>0.13088655995419865</v>
      </c>
      <c r="G261">
        <f t="shared" si="78"/>
        <v>3.2185219660868523</v>
      </c>
      <c r="J261">
        <f t="shared" si="79"/>
        <v>0.17854372526014103</v>
      </c>
      <c r="K261">
        <f t="shared" si="80"/>
        <v>1.3449698823846425</v>
      </c>
    </row>
    <row r="262" spans="3:11" x14ac:dyDescent="0.35">
      <c r="C262">
        <v>19</v>
      </c>
      <c r="D262">
        <v>7.98</v>
      </c>
      <c r="E262">
        <v>8261.7649999999994</v>
      </c>
      <c r="F262">
        <f t="shared" si="77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0167-C7A5-7148-A8B1-E1DF950B0C54}">
  <dimension ref="A1:R264"/>
  <sheetViews>
    <sheetView tabSelected="1" topLeftCell="D10" zoomScale="90" zoomScaleNormal="90" workbookViewId="0">
      <selection activeCell="K24" sqref="K24"/>
    </sheetView>
  </sheetViews>
  <sheetFormatPr defaultColWidth="10.6640625" defaultRowHeight="15.5" x14ac:dyDescent="0.35"/>
  <sheetData>
    <row r="1" spans="1:18" ht="19" thickBot="1" x14ac:dyDescent="0.5">
      <c r="A1" s="31" t="s">
        <v>28</v>
      </c>
      <c r="B1" s="31"/>
      <c r="C1" s="31"/>
      <c r="D1" s="31"/>
      <c r="E1" s="31"/>
      <c r="F1" s="31"/>
      <c r="G1" s="31"/>
      <c r="H1" s="31"/>
      <c r="K1" s="32" t="s">
        <v>29</v>
      </c>
      <c r="L1" s="32"/>
      <c r="M1" s="32"/>
      <c r="N1" s="32"/>
      <c r="O1" s="32"/>
      <c r="P1" s="32"/>
      <c r="Q1" s="32"/>
      <c r="R1" s="32"/>
    </row>
    <row r="2" spans="1:18" ht="19" thickBot="1" x14ac:dyDescent="0.5">
      <c r="A2" s="13"/>
      <c r="B2" s="33" t="s">
        <v>31</v>
      </c>
      <c r="C2" s="34"/>
      <c r="D2" s="35"/>
      <c r="E2" s="13"/>
      <c r="F2" s="33" t="s">
        <v>30</v>
      </c>
      <c r="G2" s="34"/>
      <c r="H2" s="35"/>
      <c r="K2" s="14"/>
      <c r="L2" s="28" t="s">
        <v>31</v>
      </c>
      <c r="M2" s="29"/>
      <c r="N2" s="30"/>
      <c r="O2" s="14"/>
      <c r="P2" s="28" t="s">
        <v>30</v>
      </c>
      <c r="Q2" s="29"/>
      <c r="R2" s="30"/>
    </row>
    <row r="3" spans="1:18" x14ac:dyDescent="0.35">
      <c r="A3" s="22" t="s">
        <v>0</v>
      </c>
      <c r="B3" s="20" t="s">
        <v>33</v>
      </c>
      <c r="C3" s="20" t="s">
        <v>32</v>
      </c>
      <c r="D3" s="20" t="s">
        <v>26</v>
      </c>
      <c r="E3" s="16"/>
      <c r="F3" s="20" t="s">
        <v>33</v>
      </c>
      <c r="G3" s="20" t="s">
        <v>32</v>
      </c>
      <c r="H3" s="20" t="s">
        <v>26</v>
      </c>
      <c r="K3" s="23" t="s">
        <v>0</v>
      </c>
      <c r="L3" s="21" t="s">
        <v>33</v>
      </c>
      <c r="M3" s="21" t="s">
        <v>32</v>
      </c>
      <c r="N3" s="21" t="s">
        <v>26</v>
      </c>
      <c r="O3" s="16"/>
      <c r="P3" s="21" t="s">
        <v>33</v>
      </c>
      <c r="Q3" s="21" t="s">
        <v>32</v>
      </c>
      <c r="R3" s="21" t="s">
        <v>26</v>
      </c>
    </row>
    <row r="4" spans="1:18" x14ac:dyDescent="0.35">
      <c r="A4">
        <v>105</v>
      </c>
      <c r="B4">
        <v>1</v>
      </c>
      <c r="C4">
        <v>4.8292000000000002</v>
      </c>
      <c r="D4">
        <v>388.76</v>
      </c>
      <c r="E4" s="16"/>
      <c r="K4">
        <v>32</v>
      </c>
      <c r="L4">
        <v>1</v>
      </c>
      <c r="M4">
        <v>6.3182999999999998</v>
      </c>
      <c r="N4">
        <v>103.86</v>
      </c>
      <c r="O4" s="16"/>
    </row>
    <row r="5" spans="1:18" x14ac:dyDescent="0.35">
      <c r="B5">
        <v>2</v>
      </c>
      <c r="C5">
        <v>5.1875</v>
      </c>
      <c r="D5">
        <v>239.58</v>
      </c>
      <c r="E5" s="16"/>
      <c r="L5">
        <v>2</v>
      </c>
      <c r="M5">
        <v>6.9016999999999999</v>
      </c>
      <c r="N5">
        <v>85.3</v>
      </c>
      <c r="O5" s="16"/>
    </row>
    <row r="6" spans="1:18" x14ac:dyDescent="0.35">
      <c r="B6">
        <v>3</v>
      </c>
      <c r="C6" s="15">
        <v>5.4</v>
      </c>
      <c r="D6">
        <v>1147.8</v>
      </c>
      <c r="E6" s="16"/>
      <c r="F6">
        <v>1</v>
      </c>
      <c r="G6" s="15">
        <v>5.3479999999999999</v>
      </c>
      <c r="H6">
        <v>1663.14</v>
      </c>
      <c r="L6">
        <v>3</v>
      </c>
      <c r="M6">
        <v>7.2050000000000001</v>
      </c>
      <c r="N6">
        <v>64.56</v>
      </c>
      <c r="O6" s="16"/>
    </row>
    <row r="7" spans="1:18" x14ac:dyDescent="0.35">
      <c r="B7">
        <v>4</v>
      </c>
      <c r="C7" s="15">
        <v>6.7525000000000004</v>
      </c>
      <c r="D7">
        <v>535.51</v>
      </c>
      <c r="E7" s="16"/>
      <c r="F7">
        <v>2</v>
      </c>
      <c r="G7" s="15">
        <v>6.7069999999999999</v>
      </c>
      <c r="H7">
        <v>750.21400000000006</v>
      </c>
      <c r="L7">
        <v>4</v>
      </c>
      <c r="M7">
        <v>7.61</v>
      </c>
      <c r="N7">
        <v>115.96</v>
      </c>
      <c r="O7" s="16"/>
    </row>
    <row r="8" spans="1:18" x14ac:dyDescent="0.35">
      <c r="B8">
        <v>5</v>
      </c>
      <c r="C8">
        <v>7.3733000000000004</v>
      </c>
      <c r="D8">
        <v>601.05999999999995</v>
      </c>
      <c r="E8" s="16"/>
      <c r="L8">
        <v>5</v>
      </c>
      <c r="M8" s="15">
        <v>8.0233000000000008</v>
      </c>
      <c r="N8">
        <v>8412.93</v>
      </c>
      <c r="O8" s="16"/>
      <c r="P8">
        <v>1</v>
      </c>
      <c r="Q8" s="15">
        <v>7.9859999999999998</v>
      </c>
      <c r="R8">
        <v>11749.893</v>
      </c>
    </row>
    <row r="9" spans="1:18" x14ac:dyDescent="0.35">
      <c r="B9">
        <v>6</v>
      </c>
      <c r="C9">
        <v>7.5258000000000003</v>
      </c>
      <c r="D9">
        <v>1763.45</v>
      </c>
      <c r="E9" s="16"/>
      <c r="K9" s="6">
        <v>24</v>
      </c>
      <c r="L9" s="6">
        <v>1</v>
      </c>
      <c r="M9" s="15">
        <v>8.0167000000000002</v>
      </c>
      <c r="N9" s="6">
        <v>7241.71</v>
      </c>
      <c r="O9" s="16"/>
      <c r="P9" s="6">
        <v>1</v>
      </c>
      <c r="Q9" s="15">
        <v>7.9848999999999997</v>
      </c>
      <c r="R9" s="6">
        <v>10694.8</v>
      </c>
    </row>
    <row r="10" spans="1:18" x14ac:dyDescent="0.35">
      <c r="B10">
        <v>7</v>
      </c>
      <c r="C10" s="15">
        <v>8.0225000000000009</v>
      </c>
      <c r="D10">
        <v>8185.73</v>
      </c>
      <c r="E10" s="16"/>
      <c r="F10">
        <v>3</v>
      </c>
      <c r="G10" s="15">
        <v>7.9880000000000004</v>
      </c>
      <c r="H10">
        <v>11494.571</v>
      </c>
      <c r="K10" s="6"/>
      <c r="L10" s="7">
        <v>2</v>
      </c>
      <c r="M10" s="7">
        <v>8.5083000000000002</v>
      </c>
      <c r="N10" s="7">
        <v>152.71</v>
      </c>
      <c r="O10" s="17"/>
      <c r="P10" s="6"/>
      <c r="Q10" s="6"/>
      <c r="R10" s="6"/>
    </row>
    <row r="11" spans="1:18" x14ac:dyDescent="0.35">
      <c r="A11" s="8">
        <v>114</v>
      </c>
      <c r="B11" s="8">
        <v>1</v>
      </c>
      <c r="C11" s="15">
        <v>4.7267000000000001</v>
      </c>
      <c r="D11" s="8">
        <v>207.37</v>
      </c>
      <c r="E11" s="16"/>
      <c r="F11" s="8">
        <v>1</v>
      </c>
      <c r="G11" s="15">
        <v>4.6470000000000002</v>
      </c>
      <c r="H11" s="8">
        <v>321.30399999999997</v>
      </c>
      <c r="K11">
        <v>7</v>
      </c>
      <c r="L11">
        <v>1</v>
      </c>
      <c r="M11">
        <v>0.9042</v>
      </c>
      <c r="N11">
        <v>1230.01</v>
      </c>
      <c r="O11" s="16"/>
    </row>
    <row r="12" spans="1:18" x14ac:dyDescent="0.35">
      <c r="A12" s="8"/>
      <c r="B12" s="8">
        <v>2</v>
      </c>
      <c r="C12" s="8">
        <v>4.8274999999999997</v>
      </c>
      <c r="D12" s="8">
        <v>380.06</v>
      </c>
      <c r="E12" s="16"/>
      <c r="F12" s="8"/>
      <c r="G12" s="8"/>
      <c r="H12" s="8"/>
      <c r="L12">
        <v>2</v>
      </c>
      <c r="M12">
        <v>0.98</v>
      </c>
      <c r="N12">
        <v>424.76</v>
      </c>
      <c r="O12" s="16"/>
    </row>
    <row r="13" spans="1:18" x14ac:dyDescent="0.35">
      <c r="A13" s="8"/>
      <c r="B13" s="8">
        <v>3</v>
      </c>
      <c r="C13" s="8">
        <v>5.1882999999999999</v>
      </c>
      <c r="D13" s="8">
        <v>287.31</v>
      </c>
      <c r="E13" s="16"/>
      <c r="F13" s="8"/>
      <c r="G13" s="8"/>
      <c r="H13" s="8"/>
      <c r="L13">
        <v>3</v>
      </c>
      <c r="M13">
        <v>7.6032999999999999</v>
      </c>
      <c r="N13">
        <v>179.18</v>
      </c>
      <c r="O13" s="16"/>
    </row>
    <row r="14" spans="1:18" x14ac:dyDescent="0.35">
      <c r="A14" s="8"/>
      <c r="B14" s="8">
        <v>4</v>
      </c>
      <c r="C14" s="8">
        <v>5.4016999999999999</v>
      </c>
      <c r="D14" s="8">
        <v>567.91999999999996</v>
      </c>
      <c r="E14" s="16"/>
      <c r="F14" s="8"/>
      <c r="G14" s="8"/>
      <c r="H14" s="8"/>
      <c r="L14">
        <v>4</v>
      </c>
      <c r="M14" s="15">
        <v>8.0175000000000001</v>
      </c>
      <c r="N14">
        <v>7905.86</v>
      </c>
      <c r="O14" s="16"/>
      <c r="P14">
        <v>1</v>
      </c>
      <c r="Q14" s="15">
        <v>7.984</v>
      </c>
      <c r="R14">
        <v>385723.25</v>
      </c>
    </row>
    <row r="15" spans="1:18" x14ac:dyDescent="0.35">
      <c r="A15" s="8"/>
      <c r="B15" s="8">
        <v>5</v>
      </c>
      <c r="C15" s="8">
        <v>6.4574999999999996</v>
      </c>
      <c r="D15" s="8">
        <v>80.489999999999995</v>
      </c>
      <c r="E15" s="16"/>
      <c r="F15" s="8"/>
      <c r="G15" s="8"/>
      <c r="H15" s="8"/>
      <c r="K15" s="6">
        <v>55</v>
      </c>
      <c r="L15" s="6">
        <v>1</v>
      </c>
      <c r="M15" s="6">
        <v>5.38</v>
      </c>
      <c r="N15" s="6">
        <v>57</v>
      </c>
      <c r="O15" s="16"/>
      <c r="P15" s="6"/>
      <c r="Q15" s="6"/>
      <c r="R15" s="6"/>
    </row>
    <row r="16" spans="1:18" x14ac:dyDescent="0.35">
      <c r="A16" s="8"/>
      <c r="B16" s="8">
        <v>6</v>
      </c>
      <c r="C16" s="8">
        <v>6.63</v>
      </c>
      <c r="D16" s="8">
        <v>157.51</v>
      </c>
      <c r="E16" s="16"/>
      <c r="F16" s="8"/>
      <c r="G16" s="8"/>
      <c r="H16" s="8"/>
      <c r="K16" s="6"/>
      <c r="L16" s="6">
        <v>2</v>
      </c>
      <c r="M16" s="6">
        <v>6.3049999999999997</v>
      </c>
      <c r="N16" s="6">
        <v>43.7</v>
      </c>
      <c r="O16" s="16"/>
      <c r="P16" s="6"/>
      <c r="Q16" s="6"/>
      <c r="R16" s="6"/>
    </row>
    <row r="17" spans="1:18" x14ac:dyDescent="0.35">
      <c r="A17" s="8"/>
      <c r="B17" s="8">
        <v>7</v>
      </c>
      <c r="C17" s="15">
        <v>6.7533000000000003</v>
      </c>
      <c r="D17" s="8">
        <v>626.98</v>
      </c>
      <c r="E17" s="16"/>
      <c r="F17" s="8">
        <v>2</v>
      </c>
      <c r="G17" s="15">
        <v>6.7030000000000003</v>
      </c>
      <c r="H17" s="8">
        <v>867.81899999999996</v>
      </c>
      <c r="K17" s="6"/>
      <c r="L17" s="6">
        <v>3</v>
      </c>
      <c r="M17" s="6">
        <v>6.8891999999999998</v>
      </c>
      <c r="N17" s="6">
        <v>47.35</v>
      </c>
      <c r="O17" s="16"/>
      <c r="P17" s="6"/>
      <c r="Q17" s="6"/>
      <c r="R17" s="6"/>
    </row>
    <row r="18" spans="1:18" x14ac:dyDescent="0.35">
      <c r="A18" s="8"/>
      <c r="B18" s="8">
        <v>8</v>
      </c>
      <c r="C18" s="15">
        <v>7.375</v>
      </c>
      <c r="D18" s="8">
        <v>803.29</v>
      </c>
      <c r="E18" s="16"/>
      <c r="F18" s="8">
        <v>3</v>
      </c>
      <c r="G18" s="15">
        <v>7.3209999999999997</v>
      </c>
      <c r="H18" s="8">
        <v>1077.684</v>
      </c>
      <c r="K18" s="6"/>
      <c r="L18" s="6">
        <v>4</v>
      </c>
      <c r="M18" s="6">
        <v>7.5917000000000003</v>
      </c>
      <c r="N18" s="6">
        <v>114.2</v>
      </c>
      <c r="O18" s="16"/>
      <c r="P18" s="6"/>
      <c r="Q18" s="6"/>
      <c r="R18" s="6"/>
    </row>
    <row r="19" spans="1:18" x14ac:dyDescent="0.35">
      <c r="A19" s="8"/>
      <c r="B19" s="8">
        <v>9</v>
      </c>
      <c r="C19" s="8">
        <v>7.5324999999999998</v>
      </c>
      <c r="D19" s="8">
        <v>1521.99</v>
      </c>
      <c r="E19" s="16"/>
      <c r="F19" s="8"/>
      <c r="G19" s="8"/>
      <c r="H19" s="8"/>
      <c r="K19" s="6"/>
      <c r="L19" s="6">
        <v>5</v>
      </c>
      <c r="M19" s="15">
        <v>8.0075000000000003</v>
      </c>
      <c r="N19" s="6">
        <v>8073.85</v>
      </c>
      <c r="O19" s="16"/>
      <c r="P19" s="6">
        <v>1</v>
      </c>
      <c r="Q19" s="15">
        <v>7.9829999999999997</v>
      </c>
      <c r="R19" s="6">
        <v>11859.552</v>
      </c>
    </row>
    <row r="20" spans="1:18" x14ac:dyDescent="0.35">
      <c r="A20" s="8"/>
      <c r="B20" s="8">
        <v>10</v>
      </c>
      <c r="C20" s="15">
        <v>8.0258000000000003</v>
      </c>
      <c r="D20" s="8">
        <v>8162.87</v>
      </c>
      <c r="E20" s="16"/>
      <c r="F20" s="8">
        <v>4</v>
      </c>
      <c r="G20" s="15">
        <v>7.9850000000000003</v>
      </c>
      <c r="H20" s="8">
        <v>11904.892</v>
      </c>
      <c r="K20" s="6"/>
      <c r="L20" s="7">
        <v>6</v>
      </c>
      <c r="M20" s="7">
        <f>SUM(K62:K63)</f>
        <v>16</v>
      </c>
      <c r="N20" s="7">
        <v>221.22</v>
      </c>
      <c r="O20" s="17"/>
      <c r="P20" s="6"/>
      <c r="Q20" s="6"/>
      <c r="R20" s="6"/>
    </row>
    <row r="21" spans="1:18" x14ac:dyDescent="0.35">
      <c r="A21">
        <v>1</v>
      </c>
      <c r="B21">
        <v>1</v>
      </c>
      <c r="C21">
        <v>4.82</v>
      </c>
      <c r="D21">
        <v>659.4</v>
      </c>
      <c r="E21" s="16"/>
      <c r="K21">
        <v>80</v>
      </c>
      <c r="L21">
        <v>1</v>
      </c>
      <c r="M21">
        <v>2.0983000000000001</v>
      </c>
      <c r="N21">
        <v>175.08</v>
      </c>
      <c r="O21" s="16"/>
    </row>
    <row r="22" spans="1:18" x14ac:dyDescent="0.35">
      <c r="B22">
        <v>2</v>
      </c>
      <c r="C22">
        <v>5.0407999999999999</v>
      </c>
      <c r="D22">
        <v>162.84</v>
      </c>
      <c r="E22" s="16"/>
      <c r="L22">
        <v>2</v>
      </c>
      <c r="M22">
        <v>5.375</v>
      </c>
      <c r="N22">
        <v>50.97</v>
      </c>
      <c r="O22" s="16"/>
    </row>
    <row r="23" spans="1:18" x14ac:dyDescent="0.35">
      <c r="B23">
        <v>3</v>
      </c>
      <c r="C23">
        <v>5.18</v>
      </c>
      <c r="D23">
        <v>564.22</v>
      </c>
      <c r="E23" s="16"/>
      <c r="L23">
        <v>3</v>
      </c>
      <c r="M23">
        <v>6.3067000000000002</v>
      </c>
      <c r="N23">
        <v>54.6</v>
      </c>
      <c r="O23" s="16"/>
    </row>
    <row r="24" spans="1:18" x14ac:dyDescent="0.35">
      <c r="B24">
        <v>4</v>
      </c>
      <c r="C24">
        <v>5.3917000000000002</v>
      </c>
      <c r="D24">
        <v>1041.04</v>
      </c>
      <c r="E24" s="16"/>
      <c r="L24">
        <v>4</v>
      </c>
      <c r="M24">
        <v>6.8917000000000002</v>
      </c>
      <c r="N24">
        <v>41.91</v>
      </c>
      <c r="O24" s="16"/>
    </row>
    <row r="25" spans="1:18" x14ac:dyDescent="0.35">
      <c r="B25">
        <v>5</v>
      </c>
      <c r="C25">
        <v>6.6216999999999997</v>
      </c>
      <c r="D25">
        <v>266.43</v>
      </c>
      <c r="E25" s="16"/>
      <c r="L25">
        <v>5</v>
      </c>
      <c r="M25">
        <v>7.19</v>
      </c>
      <c r="N25">
        <v>57.74</v>
      </c>
      <c r="O25" s="16"/>
    </row>
    <row r="26" spans="1:18" x14ac:dyDescent="0.35">
      <c r="B26">
        <v>6</v>
      </c>
      <c r="C26" s="15">
        <v>6.7466999999999997</v>
      </c>
      <c r="D26">
        <v>790.44</v>
      </c>
      <c r="E26" s="16"/>
      <c r="F26">
        <v>1</v>
      </c>
      <c r="G26" s="15">
        <v>6.702</v>
      </c>
      <c r="H26">
        <v>1292.453</v>
      </c>
      <c r="L26">
        <v>6</v>
      </c>
      <c r="M26">
        <v>7.5917000000000003</v>
      </c>
      <c r="N26">
        <v>92.23</v>
      </c>
      <c r="O26" s="16"/>
    </row>
    <row r="27" spans="1:18" x14ac:dyDescent="0.35">
      <c r="B27">
        <v>7</v>
      </c>
      <c r="C27" s="15">
        <v>7.3682999999999996</v>
      </c>
      <c r="D27">
        <v>761.31</v>
      </c>
      <c r="E27" s="16"/>
      <c r="F27">
        <v>2</v>
      </c>
      <c r="G27" s="15">
        <v>7.3209999999999997</v>
      </c>
      <c r="H27">
        <v>1285.837</v>
      </c>
      <c r="L27">
        <v>7</v>
      </c>
      <c r="M27" s="15">
        <v>8.0083000000000002</v>
      </c>
      <c r="N27">
        <v>8117.24</v>
      </c>
      <c r="O27" s="16"/>
      <c r="P27">
        <v>1</v>
      </c>
      <c r="Q27" s="15">
        <v>7.98</v>
      </c>
      <c r="R27">
        <v>12325.269</v>
      </c>
    </row>
    <row r="28" spans="1:18" x14ac:dyDescent="0.35">
      <c r="B28">
        <v>8</v>
      </c>
      <c r="C28">
        <v>7.5274999999999999</v>
      </c>
      <c r="D28">
        <v>971.35</v>
      </c>
      <c r="E28" s="16"/>
      <c r="L28" s="5">
        <v>8</v>
      </c>
      <c r="M28" s="5">
        <v>8.4975000000000005</v>
      </c>
      <c r="N28" s="5">
        <v>302.56</v>
      </c>
      <c r="O28" s="17"/>
    </row>
    <row r="29" spans="1:18" x14ac:dyDescent="0.35">
      <c r="B29">
        <v>9</v>
      </c>
      <c r="C29" s="15">
        <v>8.0191999999999997</v>
      </c>
      <c r="D29">
        <v>8282.18</v>
      </c>
      <c r="E29" s="16"/>
      <c r="F29">
        <v>3</v>
      </c>
      <c r="G29" s="15">
        <v>7.9850000000000003</v>
      </c>
      <c r="H29">
        <v>13660.841</v>
      </c>
      <c r="K29" s="6">
        <v>64</v>
      </c>
      <c r="L29" s="6">
        <v>1</v>
      </c>
      <c r="M29" s="15">
        <v>8.0032999999999994</v>
      </c>
      <c r="N29" s="6">
        <v>8336.73</v>
      </c>
      <c r="O29" s="16"/>
      <c r="P29" s="6">
        <v>1</v>
      </c>
      <c r="Q29" s="15">
        <v>7.9729999999999999</v>
      </c>
      <c r="R29" s="6">
        <v>18293.525000000001</v>
      </c>
    </row>
    <row r="30" spans="1:18" x14ac:dyDescent="0.35">
      <c r="A30" s="8">
        <v>49</v>
      </c>
      <c r="B30" s="9">
        <v>1</v>
      </c>
      <c r="C30" s="9">
        <v>0.65169999999999995</v>
      </c>
      <c r="D30" s="9">
        <v>1032.04</v>
      </c>
      <c r="E30" s="17"/>
      <c r="F30" s="8"/>
      <c r="G30" s="8"/>
      <c r="H30" s="8"/>
      <c r="K30">
        <v>40</v>
      </c>
      <c r="L30">
        <v>1</v>
      </c>
      <c r="M30">
        <v>5.9424999999999999</v>
      </c>
      <c r="N30">
        <v>40.380000000000003</v>
      </c>
      <c r="O30" s="16"/>
    </row>
    <row r="31" spans="1:18" x14ac:dyDescent="0.35">
      <c r="A31" s="8"/>
      <c r="B31" s="9">
        <v>2</v>
      </c>
      <c r="C31" s="9">
        <v>0.70750000000000002</v>
      </c>
      <c r="D31" s="9">
        <v>2293.88</v>
      </c>
      <c r="E31" s="17"/>
      <c r="F31" s="8"/>
      <c r="G31" s="8"/>
      <c r="H31" s="8"/>
      <c r="L31">
        <v>2</v>
      </c>
      <c r="M31">
        <v>6.3033000000000001</v>
      </c>
      <c r="N31">
        <v>106.98</v>
      </c>
      <c r="O31" s="16"/>
    </row>
    <row r="32" spans="1:18" x14ac:dyDescent="0.35">
      <c r="A32" s="8"/>
      <c r="B32" s="8">
        <v>3</v>
      </c>
      <c r="C32" s="8">
        <v>1.415</v>
      </c>
      <c r="D32" s="8">
        <v>327.81</v>
      </c>
      <c r="E32" s="16"/>
      <c r="F32" s="8"/>
      <c r="G32" s="8"/>
      <c r="H32" s="8"/>
      <c r="L32">
        <v>3</v>
      </c>
      <c r="M32">
        <v>6.8875000000000002</v>
      </c>
      <c r="N32">
        <v>136.83000000000001</v>
      </c>
      <c r="O32" s="16"/>
    </row>
    <row r="33" spans="1:18" x14ac:dyDescent="0.35">
      <c r="A33" s="8"/>
      <c r="B33" s="8">
        <v>4</v>
      </c>
      <c r="C33" s="8">
        <v>4.7133000000000003</v>
      </c>
      <c r="D33" s="8">
        <v>319.31</v>
      </c>
      <c r="E33" s="16"/>
      <c r="F33" s="8"/>
      <c r="G33" s="8"/>
      <c r="H33" s="8"/>
      <c r="L33">
        <v>4</v>
      </c>
      <c r="M33" s="15">
        <v>8.0067000000000004</v>
      </c>
      <c r="N33">
        <v>7824.21</v>
      </c>
      <c r="O33" s="16"/>
      <c r="P33">
        <v>1</v>
      </c>
      <c r="Q33" s="15">
        <v>7.9729999999999999</v>
      </c>
      <c r="R33">
        <v>14503.742</v>
      </c>
    </row>
    <row r="34" spans="1:18" x14ac:dyDescent="0.35">
      <c r="A34" s="8"/>
      <c r="B34" s="8">
        <v>5</v>
      </c>
      <c r="C34" s="8">
        <v>4.8132999999999999</v>
      </c>
      <c r="D34" s="8">
        <v>672.35</v>
      </c>
      <c r="E34" s="16"/>
      <c r="F34" s="8"/>
      <c r="G34" s="8"/>
      <c r="H34" s="8"/>
      <c r="K34" s="6">
        <v>35</v>
      </c>
      <c r="L34" s="6">
        <v>1</v>
      </c>
      <c r="M34" s="6">
        <v>7.1841999999999997</v>
      </c>
      <c r="N34" s="6">
        <v>47.67</v>
      </c>
      <c r="O34" s="16"/>
      <c r="P34" s="6"/>
      <c r="Q34" s="6"/>
      <c r="R34" s="6"/>
    </row>
    <row r="35" spans="1:18" x14ac:dyDescent="0.35">
      <c r="A35" s="8"/>
      <c r="B35" s="8">
        <v>6</v>
      </c>
      <c r="C35" s="8">
        <v>5.0358000000000001</v>
      </c>
      <c r="D35" s="8">
        <v>197.82</v>
      </c>
      <c r="E35" s="16"/>
      <c r="F35" s="8"/>
      <c r="G35" s="8"/>
      <c r="H35" s="8"/>
      <c r="K35" s="6"/>
      <c r="L35" s="6">
        <v>2</v>
      </c>
      <c r="M35" s="6">
        <v>7.585</v>
      </c>
      <c r="N35" s="6">
        <v>181.76</v>
      </c>
      <c r="O35" s="16"/>
      <c r="P35" s="6"/>
      <c r="Q35" s="6"/>
      <c r="R35" s="6"/>
    </row>
    <row r="36" spans="1:18" x14ac:dyDescent="0.35">
      <c r="A36" s="8"/>
      <c r="B36" s="8">
        <v>7</v>
      </c>
      <c r="C36" s="8">
        <v>5.1749999999999998</v>
      </c>
      <c r="D36" s="8">
        <v>449.58</v>
      </c>
      <c r="E36" s="16"/>
      <c r="F36" s="8"/>
      <c r="G36" s="8"/>
      <c r="H36" s="8"/>
      <c r="K36" s="6"/>
      <c r="L36" s="6">
        <v>3</v>
      </c>
      <c r="M36" s="15">
        <v>8.0024999999999995</v>
      </c>
      <c r="N36" s="6">
        <v>8000.55</v>
      </c>
      <c r="O36" s="16"/>
      <c r="P36" s="6">
        <v>1</v>
      </c>
      <c r="Q36" s="15">
        <v>7.9720000000000004</v>
      </c>
      <c r="R36" s="6">
        <v>11417.855</v>
      </c>
    </row>
    <row r="37" spans="1:18" x14ac:dyDescent="0.35">
      <c r="A37" s="8"/>
      <c r="B37" s="8">
        <v>8</v>
      </c>
      <c r="C37" s="8">
        <v>5.3875000000000002</v>
      </c>
      <c r="D37" s="8">
        <v>940.15</v>
      </c>
      <c r="E37" s="16"/>
      <c r="F37" s="8"/>
      <c r="G37" s="8"/>
      <c r="H37" s="8"/>
      <c r="K37" s="6"/>
      <c r="L37" s="7">
        <v>4</v>
      </c>
      <c r="M37" s="7">
        <v>8.4916999999999998</v>
      </c>
      <c r="N37" s="7">
        <v>253.2</v>
      </c>
      <c r="O37" s="17"/>
      <c r="P37" s="6"/>
      <c r="Q37" s="6"/>
      <c r="R37" s="6"/>
    </row>
    <row r="38" spans="1:18" x14ac:dyDescent="0.35">
      <c r="A38" s="8"/>
      <c r="B38" s="8">
        <v>9</v>
      </c>
      <c r="C38" s="8">
        <v>6.4482999999999997</v>
      </c>
      <c r="D38" s="8">
        <v>142.05000000000001</v>
      </c>
      <c r="E38" s="16"/>
      <c r="F38" s="8"/>
      <c r="G38" s="8"/>
      <c r="H38" s="8"/>
      <c r="K38">
        <v>112</v>
      </c>
      <c r="L38">
        <v>1</v>
      </c>
      <c r="M38">
        <v>5.1449999999999996</v>
      </c>
      <c r="N38">
        <v>46.34</v>
      </c>
      <c r="O38" s="16"/>
    </row>
    <row r="39" spans="1:18" x14ac:dyDescent="0.35">
      <c r="A39" s="8"/>
      <c r="B39" s="8">
        <v>10</v>
      </c>
      <c r="C39" s="15">
        <v>6.7442000000000002</v>
      </c>
      <c r="D39" s="8">
        <v>1019.49</v>
      </c>
      <c r="E39" s="16"/>
      <c r="F39" s="8">
        <v>1</v>
      </c>
      <c r="G39" s="15">
        <v>6.7022000000000004</v>
      </c>
      <c r="H39" s="8">
        <v>1119.3900000000001</v>
      </c>
      <c r="L39">
        <v>2</v>
      </c>
      <c r="M39">
        <v>5.3592000000000004</v>
      </c>
      <c r="N39">
        <v>121.65</v>
      </c>
      <c r="O39" s="16"/>
    </row>
    <row r="40" spans="1:18" x14ac:dyDescent="0.35">
      <c r="A40" s="8"/>
      <c r="B40" s="8">
        <v>11</v>
      </c>
      <c r="C40" s="15">
        <v>7.3674999999999997</v>
      </c>
      <c r="D40" s="8">
        <v>1070.1199999999999</v>
      </c>
      <c r="E40" s="16"/>
      <c r="F40" s="8">
        <v>2</v>
      </c>
      <c r="G40" s="15">
        <v>7.3205999999999998</v>
      </c>
      <c r="H40" s="8">
        <v>1241.4000000000001</v>
      </c>
      <c r="L40">
        <v>3</v>
      </c>
      <c r="M40">
        <v>6.2983000000000002</v>
      </c>
      <c r="N40">
        <v>37.299999999999997</v>
      </c>
      <c r="O40" s="16"/>
    </row>
    <row r="41" spans="1:18" x14ac:dyDescent="0.35">
      <c r="A41" s="8"/>
      <c r="B41" s="8">
        <v>12</v>
      </c>
      <c r="C41" s="8">
        <v>7.5266999999999999</v>
      </c>
      <c r="D41" s="8">
        <v>2375.35</v>
      </c>
      <c r="E41" s="16"/>
      <c r="F41" s="8"/>
      <c r="G41" s="8"/>
      <c r="H41" s="8"/>
      <c r="L41">
        <v>4</v>
      </c>
      <c r="M41">
        <v>6.7217000000000002</v>
      </c>
      <c r="N41">
        <v>106.63</v>
      </c>
      <c r="O41" s="16"/>
    </row>
    <row r="42" spans="1:18" x14ac:dyDescent="0.35">
      <c r="A42" s="8"/>
      <c r="B42" s="8">
        <v>13</v>
      </c>
      <c r="C42" s="15">
        <v>8.02</v>
      </c>
      <c r="D42" s="8">
        <v>8107.65</v>
      </c>
      <c r="E42" s="16"/>
      <c r="F42" s="8">
        <v>3</v>
      </c>
      <c r="G42" s="15">
        <v>7.9858000000000002</v>
      </c>
      <c r="H42" s="8">
        <v>8923.16</v>
      </c>
      <c r="L42">
        <v>5</v>
      </c>
      <c r="M42">
        <v>7.3483000000000001</v>
      </c>
      <c r="N42">
        <v>93.01</v>
      </c>
      <c r="O42" s="16"/>
    </row>
    <row r="43" spans="1:18" x14ac:dyDescent="0.35">
      <c r="A43">
        <v>14</v>
      </c>
      <c r="B43">
        <v>1</v>
      </c>
      <c r="C43">
        <v>4.8067000000000002</v>
      </c>
      <c r="D43">
        <v>219.61</v>
      </c>
      <c r="E43" s="16"/>
      <c r="L43">
        <v>6</v>
      </c>
      <c r="M43" s="15">
        <v>7.9974999999999996</v>
      </c>
      <c r="N43">
        <v>8282.9599999999991</v>
      </c>
      <c r="O43" s="16"/>
      <c r="P43">
        <v>1</v>
      </c>
      <c r="Q43" s="15">
        <v>7.9720000000000004</v>
      </c>
      <c r="R43">
        <v>12447.101000000001</v>
      </c>
    </row>
    <row r="44" spans="1:18" x14ac:dyDescent="0.35">
      <c r="B44">
        <v>2</v>
      </c>
      <c r="C44">
        <v>5.1683000000000003</v>
      </c>
      <c r="D44">
        <v>141.19999999999999</v>
      </c>
      <c r="E44" s="16"/>
      <c r="L44" s="5">
        <v>7</v>
      </c>
      <c r="M44" s="5">
        <v>8.4875000000000007</v>
      </c>
      <c r="N44" s="5">
        <v>498.2</v>
      </c>
      <c r="O44" s="17"/>
    </row>
    <row r="45" spans="1:18" x14ac:dyDescent="0.35">
      <c r="B45">
        <v>3</v>
      </c>
      <c r="C45">
        <v>5.3783000000000003</v>
      </c>
      <c r="D45">
        <v>489.75</v>
      </c>
      <c r="E45" s="16"/>
      <c r="K45" s="6">
        <v>3</v>
      </c>
      <c r="L45" s="6">
        <v>1</v>
      </c>
      <c r="M45" s="6">
        <v>2.5632999999999999</v>
      </c>
      <c r="N45" s="6">
        <v>84.79</v>
      </c>
      <c r="O45" s="16"/>
      <c r="P45" s="6"/>
      <c r="Q45" s="6"/>
      <c r="R45" s="6"/>
    </row>
    <row r="46" spans="1:18" x14ac:dyDescent="0.35">
      <c r="B46">
        <v>4</v>
      </c>
      <c r="C46">
        <v>6.7392000000000003</v>
      </c>
      <c r="D46">
        <v>381.11</v>
      </c>
      <c r="E46" s="16"/>
      <c r="K46" s="6"/>
      <c r="L46" s="6">
        <v>2</v>
      </c>
      <c r="M46" s="6">
        <v>5.3582999999999998</v>
      </c>
      <c r="N46" s="6">
        <v>103.15</v>
      </c>
      <c r="O46" s="16"/>
      <c r="P46" s="6"/>
      <c r="Q46" s="6"/>
      <c r="R46" s="6"/>
    </row>
    <row r="47" spans="1:18" x14ac:dyDescent="0.35">
      <c r="B47">
        <v>5</v>
      </c>
      <c r="C47">
        <v>7.3632999999999997</v>
      </c>
      <c r="D47">
        <v>185.37</v>
      </c>
      <c r="E47" s="16"/>
      <c r="K47" s="6"/>
      <c r="L47" s="6">
        <v>3</v>
      </c>
      <c r="M47" s="6">
        <v>6.3017000000000003</v>
      </c>
      <c r="N47" s="6">
        <v>35.5</v>
      </c>
      <c r="O47" s="16"/>
      <c r="P47" s="6"/>
      <c r="Q47" s="6"/>
      <c r="R47" s="6"/>
    </row>
    <row r="48" spans="1:18" x14ac:dyDescent="0.35">
      <c r="B48">
        <v>6</v>
      </c>
      <c r="C48">
        <v>7.5258000000000003</v>
      </c>
      <c r="D48">
        <v>173.84</v>
      </c>
      <c r="E48" s="16"/>
      <c r="K48" s="6"/>
      <c r="L48" s="6">
        <v>4</v>
      </c>
      <c r="M48" s="15">
        <v>8</v>
      </c>
      <c r="N48" s="6">
        <v>8003.09</v>
      </c>
      <c r="O48" s="16"/>
      <c r="P48" s="6">
        <v>1</v>
      </c>
      <c r="Q48" s="15">
        <v>7.9720000000000004</v>
      </c>
      <c r="R48" s="6">
        <v>12664.728999999999</v>
      </c>
    </row>
    <row r="49" spans="1:18" x14ac:dyDescent="0.35">
      <c r="B49">
        <v>7</v>
      </c>
      <c r="C49" s="15">
        <v>8.0158000000000005</v>
      </c>
      <c r="D49">
        <v>8245.89</v>
      </c>
      <c r="E49" s="16"/>
      <c r="F49">
        <v>1</v>
      </c>
      <c r="G49" s="15">
        <v>7.984</v>
      </c>
      <c r="H49">
        <v>11149.305</v>
      </c>
      <c r="K49" s="6"/>
      <c r="L49" s="7">
        <v>5</v>
      </c>
      <c r="M49" s="7">
        <v>8.4883000000000006</v>
      </c>
      <c r="N49" s="7">
        <v>466.19</v>
      </c>
      <c r="O49" s="17"/>
      <c r="P49" s="6"/>
      <c r="Q49" s="6"/>
      <c r="R49" s="6"/>
    </row>
    <row r="50" spans="1:18" x14ac:dyDescent="0.35">
      <c r="A50" s="8">
        <v>17</v>
      </c>
      <c r="B50" s="8">
        <v>1</v>
      </c>
      <c r="C50" s="8">
        <v>4.8091999999999997</v>
      </c>
      <c r="D50" s="8">
        <v>116.04</v>
      </c>
      <c r="E50" s="16"/>
      <c r="F50" s="8"/>
      <c r="G50" s="8"/>
      <c r="H50" s="8"/>
      <c r="K50">
        <v>52</v>
      </c>
      <c r="L50">
        <v>1</v>
      </c>
      <c r="M50">
        <v>6.7149999999999999</v>
      </c>
      <c r="N50">
        <v>51.54</v>
      </c>
      <c r="O50" s="16"/>
    </row>
    <row r="51" spans="1:18" x14ac:dyDescent="0.35">
      <c r="A51" s="8"/>
      <c r="B51" s="8">
        <v>2</v>
      </c>
      <c r="C51" s="8">
        <v>5.0350000000000001</v>
      </c>
      <c r="D51" s="8">
        <v>38.17</v>
      </c>
      <c r="E51" s="16"/>
      <c r="F51" s="8"/>
      <c r="G51" s="8"/>
      <c r="H51" s="8"/>
      <c r="L51">
        <v>2</v>
      </c>
      <c r="M51">
        <v>7.1767000000000003</v>
      </c>
      <c r="N51">
        <v>42</v>
      </c>
      <c r="O51" s="16"/>
    </row>
    <row r="52" spans="1:18" x14ac:dyDescent="0.35">
      <c r="A52" s="8"/>
      <c r="B52" s="8">
        <v>3</v>
      </c>
      <c r="C52" s="8">
        <v>5.1692</v>
      </c>
      <c r="D52" s="8">
        <v>70.08</v>
      </c>
      <c r="E52" s="16"/>
      <c r="F52" s="8"/>
      <c r="G52" s="8"/>
      <c r="H52" s="8"/>
      <c r="L52">
        <v>3</v>
      </c>
      <c r="M52">
        <v>7.5774999999999997</v>
      </c>
      <c r="N52">
        <v>124.67</v>
      </c>
      <c r="O52" s="16"/>
    </row>
    <row r="53" spans="1:18" x14ac:dyDescent="0.35">
      <c r="A53" s="8"/>
      <c r="B53" s="8">
        <v>4</v>
      </c>
      <c r="C53" s="8">
        <v>5.3807999999999998</v>
      </c>
      <c r="D53" s="8">
        <v>120.31</v>
      </c>
      <c r="E53" s="16"/>
      <c r="F53" s="8"/>
      <c r="G53" s="8"/>
      <c r="H53" s="8"/>
      <c r="L53">
        <v>4</v>
      </c>
      <c r="M53" s="15">
        <v>7.9924999999999997</v>
      </c>
      <c r="N53">
        <v>8168.07</v>
      </c>
      <c r="O53" s="16"/>
      <c r="P53">
        <v>1</v>
      </c>
      <c r="Q53" s="15">
        <v>7.9669999999999996</v>
      </c>
      <c r="R53">
        <v>13650.593999999999</v>
      </c>
    </row>
    <row r="54" spans="1:18" x14ac:dyDescent="0.35">
      <c r="A54" s="8"/>
      <c r="B54" s="8">
        <v>5</v>
      </c>
      <c r="C54" s="8">
        <v>6.7382999999999997</v>
      </c>
      <c r="D54" s="8">
        <v>233.97</v>
      </c>
      <c r="E54" s="16"/>
      <c r="F54" s="8"/>
      <c r="G54" s="8"/>
      <c r="H54" s="8"/>
      <c r="K54" s="6">
        <v>107</v>
      </c>
      <c r="L54" s="6">
        <v>1</v>
      </c>
      <c r="M54" s="6">
        <v>5.3383000000000003</v>
      </c>
      <c r="N54" s="6">
        <v>77.02</v>
      </c>
      <c r="O54" s="16"/>
      <c r="P54" s="6"/>
      <c r="Q54" s="6"/>
      <c r="R54" s="6"/>
    </row>
    <row r="55" spans="1:18" x14ac:dyDescent="0.35">
      <c r="A55" s="8"/>
      <c r="B55" s="8">
        <v>6</v>
      </c>
      <c r="C55" s="8">
        <v>7.3616999999999999</v>
      </c>
      <c r="D55" s="8">
        <v>197.34</v>
      </c>
      <c r="E55" s="16"/>
      <c r="F55" s="8"/>
      <c r="G55" s="8"/>
      <c r="H55" s="8"/>
      <c r="K55" s="6"/>
      <c r="L55" s="6">
        <v>2</v>
      </c>
      <c r="M55" s="6">
        <v>6.2882999999999996</v>
      </c>
      <c r="N55" s="6">
        <v>61.52</v>
      </c>
      <c r="O55" s="16"/>
      <c r="P55" s="6"/>
      <c r="Q55" s="6"/>
      <c r="R55" s="6"/>
    </row>
    <row r="56" spans="1:18" x14ac:dyDescent="0.35">
      <c r="A56" s="8"/>
      <c r="B56" s="8">
        <v>7</v>
      </c>
      <c r="C56" s="15">
        <v>8.0142000000000007</v>
      </c>
      <c r="D56" s="8">
        <v>7867.48</v>
      </c>
      <c r="E56" s="16"/>
      <c r="F56" s="8">
        <v>1</v>
      </c>
      <c r="G56" s="15">
        <v>7.9829999999999997</v>
      </c>
      <c r="H56" s="8">
        <v>9932.75</v>
      </c>
      <c r="K56" s="6"/>
      <c r="L56" s="6">
        <v>3</v>
      </c>
      <c r="M56" s="15">
        <v>7.9908000000000001</v>
      </c>
      <c r="N56" s="6">
        <v>7901.86</v>
      </c>
      <c r="O56" s="16"/>
      <c r="P56" s="6">
        <v>1</v>
      </c>
      <c r="Q56" s="15">
        <v>7.9641000000000002</v>
      </c>
      <c r="R56" s="6">
        <v>9939.09</v>
      </c>
    </row>
    <row r="57" spans="1:18" x14ac:dyDescent="0.35">
      <c r="A57">
        <v>41</v>
      </c>
      <c r="B57">
        <v>1</v>
      </c>
      <c r="C57">
        <v>1.3925000000000001</v>
      </c>
      <c r="D57">
        <v>141.29</v>
      </c>
      <c r="E57" s="16"/>
      <c r="K57">
        <v>20</v>
      </c>
      <c r="L57">
        <v>1</v>
      </c>
      <c r="M57">
        <v>2.0392000000000001</v>
      </c>
      <c r="N57">
        <v>85.4</v>
      </c>
      <c r="O57" s="16"/>
    </row>
    <row r="58" spans="1:18" x14ac:dyDescent="0.35">
      <c r="B58">
        <v>2</v>
      </c>
      <c r="C58">
        <v>1.8508</v>
      </c>
      <c r="D58">
        <v>221.85</v>
      </c>
      <c r="E58" s="16"/>
      <c r="L58">
        <v>2</v>
      </c>
      <c r="M58">
        <v>2.5432999999999999</v>
      </c>
      <c r="N58">
        <v>56.64</v>
      </c>
      <c r="O58" s="16"/>
    </row>
    <row r="59" spans="1:18" x14ac:dyDescent="0.35">
      <c r="B59">
        <v>3</v>
      </c>
      <c r="C59">
        <v>4.6974999999999998</v>
      </c>
      <c r="D59">
        <v>145.06</v>
      </c>
      <c r="E59" s="16"/>
      <c r="L59">
        <v>3</v>
      </c>
      <c r="M59">
        <v>7.1717000000000004</v>
      </c>
      <c r="N59">
        <v>46.35</v>
      </c>
      <c r="O59" s="16"/>
    </row>
    <row r="60" spans="1:18" x14ac:dyDescent="0.35">
      <c r="B60">
        <v>4</v>
      </c>
      <c r="C60">
        <v>4.7991999999999999</v>
      </c>
      <c r="D60">
        <v>352.25</v>
      </c>
      <c r="E60" s="16"/>
      <c r="L60">
        <v>4</v>
      </c>
      <c r="M60">
        <v>7.5750000000000002</v>
      </c>
      <c r="N60">
        <v>73.69</v>
      </c>
      <c r="O60" s="16"/>
    </row>
    <row r="61" spans="1:18" x14ac:dyDescent="0.35">
      <c r="B61">
        <v>5</v>
      </c>
      <c r="C61">
        <v>5.0217000000000001</v>
      </c>
      <c r="D61">
        <v>98.67</v>
      </c>
      <c r="E61" s="16"/>
      <c r="L61">
        <v>5</v>
      </c>
      <c r="M61" s="15">
        <v>7.9942000000000002</v>
      </c>
      <c r="N61">
        <v>6937.27</v>
      </c>
      <c r="O61" s="16"/>
      <c r="P61">
        <v>1</v>
      </c>
      <c r="Q61" s="15">
        <v>7.9623999999999997</v>
      </c>
      <c r="R61">
        <v>7759.61</v>
      </c>
    </row>
    <row r="62" spans="1:18" x14ac:dyDescent="0.35">
      <c r="B62">
        <v>6</v>
      </c>
      <c r="C62">
        <v>5.1616999999999997</v>
      </c>
      <c r="D62">
        <v>278.88</v>
      </c>
      <c r="E62" s="16"/>
      <c r="K62" s="6">
        <v>16</v>
      </c>
      <c r="L62" s="6">
        <v>1</v>
      </c>
      <c r="M62" s="6">
        <v>2.5533000000000001</v>
      </c>
      <c r="N62" s="6">
        <v>68.180000000000007</v>
      </c>
      <c r="O62" s="16"/>
      <c r="P62" s="6"/>
      <c r="Q62" s="6"/>
      <c r="R62" s="6"/>
    </row>
    <row r="63" spans="1:18" x14ac:dyDescent="0.35">
      <c r="B63">
        <v>7</v>
      </c>
      <c r="C63">
        <v>5.375</v>
      </c>
      <c r="D63">
        <v>475.51</v>
      </c>
      <c r="E63" s="16"/>
      <c r="K63" s="6"/>
      <c r="L63" s="6">
        <v>2</v>
      </c>
      <c r="M63" s="6">
        <v>5.3316999999999997</v>
      </c>
      <c r="N63" s="6">
        <v>80.709999999999994</v>
      </c>
      <c r="O63" s="16"/>
      <c r="P63" s="6"/>
      <c r="Q63" s="6"/>
      <c r="R63" s="6"/>
    </row>
    <row r="64" spans="1:18" x14ac:dyDescent="0.35">
      <c r="B64">
        <v>8</v>
      </c>
      <c r="C64">
        <v>6.4367000000000001</v>
      </c>
      <c r="D64">
        <v>282.18</v>
      </c>
      <c r="E64" s="16"/>
      <c r="K64" s="6"/>
      <c r="L64" s="6">
        <v>3</v>
      </c>
      <c r="M64" s="6">
        <v>7.1683000000000003</v>
      </c>
      <c r="N64" s="6">
        <v>54.97</v>
      </c>
      <c r="O64" s="16"/>
      <c r="P64" s="6"/>
      <c r="Q64" s="6"/>
      <c r="R64" s="6"/>
    </row>
    <row r="65" spans="1:18" x14ac:dyDescent="0.35">
      <c r="B65">
        <v>9</v>
      </c>
      <c r="C65" s="15">
        <v>6.6092000000000004</v>
      </c>
      <c r="D65">
        <v>135.47</v>
      </c>
      <c r="E65" s="16"/>
      <c r="F65">
        <v>1</v>
      </c>
      <c r="G65" s="15">
        <v>6.694</v>
      </c>
      <c r="H65">
        <v>42174.527000000002</v>
      </c>
      <c r="K65" s="6"/>
      <c r="L65" s="6">
        <v>4</v>
      </c>
      <c r="M65" s="6">
        <v>7.5625</v>
      </c>
      <c r="N65" s="6">
        <v>78.790000000000006</v>
      </c>
      <c r="O65" s="16"/>
      <c r="P65" s="6"/>
      <c r="Q65" s="6"/>
      <c r="R65" s="6"/>
    </row>
    <row r="66" spans="1:18" x14ac:dyDescent="0.35">
      <c r="B66">
        <v>10</v>
      </c>
      <c r="C66">
        <v>6.7350000000000003</v>
      </c>
      <c r="D66">
        <v>974.83</v>
      </c>
      <c r="E66" s="16"/>
      <c r="K66" s="6"/>
      <c r="L66" s="6">
        <v>5</v>
      </c>
      <c r="M66" s="15">
        <v>7.99</v>
      </c>
      <c r="N66" s="6">
        <v>8444.16</v>
      </c>
      <c r="O66" s="16"/>
      <c r="P66" s="6">
        <v>1</v>
      </c>
      <c r="Q66" s="15">
        <v>7.9619999999999997</v>
      </c>
      <c r="R66" s="6">
        <v>12772.625</v>
      </c>
    </row>
    <row r="67" spans="1:18" x14ac:dyDescent="0.35">
      <c r="B67">
        <v>11</v>
      </c>
      <c r="C67" s="15">
        <v>7.3592000000000004</v>
      </c>
      <c r="D67">
        <v>938.31</v>
      </c>
      <c r="E67" s="16"/>
      <c r="F67">
        <v>2</v>
      </c>
      <c r="G67" s="15">
        <v>7.3140000000000001</v>
      </c>
      <c r="H67">
        <v>51089.48</v>
      </c>
      <c r="K67">
        <v>68</v>
      </c>
      <c r="L67">
        <v>1</v>
      </c>
      <c r="M67">
        <v>2.0259999999999998</v>
      </c>
      <c r="N67">
        <v>47.076000000000001</v>
      </c>
      <c r="O67" s="16"/>
    </row>
    <row r="68" spans="1:18" x14ac:dyDescent="0.35">
      <c r="B68">
        <v>12</v>
      </c>
      <c r="C68">
        <v>7.5217000000000001</v>
      </c>
      <c r="D68">
        <v>1226.6099999999999</v>
      </c>
      <c r="E68" s="16"/>
      <c r="L68">
        <v>2</v>
      </c>
      <c r="M68">
        <v>7.1669999999999998</v>
      </c>
      <c r="N68">
        <v>50.847999999999999</v>
      </c>
      <c r="O68" s="16"/>
    </row>
    <row r="69" spans="1:18" x14ac:dyDescent="0.35">
      <c r="B69">
        <v>13</v>
      </c>
      <c r="C69" s="15">
        <v>8.0132999999999992</v>
      </c>
      <c r="D69">
        <v>8268.56</v>
      </c>
      <c r="E69" s="16"/>
      <c r="F69">
        <v>3</v>
      </c>
      <c r="G69" s="15">
        <v>7.9809999999999999</v>
      </c>
      <c r="H69">
        <v>419220.75</v>
      </c>
      <c r="L69">
        <v>3</v>
      </c>
      <c r="M69">
        <v>7.5670000000000002</v>
      </c>
      <c r="N69">
        <v>77.844999999999999</v>
      </c>
      <c r="O69" s="16"/>
    </row>
    <row r="70" spans="1:18" x14ac:dyDescent="0.35">
      <c r="A70" s="8">
        <v>102</v>
      </c>
      <c r="B70" s="8">
        <v>1</v>
      </c>
      <c r="C70" s="8">
        <v>0.70579999999999998</v>
      </c>
      <c r="D70" s="8">
        <v>2505.73</v>
      </c>
      <c r="E70" s="16"/>
      <c r="F70" s="8"/>
      <c r="G70" s="8"/>
      <c r="H70" s="8"/>
      <c r="L70">
        <v>4</v>
      </c>
      <c r="M70" s="15">
        <v>7.9850000000000003</v>
      </c>
      <c r="N70">
        <v>8208.8889999999992</v>
      </c>
      <c r="O70" s="16"/>
      <c r="P70">
        <v>1</v>
      </c>
      <c r="Q70" s="15">
        <v>7.9480000000000004</v>
      </c>
      <c r="R70">
        <v>13716.821</v>
      </c>
    </row>
    <row r="71" spans="1:18" x14ac:dyDescent="0.35">
      <c r="A71" s="8"/>
      <c r="B71" s="8">
        <v>2</v>
      </c>
      <c r="C71" s="8">
        <v>1.3933</v>
      </c>
      <c r="D71" s="8">
        <v>299.93</v>
      </c>
      <c r="E71" s="16"/>
      <c r="F71" s="8"/>
      <c r="G71" s="8"/>
      <c r="H71" s="8"/>
      <c r="K71" s="6">
        <v>63</v>
      </c>
      <c r="L71" s="6">
        <v>1</v>
      </c>
      <c r="M71" s="6">
        <v>0.873</v>
      </c>
      <c r="N71" s="6">
        <v>196.834</v>
      </c>
      <c r="O71" s="16"/>
      <c r="P71" s="6"/>
      <c r="Q71" s="6"/>
      <c r="R71" s="6"/>
    </row>
    <row r="72" spans="1:18" x14ac:dyDescent="0.35">
      <c r="A72" s="8"/>
      <c r="B72" s="8">
        <v>3</v>
      </c>
      <c r="C72" s="8">
        <v>4.6958000000000002</v>
      </c>
      <c r="D72" s="8">
        <v>182.91</v>
      </c>
      <c r="E72" s="16"/>
      <c r="F72" s="8"/>
      <c r="G72" s="8"/>
      <c r="H72" s="8"/>
      <c r="K72" s="6"/>
      <c r="L72" s="6">
        <v>2</v>
      </c>
      <c r="M72" s="6">
        <v>1.119</v>
      </c>
      <c r="N72" s="6">
        <v>53.125</v>
      </c>
      <c r="O72" s="16"/>
      <c r="P72" s="6"/>
      <c r="Q72" s="6"/>
      <c r="R72" s="6"/>
    </row>
    <row r="73" spans="1:18" x14ac:dyDescent="0.35">
      <c r="A73" s="8"/>
      <c r="B73" s="8">
        <v>4</v>
      </c>
      <c r="C73" s="8">
        <v>4.7983000000000002</v>
      </c>
      <c r="D73" s="8">
        <v>211.9</v>
      </c>
      <c r="E73" s="16"/>
      <c r="F73" s="8"/>
      <c r="G73" s="8"/>
      <c r="H73" s="8"/>
      <c r="K73" s="6"/>
      <c r="L73" s="6">
        <v>3</v>
      </c>
      <c r="M73" s="6">
        <v>2.0419999999999998</v>
      </c>
      <c r="N73" s="6">
        <v>167.18199999999999</v>
      </c>
      <c r="O73" s="16"/>
      <c r="P73" s="6"/>
      <c r="Q73" s="6"/>
      <c r="R73" s="6"/>
    </row>
    <row r="74" spans="1:18" x14ac:dyDescent="0.35">
      <c r="A74" s="8"/>
      <c r="B74" s="8">
        <v>5</v>
      </c>
      <c r="C74" s="8">
        <v>5.1608000000000001</v>
      </c>
      <c r="D74" s="8">
        <v>132.56</v>
      </c>
      <c r="E74" s="16"/>
      <c r="F74" s="8"/>
      <c r="G74" s="8"/>
      <c r="H74" s="8"/>
      <c r="K74" s="6"/>
      <c r="L74" s="6">
        <v>4</v>
      </c>
      <c r="M74" s="6">
        <v>2.5369999999999999</v>
      </c>
      <c r="N74" s="6">
        <v>76.248999999999995</v>
      </c>
      <c r="O74" s="16"/>
      <c r="P74" s="6"/>
      <c r="Q74" s="6"/>
      <c r="R74" s="6"/>
    </row>
    <row r="75" spans="1:18" x14ac:dyDescent="0.35">
      <c r="A75" s="8"/>
      <c r="B75" s="8">
        <v>6</v>
      </c>
      <c r="C75" s="8">
        <v>5.375</v>
      </c>
      <c r="D75" s="8">
        <v>274.11</v>
      </c>
      <c r="E75" s="16"/>
      <c r="F75" s="8"/>
      <c r="G75" s="8"/>
      <c r="H75" s="8"/>
      <c r="K75" s="6"/>
      <c r="L75" s="6">
        <v>5</v>
      </c>
      <c r="M75" s="6">
        <v>7.1680000000000001</v>
      </c>
      <c r="N75" s="6">
        <v>71.662999999999997</v>
      </c>
      <c r="O75" s="16"/>
      <c r="P75" s="6"/>
      <c r="Q75" s="6"/>
      <c r="R75" s="6"/>
    </row>
    <row r="76" spans="1:18" x14ac:dyDescent="0.35">
      <c r="A76" s="8"/>
      <c r="B76" s="8">
        <v>7</v>
      </c>
      <c r="C76" s="8">
        <v>6.4375</v>
      </c>
      <c r="D76" s="8">
        <v>51.52</v>
      </c>
      <c r="E76" s="16"/>
      <c r="F76" s="8"/>
      <c r="G76" s="8"/>
      <c r="H76" s="8"/>
      <c r="K76" s="6"/>
      <c r="L76" s="6">
        <v>6</v>
      </c>
      <c r="M76" s="6">
        <v>7.4249999999999998</v>
      </c>
      <c r="N76" s="6">
        <v>51.829000000000001</v>
      </c>
      <c r="O76" s="16"/>
      <c r="P76" s="6"/>
      <c r="Q76" s="6"/>
      <c r="R76" s="6"/>
    </row>
    <row r="77" spans="1:18" x14ac:dyDescent="0.35">
      <c r="A77" s="8"/>
      <c r="B77" s="8">
        <v>8</v>
      </c>
      <c r="C77" s="8">
        <v>6.6092000000000004</v>
      </c>
      <c r="D77" s="8">
        <v>85.54</v>
      </c>
      <c r="E77" s="16"/>
      <c r="F77" s="8"/>
      <c r="G77" s="8"/>
      <c r="H77" s="8"/>
      <c r="K77" s="6"/>
      <c r="L77" s="6">
        <v>7</v>
      </c>
      <c r="M77" s="6">
        <v>7.782</v>
      </c>
      <c r="N77" s="6">
        <v>147.249</v>
      </c>
      <c r="O77" s="16"/>
      <c r="P77" s="6"/>
      <c r="Q77" s="6"/>
      <c r="R77" s="6"/>
    </row>
    <row r="78" spans="1:18" x14ac:dyDescent="0.35">
      <c r="A78" s="8"/>
      <c r="B78" s="8">
        <v>9</v>
      </c>
      <c r="C78" s="8">
        <v>6.7358000000000002</v>
      </c>
      <c r="D78" s="8">
        <v>549.82000000000005</v>
      </c>
      <c r="E78" s="16"/>
      <c r="F78" s="8"/>
      <c r="G78" s="8"/>
      <c r="H78" s="8"/>
      <c r="K78" s="6"/>
      <c r="L78" s="6">
        <v>8</v>
      </c>
      <c r="M78" s="15">
        <v>7.9790000000000001</v>
      </c>
      <c r="N78" s="6">
        <v>8183.7650000000003</v>
      </c>
      <c r="O78" s="16"/>
      <c r="P78" s="6">
        <v>1</v>
      </c>
      <c r="Q78" s="15">
        <v>7.944</v>
      </c>
      <c r="R78" s="6">
        <v>10595.98</v>
      </c>
    </row>
    <row r="79" spans="1:18" x14ac:dyDescent="0.35">
      <c r="A79" s="8"/>
      <c r="B79" s="8">
        <v>10</v>
      </c>
      <c r="C79" s="8">
        <v>7.36</v>
      </c>
      <c r="D79" s="8">
        <v>370.7</v>
      </c>
      <c r="E79" s="16"/>
      <c r="F79" s="8"/>
      <c r="G79" s="8"/>
      <c r="H79" s="8"/>
      <c r="K79" s="6"/>
      <c r="L79" s="7">
        <v>9</v>
      </c>
      <c r="M79" s="7">
        <v>8.468</v>
      </c>
      <c r="N79" s="7">
        <v>229.131</v>
      </c>
      <c r="O79" s="17"/>
      <c r="P79" s="6"/>
      <c r="Q79" s="6"/>
      <c r="R79" s="6"/>
    </row>
    <row r="80" spans="1:18" x14ac:dyDescent="0.35">
      <c r="A80" s="8"/>
      <c r="B80" s="8">
        <v>11</v>
      </c>
      <c r="C80" s="8">
        <v>7.5232999999999999</v>
      </c>
      <c r="D80" s="8">
        <v>243.25</v>
      </c>
      <c r="E80" s="16"/>
      <c r="F80" s="8"/>
      <c r="G80" s="8"/>
      <c r="H80" s="8"/>
      <c r="K80">
        <v>99</v>
      </c>
      <c r="L80">
        <v>1</v>
      </c>
      <c r="M80">
        <v>0.84499999999999997</v>
      </c>
      <c r="N80">
        <v>528.50699999999995</v>
      </c>
      <c r="O80" s="16"/>
    </row>
    <row r="81" spans="1:18" x14ac:dyDescent="0.35">
      <c r="A81" s="8"/>
      <c r="B81" s="8">
        <v>12</v>
      </c>
      <c r="C81" s="15">
        <v>8.0116999999999994</v>
      </c>
      <c r="D81" s="8">
        <v>7942.8</v>
      </c>
      <c r="E81" s="16"/>
      <c r="F81" s="8">
        <v>1</v>
      </c>
      <c r="G81" s="15">
        <v>7.9790000000000001</v>
      </c>
      <c r="H81" s="8">
        <v>13462.471</v>
      </c>
      <c r="L81">
        <v>2</v>
      </c>
      <c r="M81">
        <v>2.0339999999999998</v>
      </c>
      <c r="N81">
        <v>87.153000000000006</v>
      </c>
      <c r="O81" s="16"/>
    </row>
    <row r="82" spans="1:18" x14ac:dyDescent="0.35">
      <c r="A82">
        <v>117</v>
      </c>
      <c r="B82">
        <v>1</v>
      </c>
      <c r="C82">
        <v>1.3692</v>
      </c>
      <c r="D82">
        <v>361.29</v>
      </c>
      <c r="E82" s="16"/>
      <c r="L82">
        <v>3</v>
      </c>
      <c r="M82" s="15">
        <v>7.9829999999999997</v>
      </c>
      <c r="N82">
        <v>8614.5849999999991</v>
      </c>
      <c r="O82" s="16"/>
      <c r="P82">
        <v>1</v>
      </c>
      <c r="Q82" s="15">
        <v>7.9459999999999997</v>
      </c>
      <c r="R82">
        <v>16290.24</v>
      </c>
    </row>
    <row r="83" spans="1:18" x14ac:dyDescent="0.35">
      <c r="B83">
        <v>2</v>
      </c>
      <c r="C83">
        <v>4.6733000000000002</v>
      </c>
      <c r="D83">
        <v>195.26</v>
      </c>
      <c r="E83" s="16"/>
      <c r="K83" s="6">
        <v>91</v>
      </c>
      <c r="L83" s="6">
        <v>1</v>
      </c>
      <c r="M83" s="6">
        <v>0.871</v>
      </c>
      <c r="N83" s="6">
        <v>245.71100000000001</v>
      </c>
      <c r="O83" s="16"/>
      <c r="P83" s="6"/>
      <c r="Q83" s="6"/>
      <c r="R83" s="6"/>
    </row>
    <row r="84" spans="1:18" x14ac:dyDescent="0.35">
      <c r="B84">
        <v>3</v>
      </c>
      <c r="C84">
        <v>4.7766999999999999</v>
      </c>
      <c r="D84">
        <v>268.88</v>
      </c>
      <c r="E84" s="16"/>
      <c r="K84" s="6"/>
      <c r="L84" s="6">
        <v>2</v>
      </c>
      <c r="M84" s="6">
        <v>2.024</v>
      </c>
      <c r="N84" s="6">
        <v>275.40499999999997</v>
      </c>
      <c r="O84" s="16"/>
      <c r="P84" s="6"/>
      <c r="Q84" s="6"/>
      <c r="R84" s="6"/>
    </row>
    <row r="85" spans="1:18" x14ac:dyDescent="0.35">
      <c r="B85">
        <v>4</v>
      </c>
      <c r="C85">
        <v>5.1458000000000004</v>
      </c>
      <c r="D85">
        <v>192.26</v>
      </c>
      <c r="E85" s="16"/>
      <c r="K85" s="6"/>
      <c r="L85" s="6">
        <v>3</v>
      </c>
      <c r="M85" s="6">
        <v>7.5519999999999996</v>
      </c>
      <c r="N85" s="6">
        <v>166.89699999999999</v>
      </c>
      <c r="O85" s="16"/>
      <c r="P85" s="6"/>
      <c r="Q85" s="6"/>
      <c r="R85" s="6"/>
    </row>
    <row r="86" spans="1:18" x14ac:dyDescent="0.35">
      <c r="B86">
        <v>5</v>
      </c>
      <c r="C86">
        <v>5.3582999999999998</v>
      </c>
      <c r="D86">
        <v>530.19000000000005</v>
      </c>
      <c r="E86" s="16"/>
      <c r="K86" s="6"/>
      <c r="L86" s="6">
        <v>4</v>
      </c>
      <c r="M86" s="15">
        <v>7.9749999999999996</v>
      </c>
      <c r="N86" s="6">
        <v>8419.402</v>
      </c>
      <c r="O86" s="16"/>
      <c r="P86" s="6">
        <v>1</v>
      </c>
      <c r="Q86" s="15">
        <v>7.9429999999999996</v>
      </c>
      <c r="R86" s="6">
        <v>13503.102000000001</v>
      </c>
    </row>
    <row r="87" spans="1:18" x14ac:dyDescent="0.35">
      <c r="B87">
        <v>6</v>
      </c>
      <c r="C87">
        <v>6.4217000000000004</v>
      </c>
      <c r="D87">
        <v>139.28</v>
      </c>
      <c r="E87" s="16"/>
    </row>
    <row r="88" spans="1:18" x14ac:dyDescent="0.35">
      <c r="B88">
        <v>7</v>
      </c>
      <c r="C88" s="15">
        <v>6.72</v>
      </c>
      <c r="D88">
        <v>632.99</v>
      </c>
      <c r="E88" s="16"/>
      <c r="F88">
        <v>1</v>
      </c>
      <c r="G88" s="15">
        <v>6.6779999999999999</v>
      </c>
      <c r="H88">
        <v>1053.8499999999999</v>
      </c>
    </row>
    <row r="89" spans="1:18" x14ac:dyDescent="0.35">
      <c r="B89">
        <v>8</v>
      </c>
      <c r="C89" s="15">
        <v>7.3457999999999997</v>
      </c>
      <c r="D89">
        <v>746.37</v>
      </c>
      <c r="E89" s="16"/>
      <c r="F89">
        <v>2</v>
      </c>
      <c r="G89" s="15">
        <v>7.3010000000000002</v>
      </c>
      <c r="H89">
        <v>1467.7090000000001</v>
      </c>
    </row>
    <row r="90" spans="1:18" x14ac:dyDescent="0.35">
      <c r="B90">
        <v>9</v>
      </c>
      <c r="C90">
        <v>7.5242000000000004</v>
      </c>
      <c r="D90">
        <v>892.54</v>
      </c>
      <c r="E90" s="16"/>
    </row>
    <row r="91" spans="1:18" x14ac:dyDescent="0.35">
      <c r="B91">
        <v>10</v>
      </c>
      <c r="C91" s="15">
        <v>7.9992000000000001</v>
      </c>
      <c r="D91">
        <v>7791.41</v>
      </c>
      <c r="E91" s="16"/>
      <c r="F91">
        <v>3</v>
      </c>
      <c r="G91" s="15">
        <v>7.9720000000000004</v>
      </c>
      <c r="H91">
        <v>14413.12</v>
      </c>
    </row>
    <row r="92" spans="1:18" x14ac:dyDescent="0.35">
      <c r="A92" s="8">
        <v>89</v>
      </c>
      <c r="B92" s="8">
        <v>1</v>
      </c>
      <c r="C92" s="8">
        <v>1.3783000000000001</v>
      </c>
      <c r="D92" s="8">
        <v>132.47</v>
      </c>
      <c r="E92" s="16"/>
      <c r="F92" s="8"/>
      <c r="G92" s="8"/>
      <c r="H92" s="8"/>
    </row>
    <row r="93" spans="1:18" x14ac:dyDescent="0.35">
      <c r="A93" s="8"/>
      <c r="B93" s="8">
        <v>2</v>
      </c>
      <c r="C93" s="8">
        <v>2.5432999999999999</v>
      </c>
      <c r="D93" s="8">
        <v>133.62</v>
      </c>
      <c r="E93" s="16"/>
      <c r="F93" s="8"/>
      <c r="G93" s="8"/>
      <c r="H93" s="8"/>
    </row>
    <row r="94" spans="1:18" x14ac:dyDescent="0.35">
      <c r="A94" s="8"/>
      <c r="B94" s="8">
        <v>3</v>
      </c>
      <c r="C94" s="8">
        <v>4.3766999999999996</v>
      </c>
      <c r="D94" s="8">
        <v>36.33</v>
      </c>
      <c r="E94" s="16"/>
      <c r="F94" s="8"/>
      <c r="G94" s="8"/>
      <c r="H94" s="8"/>
    </row>
    <row r="95" spans="1:18" x14ac:dyDescent="0.35">
      <c r="A95" s="8"/>
      <c r="B95" s="8">
        <v>4</v>
      </c>
      <c r="C95" s="8">
        <v>4.66</v>
      </c>
      <c r="D95" s="8">
        <v>87.21</v>
      </c>
      <c r="E95" s="16"/>
      <c r="F95" s="8"/>
      <c r="G95" s="8"/>
      <c r="H95" s="8"/>
    </row>
    <row r="96" spans="1:18" x14ac:dyDescent="0.35">
      <c r="A96" s="8"/>
      <c r="B96" s="8">
        <v>5</v>
      </c>
      <c r="C96" s="8">
        <v>4.7625000000000002</v>
      </c>
      <c r="D96" s="8">
        <v>514.47</v>
      </c>
      <c r="E96" s="16"/>
      <c r="F96" s="8"/>
      <c r="G96" s="8"/>
      <c r="H96" s="8"/>
    </row>
    <row r="97" spans="1:8" x14ac:dyDescent="0.35">
      <c r="A97" s="8"/>
      <c r="B97" s="8">
        <v>6</v>
      </c>
      <c r="C97" s="8">
        <v>4.99</v>
      </c>
      <c r="D97" s="8">
        <v>134.09</v>
      </c>
      <c r="E97" s="16"/>
      <c r="F97" s="8"/>
      <c r="G97" s="8"/>
      <c r="H97" s="8"/>
    </row>
    <row r="98" spans="1:8" x14ac:dyDescent="0.35">
      <c r="A98" s="8"/>
      <c r="B98" s="8">
        <v>7</v>
      </c>
      <c r="C98" s="8">
        <v>5.1292</v>
      </c>
      <c r="D98" s="8">
        <v>308.02999999999997</v>
      </c>
      <c r="E98" s="16"/>
      <c r="F98" s="8"/>
      <c r="G98" s="8"/>
      <c r="H98" s="8"/>
    </row>
    <row r="99" spans="1:8" x14ac:dyDescent="0.35">
      <c r="A99" s="8"/>
      <c r="B99" s="8">
        <v>8</v>
      </c>
      <c r="C99" s="8">
        <v>5.3425000000000002</v>
      </c>
      <c r="D99" s="8">
        <v>844.19</v>
      </c>
      <c r="E99" s="16"/>
      <c r="F99" s="8"/>
      <c r="G99" s="8"/>
      <c r="H99" s="8"/>
    </row>
    <row r="100" spans="1:8" x14ac:dyDescent="0.35">
      <c r="A100" s="8"/>
      <c r="B100" s="8">
        <v>9</v>
      </c>
      <c r="C100" s="8">
        <v>6.4092000000000002</v>
      </c>
      <c r="D100" s="8">
        <v>82.64</v>
      </c>
      <c r="E100" s="16"/>
      <c r="F100" s="8"/>
      <c r="G100" s="8"/>
      <c r="H100" s="8"/>
    </row>
    <row r="101" spans="1:8" x14ac:dyDescent="0.35">
      <c r="A101" s="8"/>
      <c r="B101" s="8">
        <v>10</v>
      </c>
      <c r="C101" s="15">
        <v>6.5808</v>
      </c>
      <c r="D101" s="8">
        <v>210.53</v>
      </c>
      <c r="E101" s="16"/>
      <c r="F101" s="8">
        <v>1</v>
      </c>
      <c r="G101" s="15">
        <v>6.6696999999999997</v>
      </c>
      <c r="H101" s="12">
        <v>1469.76</v>
      </c>
    </row>
    <row r="102" spans="1:8" x14ac:dyDescent="0.35">
      <c r="A102" s="8"/>
      <c r="B102" s="8">
        <v>11</v>
      </c>
      <c r="C102" s="8">
        <v>6.7092000000000001</v>
      </c>
      <c r="D102" s="8">
        <v>759.36</v>
      </c>
      <c r="E102" s="16"/>
      <c r="F102" s="8"/>
      <c r="G102" s="8"/>
      <c r="H102" s="8"/>
    </row>
    <row r="103" spans="1:8" x14ac:dyDescent="0.35">
      <c r="A103" s="8"/>
      <c r="B103" s="8">
        <v>12</v>
      </c>
      <c r="C103" s="15">
        <v>7.3375000000000004</v>
      </c>
      <c r="D103" s="8">
        <v>715.78</v>
      </c>
      <c r="E103" s="16"/>
      <c r="F103" s="8">
        <v>2</v>
      </c>
      <c r="G103" s="15">
        <v>7.2956000000000003</v>
      </c>
      <c r="H103" s="8">
        <v>1483.78</v>
      </c>
    </row>
    <row r="104" spans="1:8" x14ac:dyDescent="0.35">
      <c r="A104" s="8"/>
      <c r="B104" s="8">
        <v>13</v>
      </c>
      <c r="C104" s="8">
        <v>7.5149999999999997</v>
      </c>
      <c r="D104" s="8">
        <v>1836.19</v>
      </c>
      <c r="E104" s="16"/>
      <c r="F104" s="8"/>
      <c r="G104" s="8"/>
      <c r="H104" s="8"/>
    </row>
    <row r="105" spans="1:8" x14ac:dyDescent="0.35">
      <c r="A105" s="8"/>
      <c r="B105" s="8">
        <v>14</v>
      </c>
      <c r="C105" s="15">
        <v>7.9950000000000001</v>
      </c>
      <c r="D105" s="8">
        <v>7967.32</v>
      </c>
      <c r="E105" s="16"/>
      <c r="F105" s="8">
        <v>3</v>
      </c>
      <c r="G105" s="15">
        <v>7.9649000000000001</v>
      </c>
      <c r="H105" s="8">
        <v>15824.12</v>
      </c>
    </row>
    <row r="106" spans="1:8" x14ac:dyDescent="0.35">
      <c r="A106">
        <v>97</v>
      </c>
      <c r="B106">
        <v>1</v>
      </c>
      <c r="C106" s="15">
        <v>1.3608</v>
      </c>
      <c r="D106">
        <v>990.39</v>
      </c>
      <c r="E106" s="16"/>
      <c r="F106">
        <v>1</v>
      </c>
      <c r="G106" s="15">
        <v>1.3089999999999999</v>
      </c>
      <c r="H106">
        <v>2191.0360000000001</v>
      </c>
    </row>
    <row r="107" spans="1:8" x14ac:dyDescent="0.35">
      <c r="B107">
        <v>2</v>
      </c>
      <c r="C107">
        <v>2.5242</v>
      </c>
      <c r="D107">
        <v>249.13</v>
      </c>
      <c r="E107" s="16"/>
    </row>
    <row r="108" spans="1:8" x14ac:dyDescent="0.35">
      <c r="B108">
        <v>3</v>
      </c>
      <c r="C108" s="15">
        <v>3.8250000000000002</v>
      </c>
      <c r="D108">
        <v>703.2</v>
      </c>
      <c r="E108" s="16"/>
      <c r="F108">
        <v>2</v>
      </c>
      <c r="G108" s="15">
        <v>3.6909999999999998</v>
      </c>
      <c r="H108">
        <v>1532.1289999999999</v>
      </c>
    </row>
    <row r="109" spans="1:8" x14ac:dyDescent="0.35">
      <c r="B109">
        <v>4</v>
      </c>
      <c r="C109">
        <v>4.3716999999999997</v>
      </c>
      <c r="D109">
        <v>180.8</v>
      </c>
      <c r="E109" s="16"/>
    </row>
    <row r="110" spans="1:8" x14ac:dyDescent="0.35">
      <c r="B110">
        <v>5</v>
      </c>
      <c r="C110" s="15">
        <v>4.6566999999999998</v>
      </c>
      <c r="D110">
        <v>381.23</v>
      </c>
      <c r="E110" s="16"/>
      <c r="F110">
        <v>3</v>
      </c>
      <c r="G110" s="15">
        <v>4.5970000000000004</v>
      </c>
      <c r="H110">
        <v>1005.979</v>
      </c>
    </row>
    <row r="111" spans="1:8" x14ac:dyDescent="0.35">
      <c r="B111">
        <v>6</v>
      </c>
      <c r="C111">
        <v>4.7607999999999997</v>
      </c>
      <c r="D111">
        <v>589.91999999999996</v>
      </c>
      <c r="E111" s="16"/>
    </row>
    <row r="112" spans="1:8" x14ac:dyDescent="0.35">
      <c r="B112">
        <v>7</v>
      </c>
      <c r="C112">
        <v>4.9908000000000001</v>
      </c>
      <c r="D112">
        <v>149.12</v>
      </c>
      <c r="E112" s="16"/>
    </row>
    <row r="113" spans="1:8" x14ac:dyDescent="0.35">
      <c r="B113">
        <v>8</v>
      </c>
      <c r="C113">
        <v>5.1307999999999998</v>
      </c>
      <c r="D113">
        <v>485.82</v>
      </c>
      <c r="E113" s="16"/>
    </row>
    <row r="114" spans="1:8" x14ac:dyDescent="0.35">
      <c r="B114">
        <v>9</v>
      </c>
      <c r="C114" s="15">
        <v>5.3433000000000002</v>
      </c>
      <c r="D114">
        <v>1911.36</v>
      </c>
      <c r="E114" s="16"/>
      <c r="F114">
        <v>4</v>
      </c>
      <c r="G114" s="15">
        <v>5.2990000000000004</v>
      </c>
      <c r="H114">
        <v>3263.2429999999999</v>
      </c>
    </row>
    <row r="115" spans="1:8" x14ac:dyDescent="0.35">
      <c r="B115">
        <v>10</v>
      </c>
      <c r="C115">
        <v>6.0366999999999997</v>
      </c>
      <c r="D115">
        <v>52.25</v>
      </c>
      <c r="E115" s="16"/>
    </row>
    <row r="116" spans="1:8" x14ac:dyDescent="0.35">
      <c r="B116">
        <v>11</v>
      </c>
      <c r="C116">
        <v>6.5774999999999997</v>
      </c>
      <c r="D116">
        <v>575.49</v>
      </c>
      <c r="E116" s="16"/>
    </row>
    <row r="117" spans="1:8" x14ac:dyDescent="0.35">
      <c r="B117">
        <v>12</v>
      </c>
      <c r="C117" s="15">
        <v>6.7074999999999996</v>
      </c>
      <c r="D117">
        <v>471.22</v>
      </c>
      <c r="E117" s="16"/>
      <c r="F117">
        <v>5</v>
      </c>
      <c r="G117" s="15">
        <v>6.665</v>
      </c>
      <c r="H117">
        <v>1130.489</v>
      </c>
    </row>
    <row r="118" spans="1:8" x14ac:dyDescent="0.35">
      <c r="B118">
        <v>13</v>
      </c>
      <c r="C118" s="15">
        <v>7.335</v>
      </c>
      <c r="D118">
        <v>946.59</v>
      </c>
      <c r="E118" s="16"/>
      <c r="F118">
        <v>6</v>
      </c>
      <c r="G118" s="15">
        <v>7.29</v>
      </c>
      <c r="H118">
        <v>2280.5540000000001</v>
      </c>
    </row>
    <row r="119" spans="1:8" x14ac:dyDescent="0.35">
      <c r="B119">
        <v>14</v>
      </c>
      <c r="C119">
        <v>7.5141999999999998</v>
      </c>
      <c r="D119">
        <v>3142.48</v>
      </c>
      <c r="E119" s="16"/>
    </row>
    <row r="120" spans="1:8" x14ac:dyDescent="0.35">
      <c r="B120">
        <v>15</v>
      </c>
      <c r="C120" s="15">
        <v>7.99</v>
      </c>
      <c r="D120">
        <v>8383.34</v>
      </c>
      <c r="E120" s="16"/>
      <c r="F120">
        <v>7</v>
      </c>
      <c r="G120" s="15">
        <v>7.96</v>
      </c>
      <c r="H120">
        <v>20345.490000000002</v>
      </c>
    </row>
    <row r="121" spans="1:8" x14ac:dyDescent="0.35">
      <c r="A121" s="8">
        <v>26</v>
      </c>
      <c r="B121" s="8">
        <v>1</v>
      </c>
      <c r="C121" s="8">
        <v>0.84919999999999995</v>
      </c>
      <c r="D121" s="8">
        <v>372.78</v>
      </c>
      <c r="E121" s="16"/>
      <c r="F121" s="8"/>
      <c r="G121" s="8"/>
      <c r="H121" s="8"/>
    </row>
    <row r="122" spans="1:8" x14ac:dyDescent="0.35">
      <c r="A122" s="8"/>
      <c r="B122" s="8">
        <v>2</v>
      </c>
      <c r="C122" s="8">
        <v>1.36</v>
      </c>
      <c r="D122" s="8">
        <v>257.83999999999997</v>
      </c>
      <c r="E122" s="16"/>
      <c r="F122" s="8"/>
      <c r="G122" s="8"/>
      <c r="H122" s="8"/>
    </row>
    <row r="123" spans="1:8" x14ac:dyDescent="0.35">
      <c r="A123" s="8"/>
      <c r="B123" s="8">
        <v>3</v>
      </c>
      <c r="C123" s="8">
        <v>6.1283000000000003</v>
      </c>
      <c r="D123" s="8">
        <v>60.79</v>
      </c>
      <c r="E123" s="16"/>
      <c r="F123" s="8"/>
      <c r="G123" s="8"/>
      <c r="H123" s="8"/>
    </row>
    <row r="124" spans="1:8" x14ac:dyDescent="0.35">
      <c r="A124" s="8"/>
      <c r="B124" s="8">
        <v>4</v>
      </c>
      <c r="C124" s="8">
        <v>6.5583</v>
      </c>
      <c r="D124" s="8">
        <v>159.94</v>
      </c>
      <c r="E124" s="16"/>
      <c r="F124" s="8"/>
      <c r="G124" s="8"/>
      <c r="H124" s="8"/>
    </row>
    <row r="125" spans="1:8" x14ac:dyDescent="0.35">
      <c r="A125" s="8"/>
      <c r="B125" s="8">
        <v>5</v>
      </c>
      <c r="C125" s="8">
        <v>7.17</v>
      </c>
      <c r="D125" s="8">
        <v>28.01</v>
      </c>
      <c r="E125" s="16"/>
      <c r="F125" s="8"/>
      <c r="G125" s="8"/>
      <c r="H125" s="8"/>
    </row>
    <row r="126" spans="1:8" x14ac:dyDescent="0.35">
      <c r="A126" s="8"/>
      <c r="B126" s="8">
        <v>6</v>
      </c>
      <c r="C126" s="15">
        <v>7.9882999999999997</v>
      </c>
      <c r="D126" s="8">
        <v>8231.86</v>
      </c>
      <c r="E126" s="16"/>
      <c r="F126" s="8">
        <v>1</v>
      </c>
      <c r="G126" s="15">
        <v>7.9589999999999996</v>
      </c>
      <c r="H126" s="8">
        <v>14003.098</v>
      </c>
    </row>
    <row r="127" spans="1:8" x14ac:dyDescent="0.35">
      <c r="A127">
        <v>86</v>
      </c>
      <c r="B127">
        <v>1</v>
      </c>
      <c r="C127">
        <v>0.91800000000000004</v>
      </c>
      <c r="D127">
        <v>101.047</v>
      </c>
      <c r="E127" s="16"/>
    </row>
    <row r="128" spans="1:8" x14ac:dyDescent="0.35">
      <c r="B128">
        <v>2</v>
      </c>
      <c r="C128">
        <v>1.373</v>
      </c>
      <c r="D128">
        <v>217.654</v>
      </c>
      <c r="E128" s="16"/>
    </row>
    <row r="129" spans="1:8" x14ac:dyDescent="0.35">
      <c r="B129">
        <v>3</v>
      </c>
      <c r="C129">
        <v>1.82</v>
      </c>
      <c r="D129">
        <v>149.38999999999999</v>
      </c>
      <c r="E129" s="16"/>
    </row>
    <row r="130" spans="1:8" x14ac:dyDescent="0.35">
      <c r="B130">
        <v>4</v>
      </c>
      <c r="C130">
        <v>2.5470000000000002</v>
      </c>
      <c r="D130">
        <v>132.035</v>
      </c>
      <c r="E130" s="16"/>
    </row>
    <row r="131" spans="1:8" x14ac:dyDescent="0.35">
      <c r="B131">
        <v>5</v>
      </c>
      <c r="C131">
        <v>4.6680000000000001</v>
      </c>
      <c r="D131">
        <v>208.42599999999999</v>
      </c>
      <c r="E131" s="16"/>
    </row>
    <row r="132" spans="1:8" x14ac:dyDescent="0.35">
      <c r="B132">
        <v>6</v>
      </c>
      <c r="C132">
        <v>4.7699999999999996</v>
      </c>
      <c r="D132">
        <v>432.08699999999999</v>
      </c>
      <c r="E132" s="16"/>
    </row>
    <row r="133" spans="1:8" x14ac:dyDescent="0.35">
      <c r="B133">
        <v>7</v>
      </c>
      <c r="C133">
        <v>4.9969999999999999</v>
      </c>
      <c r="D133">
        <v>163.41399999999999</v>
      </c>
      <c r="E133" s="16"/>
    </row>
    <row r="134" spans="1:8" x14ac:dyDescent="0.35">
      <c r="B134">
        <v>8</v>
      </c>
      <c r="C134">
        <v>5.1369999999999996</v>
      </c>
      <c r="D134">
        <v>370.52800000000002</v>
      </c>
      <c r="E134" s="16"/>
    </row>
    <row r="135" spans="1:8" x14ac:dyDescent="0.35">
      <c r="B135">
        <v>9</v>
      </c>
      <c r="C135">
        <v>5.35</v>
      </c>
      <c r="D135">
        <v>527.51300000000003</v>
      </c>
      <c r="E135" s="16"/>
    </row>
    <row r="136" spans="1:8" x14ac:dyDescent="0.35">
      <c r="B136">
        <v>10</v>
      </c>
      <c r="C136">
        <v>6.4089999999999998</v>
      </c>
      <c r="D136">
        <v>115.402</v>
      </c>
      <c r="E136" s="16"/>
    </row>
    <row r="137" spans="1:8" x14ac:dyDescent="0.35">
      <c r="B137">
        <v>11</v>
      </c>
      <c r="C137">
        <v>6.577</v>
      </c>
      <c r="D137">
        <v>134.41</v>
      </c>
      <c r="E137" s="16"/>
    </row>
    <row r="138" spans="1:8" x14ac:dyDescent="0.35">
      <c r="B138">
        <v>12</v>
      </c>
      <c r="C138" s="15">
        <v>6.7069999999999999</v>
      </c>
      <c r="D138">
        <v>904.97699999999998</v>
      </c>
      <c r="E138" s="16"/>
      <c r="F138">
        <v>1</v>
      </c>
      <c r="G138" s="15">
        <v>6.6580000000000004</v>
      </c>
      <c r="H138">
        <v>1303.07</v>
      </c>
    </row>
    <row r="139" spans="1:8" x14ac:dyDescent="0.35">
      <c r="B139">
        <v>13</v>
      </c>
      <c r="C139" s="15">
        <v>7.3330000000000002</v>
      </c>
      <c r="D139">
        <v>715.798</v>
      </c>
      <c r="E139" s="16"/>
      <c r="F139">
        <v>2</v>
      </c>
      <c r="G139" s="15">
        <v>7.2850000000000001</v>
      </c>
      <c r="H139">
        <v>1129.509</v>
      </c>
    </row>
    <row r="140" spans="1:8" x14ac:dyDescent="0.35">
      <c r="B140">
        <v>14</v>
      </c>
      <c r="C140">
        <v>7.5220000000000002</v>
      </c>
      <c r="D140">
        <v>1120.2380000000001</v>
      </c>
      <c r="E140" s="16"/>
    </row>
    <row r="141" spans="1:8" x14ac:dyDescent="0.35">
      <c r="B141">
        <v>15</v>
      </c>
      <c r="C141" s="15">
        <v>7.9870000000000001</v>
      </c>
      <c r="D141">
        <v>8202.6730000000007</v>
      </c>
      <c r="E141" s="16"/>
      <c r="F141">
        <v>3</v>
      </c>
      <c r="G141" s="15">
        <v>7.9569999999999999</v>
      </c>
      <c r="H141">
        <v>12100.682000000001</v>
      </c>
    </row>
    <row r="142" spans="1:8" x14ac:dyDescent="0.35">
      <c r="A142" s="8">
        <v>109</v>
      </c>
      <c r="B142" s="8">
        <v>1</v>
      </c>
      <c r="C142" s="10">
        <v>0.84799999999999998</v>
      </c>
      <c r="D142" s="8">
        <v>489.78300000000002</v>
      </c>
      <c r="E142" s="16"/>
      <c r="F142" s="8"/>
      <c r="G142" s="8"/>
      <c r="H142" s="8"/>
    </row>
    <row r="143" spans="1:8" x14ac:dyDescent="0.35">
      <c r="A143" s="8"/>
      <c r="B143" s="8">
        <v>2</v>
      </c>
      <c r="C143" s="10">
        <v>4.7619999999999996</v>
      </c>
      <c r="D143" s="8">
        <v>234.99600000000001</v>
      </c>
      <c r="E143" s="16"/>
      <c r="F143" s="8"/>
      <c r="G143" s="8"/>
      <c r="H143" s="8"/>
    </row>
    <row r="144" spans="1:8" x14ac:dyDescent="0.35">
      <c r="A144" s="8"/>
      <c r="B144" s="8">
        <v>3</v>
      </c>
      <c r="C144" s="10">
        <v>4.9909999999999997</v>
      </c>
      <c r="D144" s="8">
        <v>82.736000000000004</v>
      </c>
      <c r="E144" s="16"/>
      <c r="F144" s="8"/>
      <c r="G144" s="8"/>
      <c r="H144" s="8"/>
    </row>
    <row r="145" spans="1:8" x14ac:dyDescent="0.35">
      <c r="A145" s="8"/>
      <c r="B145" s="8">
        <v>4</v>
      </c>
      <c r="C145" s="10">
        <v>5.1280000000000001</v>
      </c>
      <c r="D145" s="8">
        <v>160.845</v>
      </c>
      <c r="E145" s="16"/>
      <c r="F145" s="8"/>
      <c r="G145" s="8"/>
      <c r="H145" s="8"/>
    </row>
    <row r="146" spans="1:8" x14ac:dyDescent="0.35">
      <c r="A146" s="8"/>
      <c r="B146" s="8">
        <v>5</v>
      </c>
      <c r="C146" s="10">
        <v>5.343</v>
      </c>
      <c r="D146" s="8">
        <v>233.11600000000001</v>
      </c>
      <c r="E146" s="16"/>
      <c r="F146" s="8"/>
      <c r="G146" s="8"/>
      <c r="H146" s="8"/>
    </row>
    <row r="147" spans="1:8" x14ac:dyDescent="0.35">
      <c r="A147" s="8"/>
      <c r="B147" s="8">
        <v>6</v>
      </c>
      <c r="C147" s="10">
        <v>6.4029999999999996</v>
      </c>
      <c r="D147" s="8">
        <v>40.704999999999998</v>
      </c>
      <c r="E147" s="16"/>
      <c r="F147" s="8"/>
      <c r="G147" s="8"/>
      <c r="H147" s="8"/>
    </row>
    <row r="148" spans="1:8" x14ac:dyDescent="0.35">
      <c r="A148" s="8"/>
      <c r="B148" s="8">
        <v>7</v>
      </c>
      <c r="C148" s="10">
        <v>6.7030000000000003</v>
      </c>
      <c r="D148" s="8">
        <v>373.66300000000001</v>
      </c>
      <c r="E148" s="16"/>
      <c r="F148" s="8"/>
      <c r="G148" s="8"/>
      <c r="H148" s="8"/>
    </row>
    <row r="149" spans="1:8" x14ac:dyDescent="0.35">
      <c r="A149" s="8"/>
      <c r="B149" s="8">
        <v>8</v>
      </c>
      <c r="C149" s="10">
        <v>7.3310000000000004</v>
      </c>
      <c r="D149" s="8">
        <v>232.49700000000001</v>
      </c>
      <c r="E149" s="16"/>
      <c r="F149" s="8"/>
      <c r="G149" s="8"/>
      <c r="H149" s="8"/>
    </row>
    <row r="150" spans="1:8" x14ac:dyDescent="0.35">
      <c r="A150" s="8"/>
      <c r="B150" s="8">
        <v>9</v>
      </c>
      <c r="C150" s="10">
        <v>7.5209999999999999</v>
      </c>
      <c r="D150" s="8">
        <v>120.262</v>
      </c>
      <c r="E150" s="16"/>
      <c r="F150" s="8"/>
      <c r="G150" s="8"/>
      <c r="H150" s="8"/>
    </row>
    <row r="151" spans="1:8" x14ac:dyDescent="0.35">
      <c r="A151" s="8"/>
      <c r="B151" s="8">
        <v>10</v>
      </c>
      <c r="C151" s="18">
        <v>7.9829999999999997</v>
      </c>
      <c r="D151" s="8">
        <v>8564.9779999999992</v>
      </c>
      <c r="E151" s="16"/>
      <c r="F151" s="8">
        <v>1</v>
      </c>
      <c r="G151" s="15">
        <v>7.9539999999999997</v>
      </c>
      <c r="H151" s="8">
        <v>952780.125</v>
      </c>
    </row>
    <row r="152" spans="1:8" x14ac:dyDescent="0.35">
      <c r="A152">
        <v>110</v>
      </c>
      <c r="B152">
        <v>1</v>
      </c>
      <c r="C152" s="15">
        <v>1.367</v>
      </c>
      <c r="D152">
        <v>651.851</v>
      </c>
      <c r="E152" s="16"/>
      <c r="F152">
        <v>1</v>
      </c>
      <c r="G152" s="15">
        <v>1.2989999999999999</v>
      </c>
      <c r="H152">
        <v>1045.912</v>
      </c>
    </row>
    <row r="153" spans="1:8" x14ac:dyDescent="0.35">
      <c r="B153">
        <v>2</v>
      </c>
      <c r="C153" s="15">
        <v>1.81</v>
      </c>
      <c r="D153">
        <v>320.93200000000002</v>
      </c>
      <c r="E153" s="16"/>
      <c r="F153">
        <v>2</v>
      </c>
      <c r="G153" s="15">
        <v>1.7330000000000001</v>
      </c>
      <c r="H153">
        <v>536.57899999999995</v>
      </c>
    </row>
    <row r="154" spans="1:8" x14ac:dyDescent="0.35">
      <c r="B154">
        <v>3</v>
      </c>
      <c r="C154">
        <v>2.5169999999999999</v>
      </c>
      <c r="D154">
        <v>162.05500000000001</v>
      </c>
      <c r="E154" s="16"/>
    </row>
    <row r="155" spans="1:8" x14ac:dyDescent="0.35">
      <c r="B155">
        <v>4</v>
      </c>
      <c r="C155">
        <v>3.0249999999999999</v>
      </c>
      <c r="D155">
        <v>170.69499999999999</v>
      </c>
      <c r="E155" s="16"/>
    </row>
    <row r="156" spans="1:8" x14ac:dyDescent="0.35">
      <c r="B156">
        <v>5</v>
      </c>
      <c r="C156" s="15">
        <v>3.8180000000000001</v>
      </c>
      <c r="D156">
        <v>292.14</v>
      </c>
      <c r="E156" s="16"/>
      <c r="F156">
        <v>3</v>
      </c>
      <c r="G156" s="15">
        <v>3.6589999999999998</v>
      </c>
      <c r="H156">
        <v>518.58799999999997</v>
      </c>
    </row>
    <row r="157" spans="1:8" x14ac:dyDescent="0.35">
      <c r="B157">
        <v>6</v>
      </c>
      <c r="C157">
        <v>4.218</v>
      </c>
      <c r="D157">
        <v>372.524</v>
      </c>
      <c r="E157" s="16"/>
    </row>
    <row r="158" spans="1:8" x14ac:dyDescent="0.35">
      <c r="B158">
        <v>7</v>
      </c>
      <c r="C158">
        <v>4.3680000000000003</v>
      </c>
      <c r="D158">
        <v>74.56</v>
      </c>
      <c r="E158" s="16"/>
    </row>
    <row r="159" spans="1:8" x14ac:dyDescent="0.35">
      <c r="B159">
        <v>8</v>
      </c>
      <c r="C159" s="15">
        <v>4.6500000000000004</v>
      </c>
      <c r="D159">
        <v>913.22199999999998</v>
      </c>
      <c r="E159" s="16"/>
      <c r="F159">
        <v>4</v>
      </c>
      <c r="G159" s="15">
        <v>4.5810000000000004</v>
      </c>
      <c r="H159">
        <v>1844.056</v>
      </c>
    </row>
    <row r="160" spans="1:8" x14ac:dyDescent="0.35">
      <c r="B160">
        <v>9</v>
      </c>
      <c r="C160">
        <v>4.7530000000000001</v>
      </c>
      <c r="D160">
        <v>814.38099999999997</v>
      </c>
      <c r="E160" s="16"/>
    </row>
    <row r="161" spans="1:8" x14ac:dyDescent="0.35">
      <c r="B161">
        <v>10</v>
      </c>
      <c r="C161">
        <v>4.9809999999999999</v>
      </c>
      <c r="D161">
        <v>299.71699999999998</v>
      </c>
      <c r="E161" s="16"/>
    </row>
    <row r="162" spans="1:8" x14ac:dyDescent="0.35">
      <c r="B162">
        <v>11</v>
      </c>
      <c r="C162">
        <v>5.1219999999999999</v>
      </c>
      <c r="D162">
        <v>774.63300000000004</v>
      </c>
      <c r="E162" s="16"/>
    </row>
    <row r="163" spans="1:8" x14ac:dyDescent="0.35">
      <c r="B163">
        <v>12</v>
      </c>
      <c r="C163">
        <v>5.3339999999999996</v>
      </c>
      <c r="D163">
        <v>1222.0340000000001</v>
      </c>
      <c r="E163" s="16"/>
    </row>
    <row r="164" spans="1:8" x14ac:dyDescent="0.35">
      <c r="B164">
        <v>13</v>
      </c>
      <c r="C164" s="15">
        <v>6.3959999999999999</v>
      </c>
      <c r="D164">
        <v>505.27699999999999</v>
      </c>
      <c r="E164" s="16"/>
      <c r="F164">
        <v>5</v>
      </c>
      <c r="G164" s="15">
        <v>6.3559999999999999</v>
      </c>
      <c r="H164">
        <v>819.77</v>
      </c>
    </row>
    <row r="165" spans="1:8" x14ac:dyDescent="0.35">
      <c r="B165">
        <v>14</v>
      </c>
      <c r="C165" s="15">
        <v>6.5659999999999998</v>
      </c>
      <c r="D165">
        <v>301.80200000000002</v>
      </c>
      <c r="E165" s="16"/>
      <c r="F165">
        <v>6</v>
      </c>
      <c r="G165" s="15">
        <v>6.6550000000000002</v>
      </c>
      <c r="H165">
        <v>3486.0740000000001</v>
      </c>
    </row>
    <row r="166" spans="1:8" x14ac:dyDescent="0.35">
      <c r="B166">
        <v>15</v>
      </c>
      <c r="C166">
        <v>6.6950000000000003</v>
      </c>
      <c r="D166">
        <v>1888.192</v>
      </c>
      <c r="E166" s="16"/>
    </row>
    <row r="167" spans="1:8" x14ac:dyDescent="0.35">
      <c r="B167">
        <v>16</v>
      </c>
      <c r="C167" s="15">
        <v>7.3230000000000004</v>
      </c>
      <c r="D167">
        <v>2129.0839999999998</v>
      </c>
      <c r="E167" s="16"/>
      <c r="F167">
        <v>7</v>
      </c>
      <c r="G167" s="15">
        <v>7.282</v>
      </c>
      <c r="H167">
        <v>3839.8449999999998</v>
      </c>
    </row>
    <row r="168" spans="1:8" x14ac:dyDescent="0.35">
      <c r="B168">
        <v>17</v>
      </c>
      <c r="C168">
        <v>7.516</v>
      </c>
      <c r="D168">
        <v>3328.5920000000001</v>
      </c>
      <c r="E168" s="16"/>
    </row>
    <row r="169" spans="1:8" x14ac:dyDescent="0.35">
      <c r="B169">
        <v>18</v>
      </c>
      <c r="C169" s="15">
        <v>7.9809999999999999</v>
      </c>
      <c r="D169">
        <v>8187.701</v>
      </c>
      <c r="E169" s="16"/>
      <c r="F169">
        <v>8</v>
      </c>
      <c r="G169" s="15">
        <v>7.9539999999999997</v>
      </c>
      <c r="H169">
        <v>15618.126</v>
      </c>
    </row>
    <row r="170" spans="1:8" x14ac:dyDescent="0.35">
      <c r="A170" s="8">
        <v>22</v>
      </c>
      <c r="B170" s="8">
        <v>1</v>
      </c>
      <c r="C170" s="8">
        <v>0.84599999999999997</v>
      </c>
      <c r="D170" s="8">
        <v>509.01799999999997</v>
      </c>
      <c r="E170" s="16"/>
      <c r="F170" s="8"/>
      <c r="G170" s="8"/>
      <c r="H170" s="8"/>
    </row>
    <row r="171" spans="1:8" x14ac:dyDescent="0.35">
      <c r="A171" s="8"/>
      <c r="B171" s="8">
        <v>2</v>
      </c>
      <c r="C171" s="8">
        <v>1.369</v>
      </c>
      <c r="D171" s="8">
        <v>180.34299999999999</v>
      </c>
      <c r="E171" s="16"/>
      <c r="F171" s="8"/>
      <c r="G171" s="8"/>
      <c r="H171" s="8"/>
    </row>
    <row r="172" spans="1:8" x14ac:dyDescent="0.35">
      <c r="A172" s="8"/>
      <c r="B172" s="8">
        <v>3</v>
      </c>
      <c r="C172" s="8">
        <v>2.5379999999999998</v>
      </c>
      <c r="D172" s="8">
        <v>138.625</v>
      </c>
      <c r="E172" s="16"/>
      <c r="F172" s="8"/>
      <c r="G172" s="8"/>
      <c r="H172" s="8"/>
    </row>
    <row r="173" spans="1:8" x14ac:dyDescent="0.35">
      <c r="A173" s="8"/>
      <c r="B173" s="8">
        <v>4</v>
      </c>
      <c r="C173" s="8">
        <v>5.1289999999999996</v>
      </c>
      <c r="D173" s="8">
        <v>72.200999999999993</v>
      </c>
      <c r="E173" s="16"/>
      <c r="F173" s="8"/>
      <c r="G173" s="8"/>
      <c r="H173" s="8"/>
    </row>
    <row r="174" spans="1:8" x14ac:dyDescent="0.35">
      <c r="A174" s="8"/>
      <c r="B174" s="8">
        <v>5</v>
      </c>
      <c r="C174" s="8">
        <v>5.343</v>
      </c>
      <c r="D174" s="8">
        <v>365.98</v>
      </c>
      <c r="E174" s="16"/>
      <c r="F174" s="8"/>
      <c r="G174" s="8"/>
      <c r="H174" s="8"/>
    </row>
    <row r="175" spans="1:8" x14ac:dyDescent="0.35">
      <c r="A175" s="8"/>
      <c r="B175" s="8">
        <v>6</v>
      </c>
      <c r="C175" s="8">
        <v>6.5709999999999997</v>
      </c>
      <c r="D175" s="8">
        <v>78.881</v>
      </c>
      <c r="E175" s="16"/>
      <c r="F175" s="8"/>
      <c r="G175" s="8"/>
      <c r="H175" s="8"/>
    </row>
    <row r="176" spans="1:8" x14ac:dyDescent="0.35">
      <c r="A176" s="8"/>
      <c r="B176" s="8">
        <v>7</v>
      </c>
      <c r="C176" s="8">
        <v>6.702</v>
      </c>
      <c r="D176" s="8">
        <v>258.02300000000002</v>
      </c>
      <c r="E176" s="16"/>
      <c r="F176" s="8"/>
      <c r="G176" s="8"/>
      <c r="H176" s="8"/>
    </row>
    <row r="177" spans="1:8" x14ac:dyDescent="0.35">
      <c r="A177" s="8"/>
      <c r="B177" s="8">
        <v>8</v>
      </c>
      <c r="C177" s="8">
        <v>7.1660000000000004</v>
      </c>
      <c r="D177" s="8">
        <v>53.265000000000001</v>
      </c>
      <c r="E177" s="16"/>
      <c r="F177" s="8"/>
      <c r="G177" s="8"/>
      <c r="H177" s="8"/>
    </row>
    <row r="178" spans="1:8" x14ac:dyDescent="0.35">
      <c r="A178" s="8"/>
      <c r="B178" s="8">
        <v>9</v>
      </c>
      <c r="C178" s="8">
        <v>7.3289999999999997</v>
      </c>
      <c r="D178" s="8">
        <v>220.60900000000001</v>
      </c>
      <c r="E178" s="16"/>
      <c r="F178" s="8"/>
      <c r="G178" s="8"/>
      <c r="H178" s="8"/>
    </row>
    <row r="179" spans="1:8" x14ac:dyDescent="0.35">
      <c r="A179" s="8"/>
      <c r="B179" s="8">
        <v>10</v>
      </c>
      <c r="C179" s="8">
        <v>7.5229999999999997</v>
      </c>
      <c r="D179" s="8">
        <v>118.90300000000001</v>
      </c>
      <c r="E179" s="16"/>
      <c r="F179" s="8"/>
      <c r="G179" s="8"/>
      <c r="H179" s="8"/>
    </row>
    <row r="180" spans="1:8" x14ac:dyDescent="0.35">
      <c r="A180" s="8"/>
      <c r="B180" s="8">
        <v>11</v>
      </c>
      <c r="C180" s="15">
        <v>7.9880000000000004</v>
      </c>
      <c r="D180" s="8">
        <v>8472.6720000000005</v>
      </c>
      <c r="E180" s="16"/>
      <c r="F180" s="8">
        <v>1</v>
      </c>
      <c r="G180" s="15">
        <v>7.9530000000000003</v>
      </c>
      <c r="H180" s="8">
        <v>15807.927</v>
      </c>
    </row>
    <row r="181" spans="1:8" x14ac:dyDescent="0.35">
      <c r="A181">
        <v>54</v>
      </c>
      <c r="B181">
        <v>1</v>
      </c>
      <c r="C181">
        <v>0.83899999999999997</v>
      </c>
      <c r="D181">
        <v>196.46700000000001</v>
      </c>
      <c r="E181" s="16"/>
    </row>
    <row r="182" spans="1:8" x14ac:dyDescent="0.35">
      <c r="B182">
        <v>2</v>
      </c>
      <c r="C182">
        <v>1.3620000000000001</v>
      </c>
      <c r="D182">
        <v>480.73599999999999</v>
      </c>
      <c r="E182" s="16"/>
    </row>
    <row r="183" spans="1:8" x14ac:dyDescent="0.35">
      <c r="B183">
        <v>3</v>
      </c>
      <c r="C183">
        <v>1.8109999999999999</v>
      </c>
      <c r="D183">
        <v>63.293999999999997</v>
      </c>
      <c r="E183" s="16"/>
    </row>
    <row r="184" spans="1:8" x14ac:dyDescent="0.35">
      <c r="B184">
        <v>4</v>
      </c>
      <c r="C184">
        <v>4.6559999999999997</v>
      </c>
      <c r="D184">
        <v>56.904000000000003</v>
      </c>
      <c r="E184" s="16"/>
    </row>
    <row r="185" spans="1:8" x14ac:dyDescent="0.35">
      <c r="B185">
        <v>5</v>
      </c>
      <c r="C185">
        <v>4.758</v>
      </c>
      <c r="D185">
        <v>361.18299999999999</v>
      </c>
      <c r="E185" s="16"/>
    </row>
    <row r="186" spans="1:8" x14ac:dyDescent="0.35">
      <c r="B186">
        <v>6</v>
      </c>
      <c r="C186">
        <v>4.9880000000000004</v>
      </c>
      <c r="D186">
        <v>127.169</v>
      </c>
      <c r="E186" s="16"/>
    </row>
    <row r="187" spans="1:8" x14ac:dyDescent="0.35">
      <c r="B187">
        <v>7</v>
      </c>
      <c r="C187">
        <v>5.1280000000000001</v>
      </c>
      <c r="D187">
        <v>253.94499999999999</v>
      </c>
      <c r="E187" s="16"/>
    </row>
    <row r="188" spans="1:8" x14ac:dyDescent="0.35">
      <c r="B188">
        <v>8</v>
      </c>
      <c r="C188">
        <v>5.34</v>
      </c>
      <c r="D188">
        <v>627.77099999999996</v>
      </c>
      <c r="E188" s="16"/>
    </row>
    <row r="189" spans="1:8" x14ac:dyDescent="0.35">
      <c r="B189">
        <v>9</v>
      </c>
      <c r="C189">
        <v>6.4</v>
      </c>
      <c r="D189">
        <v>63.618000000000002</v>
      </c>
      <c r="E189" s="16"/>
    </row>
    <row r="190" spans="1:8" x14ac:dyDescent="0.35">
      <c r="B190">
        <v>10</v>
      </c>
      <c r="C190" s="15">
        <v>6.57</v>
      </c>
      <c r="D190">
        <v>166.76400000000001</v>
      </c>
      <c r="E190" s="16"/>
      <c r="F190">
        <v>1</v>
      </c>
      <c r="G190" s="15">
        <v>6.65</v>
      </c>
      <c r="H190">
        <v>735.26</v>
      </c>
    </row>
    <row r="191" spans="1:8" x14ac:dyDescent="0.35">
      <c r="B191">
        <v>11</v>
      </c>
      <c r="C191">
        <v>6.7</v>
      </c>
      <c r="D191">
        <v>618.351</v>
      </c>
      <c r="E191" s="16"/>
    </row>
    <row r="192" spans="1:8" x14ac:dyDescent="0.35">
      <c r="B192">
        <v>12</v>
      </c>
      <c r="C192" s="15">
        <v>7.3239999999999998</v>
      </c>
      <c r="D192">
        <v>610.13</v>
      </c>
      <c r="E192" s="16"/>
      <c r="F192">
        <v>2</v>
      </c>
      <c r="G192" s="15">
        <v>7.2770000000000001</v>
      </c>
      <c r="H192">
        <v>779.16</v>
      </c>
    </row>
    <row r="193" spans="1:8" x14ac:dyDescent="0.35">
      <c r="B193">
        <v>13</v>
      </c>
      <c r="C193">
        <v>7.5170000000000003</v>
      </c>
      <c r="D193">
        <v>1516.0540000000001</v>
      </c>
      <c r="E193" s="16"/>
    </row>
    <row r="194" spans="1:8" x14ac:dyDescent="0.35">
      <c r="B194">
        <v>14</v>
      </c>
      <c r="C194">
        <v>7.9809999999999999</v>
      </c>
      <c r="D194">
        <v>8354.9130000000005</v>
      </c>
      <c r="E194" s="16"/>
    </row>
    <row r="195" spans="1:8" x14ac:dyDescent="0.35">
      <c r="B195" s="5">
        <v>15</v>
      </c>
      <c r="C195" s="19">
        <v>8.6050000000000004</v>
      </c>
      <c r="D195" s="5">
        <v>267.27800000000002</v>
      </c>
      <c r="E195" s="17"/>
      <c r="F195">
        <v>3</v>
      </c>
      <c r="G195" s="15">
        <v>7.95</v>
      </c>
      <c r="H195">
        <v>11310.272000000001</v>
      </c>
    </row>
    <row r="196" spans="1:8" x14ac:dyDescent="0.35">
      <c r="A196" s="8">
        <v>42</v>
      </c>
      <c r="B196" s="8">
        <v>1</v>
      </c>
      <c r="C196" s="8">
        <v>0.69699999999999995</v>
      </c>
      <c r="D196" s="8">
        <v>1171.8620000000001</v>
      </c>
      <c r="E196" s="16"/>
      <c r="F196" s="8"/>
      <c r="G196" s="8"/>
      <c r="H196" s="8"/>
    </row>
    <row r="197" spans="1:8" x14ac:dyDescent="0.35">
      <c r="A197" s="8"/>
      <c r="B197" s="8">
        <v>2</v>
      </c>
      <c r="C197" s="8">
        <v>0.84399999999999997</v>
      </c>
      <c r="D197" s="8">
        <v>431.286</v>
      </c>
      <c r="E197" s="16"/>
      <c r="F197" s="8"/>
      <c r="G197" s="8"/>
      <c r="H197" s="8"/>
    </row>
    <row r="198" spans="1:8" x14ac:dyDescent="0.35">
      <c r="A198" s="8"/>
      <c r="B198" s="8">
        <v>3</v>
      </c>
      <c r="C198" s="8">
        <v>1.367</v>
      </c>
      <c r="D198" s="8">
        <v>199.352</v>
      </c>
      <c r="E198" s="16"/>
      <c r="F198" s="8"/>
      <c r="G198" s="8"/>
      <c r="H198" s="8"/>
    </row>
    <row r="199" spans="1:8" x14ac:dyDescent="0.35">
      <c r="A199" s="8"/>
      <c r="B199" s="8">
        <v>4</v>
      </c>
      <c r="C199" s="8">
        <v>2.5329999999999999</v>
      </c>
      <c r="D199" s="8">
        <v>68.197000000000003</v>
      </c>
      <c r="E199" s="16"/>
      <c r="F199" s="8"/>
      <c r="G199" s="8"/>
      <c r="H199" s="8"/>
    </row>
    <row r="200" spans="1:8" x14ac:dyDescent="0.35">
      <c r="A200" s="8"/>
      <c r="B200" s="8">
        <v>5</v>
      </c>
      <c r="C200" s="8">
        <v>4.5590000000000002</v>
      </c>
      <c r="D200" s="8">
        <v>32.655999999999999</v>
      </c>
      <c r="E200" s="16"/>
      <c r="F200" s="8"/>
      <c r="G200" s="8"/>
      <c r="H200" s="8"/>
    </row>
    <row r="201" spans="1:8" x14ac:dyDescent="0.35">
      <c r="A201" s="8"/>
      <c r="B201" s="8">
        <v>6</v>
      </c>
      <c r="C201" s="8">
        <v>4.6520000000000001</v>
      </c>
      <c r="D201" s="8">
        <v>48.786000000000001</v>
      </c>
      <c r="E201" s="16"/>
      <c r="F201" s="8"/>
      <c r="G201" s="8"/>
      <c r="H201" s="8"/>
    </row>
    <row r="202" spans="1:8" x14ac:dyDescent="0.35">
      <c r="A202" s="8"/>
      <c r="B202" s="8">
        <v>7</v>
      </c>
      <c r="C202" s="8">
        <v>4.7560000000000002</v>
      </c>
      <c r="D202" s="8">
        <v>168.48699999999999</v>
      </c>
      <c r="E202" s="16"/>
      <c r="F202" s="8"/>
      <c r="G202" s="8"/>
      <c r="H202" s="8"/>
    </row>
    <row r="203" spans="1:8" x14ac:dyDescent="0.35">
      <c r="A203" s="8"/>
      <c r="B203" s="8">
        <v>8</v>
      </c>
      <c r="C203" s="8">
        <v>4.9880000000000004</v>
      </c>
      <c r="D203" s="8">
        <v>69.141000000000005</v>
      </c>
      <c r="E203" s="16"/>
      <c r="F203" s="8"/>
      <c r="G203" s="8"/>
      <c r="H203" s="8"/>
    </row>
    <row r="204" spans="1:8" x14ac:dyDescent="0.35">
      <c r="A204" s="8"/>
      <c r="B204" s="8">
        <v>9</v>
      </c>
      <c r="C204" s="8">
        <v>5.125</v>
      </c>
      <c r="D204" s="8">
        <v>109.938</v>
      </c>
      <c r="E204" s="16"/>
      <c r="F204" s="8"/>
      <c r="G204" s="8"/>
      <c r="H204" s="8"/>
    </row>
    <row r="205" spans="1:8" x14ac:dyDescent="0.35">
      <c r="A205" s="8"/>
      <c r="B205" s="8">
        <v>10</v>
      </c>
      <c r="C205" s="8">
        <v>5.3390000000000004</v>
      </c>
      <c r="D205" s="8">
        <v>171.22499999999999</v>
      </c>
      <c r="E205" s="16"/>
      <c r="F205" s="8"/>
      <c r="G205" s="8"/>
      <c r="H205" s="8"/>
    </row>
    <row r="206" spans="1:8" x14ac:dyDescent="0.35">
      <c r="A206" s="8"/>
      <c r="B206" s="8">
        <v>11</v>
      </c>
      <c r="C206" s="8">
        <v>6.6980000000000004</v>
      </c>
      <c r="D206" s="8">
        <v>267.26400000000001</v>
      </c>
      <c r="E206" s="16"/>
      <c r="F206" s="8"/>
      <c r="G206" s="8"/>
      <c r="H206" s="8"/>
    </row>
    <row r="207" spans="1:8" x14ac:dyDescent="0.35">
      <c r="A207" s="8"/>
      <c r="B207" s="8">
        <v>12</v>
      </c>
      <c r="C207" s="8">
        <v>7.1609999999999996</v>
      </c>
      <c r="D207" s="8">
        <v>39.53</v>
      </c>
      <c r="E207" s="16"/>
      <c r="F207" s="8"/>
      <c r="G207" s="8"/>
      <c r="H207" s="8"/>
    </row>
    <row r="208" spans="1:8" x14ac:dyDescent="0.35">
      <c r="A208" s="8"/>
      <c r="B208" s="8">
        <v>13</v>
      </c>
      <c r="C208" s="8">
        <v>7.3230000000000004</v>
      </c>
      <c r="D208" s="8">
        <v>223.434</v>
      </c>
      <c r="E208" s="16"/>
      <c r="F208" s="8"/>
      <c r="G208" s="8"/>
      <c r="H208" s="8"/>
    </row>
    <row r="209" spans="1:8" x14ac:dyDescent="0.35">
      <c r="A209" s="8"/>
      <c r="B209" s="8">
        <v>14</v>
      </c>
      <c r="C209" s="15">
        <v>7.9779999999999998</v>
      </c>
      <c r="D209" s="8">
        <v>8049.9960000000001</v>
      </c>
      <c r="E209" s="16"/>
      <c r="F209" s="8">
        <v>1</v>
      </c>
      <c r="G209" s="15">
        <v>7.9509999999999996</v>
      </c>
      <c r="H209" s="8">
        <v>10311.779</v>
      </c>
    </row>
    <row r="210" spans="1:8" x14ac:dyDescent="0.35">
      <c r="A210">
        <v>58</v>
      </c>
      <c r="B210">
        <v>1</v>
      </c>
      <c r="C210">
        <v>0.91700000000000004</v>
      </c>
      <c r="D210">
        <v>128.69</v>
      </c>
      <c r="E210" s="16"/>
    </row>
    <row r="211" spans="1:8" x14ac:dyDescent="0.35">
      <c r="B211">
        <v>2</v>
      </c>
      <c r="C211">
        <v>1.1220000000000001</v>
      </c>
      <c r="D211">
        <v>86.019000000000005</v>
      </c>
      <c r="E211" s="16"/>
    </row>
    <row r="212" spans="1:8" x14ac:dyDescent="0.35">
      <c r="B212">
        <v>3</v>
      </c>
      <c r="C212">
        <v>1.361</v>
      </c>
      <c r="D212">
        <v>101.887</v>
      </c>
      <c r="E212" s="16"/>
    </row>
    <row r="213" spans="1:8" x14ac:dyDescent="0.35">
      <c r="B213">
        <v>4</v>
      </c>
      <c r="C213" s="15">
        <v>1.8089999999999999</v>
      </c>
      <c r="D213">
        <v>389.642</v>
      </c>
      <c r="E213" s="16"/>
      <c r="F213">
        <v>1</v>
      </c>
      <c r="G213" s="15">
        <v>1.718</v>
      </c>
      <c r="H213">
        <v>588.16200000000003</v>
      </c>
    </row>
    <row r="214" spans="1:8" x14ac:dyDescent="0.35">
      <c r="B214">
        <v>5</v>
      </c>
      <c r="C214" s="15">
        <v>2.5339999999999998</v>
      </c>
      <c r="D214">
        <v>175.346</v>
      </c>
      <c r="E214" s="16"/>
      <c r="F214">
        <v>2</v>
      </c>
      <c r="G214" s="15">
        <v>2.8519999999999999</v>
      </c>
      <c r="H214">
        <v>230.55199999999999</v>
      </c>
    </row>
    <row r="215" spans="1:8" x14ac:dyDescent="0.35">
      <c r="B215">
        <v>6</v>
      </c>
      <c r="C215">
        <v>3.0339999999999998</v>
      </c>
      <c r="D215">
        <v>205.48699999999999</v>
      </c>
      <c r="E215" s="16"/>
    </row>
    <row r="216" spans="1:8" x14ac:dyDescent="0.35">
      <c r="B216">
        <v>7</v>
      </c>
      <c r="C216">
        <v>3.839</v>
      </c>
      <c r="D216">
        <v>43.802999999999997</v>
      </c>
      <c r="E216" s="16"/>
    </row>
    <row r="217" spans="1:8" x14ac:dyDescent="0.35">
      <c r="B217">
        <v>8</v>
      </c>
      <c r="C217" s="15">
        <v>4.226</v>
      </c>
      <c r="D217">
        <v>283.77999999999997</v>
      </c>
      <c r="E217" s="16"/>
      <c r="F217">
        <v>3</v>
      </c>
      <c r="G217" s="15">
        <v>4.0940000000000003</v>
      </c>
      <c r="H217">
        <v>378.62700000000001</v>
      </c>
    </row>
    <row r="218" spans="1:8" x14ac:dyDescent="0.35">
      <c r="B218">
        <v>9</v>
      </c>
      <c r="C218" s="15">
        <v>4.6550000000000002</v>
      </c>
      <c r="D218">
        <v>715.46</v>
      </c>
      <c r="E218" s="16"/>
      <c r="F218">
        <v>4</v>
      </c>
      <c r="G218" s="15">
        <v>4.5670000000000002</v>
      </c>
      <c r="H218">
        <v>1092.6679999999999</v>
      </c>
    </row>
    <row r="219" spans="1:8" x14ac:dyDescent="0.35">
      <c r="B219">
        <v>10</v>
      </c>
      <c r="C219">
        <v>4.758</v>
      </c>
      <c r="D219">
        <v>427.29700000000003</v>
      </c>
      <c r="E219" s="16"/>
    </row>
    <row r="220" spans="1:8" x14ac:dyDescent="0.35">
      <c r="B220">
        <v>11</v>
      </c>
      <c r="C220">
        <v>4.9859999999999998</v>
      </c>
      <c r="D220">
        <v>178.113</v>
      </c>
      <c r="E220" s="16"/>
    </row>
    <row r="221" spans="1:8" x14ac:dyDescent="0.35">
      <c r="B221">
        <v>12</v>
      </c>
      <c r="C221">
        <v>5.1269999999999998</v>
      </c>
      <c r="D221">
        <v>502.37299999999999</v>
      </c>
      <c r="E221" s="16"/>
    </row>
    <row r="222" spans="1:8" x14ac:dyDescent="0.35">
      <c r="B222">
        <v>13</v>
      </c>
      <c r="C222">
        <v>5.3390000000000004</v>
      </c>
      <c r="D222">
        <v>569.08100000000002</v>
      </c>
      <c r="E222" s="16"/>
    </row>
    <row r="223" spans="1:8" x14ac:dyDescent="0.35">
      <c r="B223">
        <v>14</v>
      </c>
      <c r="C223">
        <v>5.4009999999999998</v>
      </c>
      <c r="D223">
        <v>48.921999999999997</v>
      </c>
      <c r="E223" s="16"/>
    </row>
    <row r="224" spans="1:8" x14ac:dyDescent="0.35">
      <c r="B224">
        <v>15</v>
      </c>
      <c r="C224">
        <v>5.8419999999999996</v>
      </c>
      <c r="D224">
        <v>25.663</v>
      </c>
      <c r="E224" s="16"/>
    </row>
    <row r="225" spans="1:8" x14ac:dyDescent="0.35">
      <c r="B225">
        <v>16</v>
      </c>
      <c r="C225">
        <v>6.4020000000000001</v>
      </c>
      <c r="D225">
        <v>427.24900000000002</v>
      </c>
      <c r="E225" s="16"/>
    </row>
    <row r="226" spans="1:8" x14ac:dyDescent="0.35">
      <c r="B226">
        <v>17</v>
      </c>
      <c r="C226" s="15">
        <v>6.569</v>
      </c>
      <c r="D226">
        <v>79.05</v>
      </c>
      <c r="E226" s="16"/>
      <c r="F226">
        <v>5</v>
      </c>
      <c r="G226" s="15">
        <v>6.6470000000000002</v>
      </c>
      <c r="H226">
        <v>1935.1469999999999</v>
      </c>
    </row>
    <row r="227" spans="1:8" x14ac:dyDescent="0.35">
      <c r="B227">
        <v>18</v>
      </c>
      <c r="C227">
        <v>6.7009999999999996</v>
      </c>
      <c r="D227">
        <v>1358.7080000000001</v>
      </c>
      <c r="E227" s="16"/>
    </row>
    <row r="228" spans="1:8" x14ac:dyDescent="0.35">
      <c r="B228">
        <v>19</v>
      </c>
      <c r="C228" s="15">
        <v>7.3280000000000003</v>
      </c>
      <c r="D228">
        <v>1344.9649999999999</v>
      </c>
      <c r="E228" s="16"/>
      <c r="F228">
        <v>6</v>
      </c>
      <c r="G228" s="15">
        <v>7.2759999999999998</v>
      </c>
      <c r="H228">
        <v>1860.9169999999999</v>
      </c>
    </row>
    <row r="229" spans="1:8" x14ac:dyDescent="0.35">
      <c r="B229">
        <v>20</v>
      </c>
      <c r="C229">
        <v>7.5289999999999999</v>
      </c>
      <c r="D229">
        <v>1275.3900000000001</v>
      </c>
      <c r="E229" s="16"/>
    </row>
    <row r="230" spans="1:8" x14ac:dyDescent="0.35">
      <c r="B230">
        <v>21</v>
      </c>
      <c r="C230" s="15">
        <v>7.9850000000000003</v>
      </c>
      <c r="D230">
        <v>8573.1170000000002</v>
      </c>
      <c r="E230" s="16"/>
      <c r="F230">
        <v>7</v>
      </c>
      <c r="G230" s="15">
        <v>7.9489999999999998</v>
      </c>
      <c r="H230">
        <v>12208.948</v>
      </c>
    </row>
    <row r="231" spans="1:8" x14ac:dyDescent="0.35">
      <c r="A231" s="8">
        <v>38</v>
      </c>
      <c r="B231" s="8">
        <v>1</v>
      </c>
      <c r="C231" s="8">
        <v>0.83899999999999997</v>
      </c>
      <c r="D231" s="8">
        <v>107.613</v>
      </c>
      <c r="E231" s="16"/>
      <c r="F231" s="8"/>
      <c r="G231" s="8"/>
      <c r="H231" s="8"/>
    </row>
    <row r="232" spans="1:8" x14ac:dyDescent="0.35">
      <c r="A232" s="8"/>
      <c r="B232" s="8">
        <v>2</v>
      </c>
      <c r="C232" s="8">
        <v>1.3680000000000001</v>
      </c>
      <c r="D232" s="8">
        <v>257.70400000000001</v>
      </c>
      <c r="E232" s="16"/>
      <c r="F232" s="8"/>
      <c r="G232" s="8"/>
      <c r="H232" s="8"/>
    </row>
    <row r="233" spans="1:8" x14ac:dyDescent="0.35">
      <c r="A233" s="8"/>
      <c r="B233" s="8">
        <v>3</v>
      </c>
      <c r="C233" s="8">
        <v>1.81</v>
      </c>
      <c r="D233" s="8">
        <v>132.785</v>
      </c>
      <c r="E233" s="16"/>
      <c r="F233" s="8"/>
      <c r="G233" s="8"/>
      <c r="H233" s="8"/>
    </row>
    <row r="234" spans="1:8" x14ac:dyDescent="0.35">
      <c r="A234" s="8"/>
      <c r="B234" s="8">
        <v>4</v>
      </c>
      <c r="C234" s="8">
        <v>2.532</v>
      </c>
      <c r="D234" s="8">
        <v>156.251</v>
      </c>
      <c r="E234" s="16"/>
      <c r="F234" s="8"/>
      <c r="G234" s="8"/>
      <c r="H234" s="8"/>
    </row>
    <row r="235" spans="1:8" x14ac:dyDescent="0.35">
      <c r="A235" s="8"/>
      <c r="B235" s="8">
        <v>5</v>
      </c>
      <c r="C235" s="8">
        <v>4.6529999999999996</v>
      </c>
      <c r="D235" s="8">
        <v>96.492000000000004</v>
      </c>
      <c r="E235" s="16"/>
      <c r="F235" s="8"/>
      <c r="G235" s="8"/>
      <c r="H235" s="8"/>
    </row>
    <row r="236" spans="1:8" x14ac:dyDescent="0.35">
      <c r="A236" s="8"/>
      <c r="B236" s="8">
        <v>6</v>
      </c>
      <c r="C236" s="8">
        <v>4.7549999999999999</v>
      </c>
      <c r="D236" s="8">
        <v>378.07600000000002</v>
      </c>
      <c r="E236" s="16"/>
      <c r="F236" s="8"/>
      <c r="G236" s="8"/>
      <c r="H236" s="8"/>
    </row>
    <row r="237" spans="1:8" x14ac:dyDescent="0.35">
      <c r="A237" s="8"/>
      <c r="B237" s="8">
        <v>7</v>
      </c>
      <c r="C237" s="8">
        <v>4.9870000000000001</v>
      </c>
      <c r="D237" s="8">
        <v>109.001</v>
      </c>
      <c r="E237" s="16"/>
      <c r="F237" s="8"/>
      <c r="G237" s="8"/>
      <c r="H237" s="8"/>
    </row>
    <row r="238" spans="1:8" x14ac:dyDescent="0.35">
      <c r="A238" s="8"/>
      <c r="B238" s="8">
        <v>8</v>
      </c>
      <c r="C238" s="8">
        <v>5.1260000000000003</v>
      </c>
      <c r="D238" s="8">
        <v>309.65600000000001</v>
      </c>
      <c r="E238" s="16"/>
      <c r="F238" s="8"/>
      <c r="G238" s="8"/>
      <c r="H238" s="8"/>
    </row>
    <row r="239" spans="1:8" x14ac:dyDescent="0.35">
      <c r="A239" s="8"/>
      <c r="B239" s="8">
        <v>9</v>
      </c>
      <c r="C239" s="8">
        <v>5.3369999999999997</v>
      </c>
      <c r="D239" s="8">
        <v>679.45600000000002</v>
      </c>
      <c r="E239" s="16"/>
      <c r="F239" s="8"/>
      <c r="G239" s="8"/>
      <c r="H239" s="8"/>
    </row>
    <row r="240" spans="1:8" x14ac:dyDescent="0.35">
      <c r="A240" s="8"/>
      <c r="B240" s="8">
        <v>10</v>
      </c>
      <c r="C240" s="8">
        <v>6.3970000000000002</v>
      </c>
      <c r="D240" s="8">
        <v>123.21599999999999</v>
      </c>
      <c r="E240" s="16"/>
      <c r="F240" s="8"/>
      <c r="G240" s="8"/>
      <c r="H240" s="8"/>
    </row>
    <row r="241" spans="1:8" x14ac:dyDescent="0.35">
      <c r="A241" s="8"/>
      <c r="B241" s="8">
        <v>11</v>
      </c>
      <c r="C241" s="8">
        <v>6.5650000000000004</v>
      </c>
      <c r="D241" s="8">
        <v>145.41800000000001</v>
      </c>
      <c r="E241" s="16"/>
      <c r="F241" s="8"/>
      <c r="G241" s="8"/>
      <c r="H241" s="8"/>
    </row>
    <row r="242" spans="1:8" x14ac:dyDescent="0.35">
      <c r="A242" s="8"/>
      <c r="B242" s="8">
        <v>12</v>
      </c>
      <c r="C242" s="15">
        <v>6.6970000000000001</v>
      </c>
      <c r="D242" s="8">
        <v>696.61099999999999</v>
      </c>
      <c r="E242" s="16"/>
      <c r="F242" s="8">
        <v>1</v>
      </c>
      <c r="G242" s="15">
        <v>6.6449999999999996</v>
      </c>
      <c r="H242" s="8">
        <v>2478.2330000000002</v>
      </c>
    </row>
    <row r="243" spans="1:8" x14ac:dyDescent="0.35">
      <c r="A243" s="8"/>
      <c r="B243" s="8">
        <v>13</v>
      </c>
      <c r="C243" s="15">
        <v>7.3239999999999998</v>
      </c>
      <c r="D243" s="8">
        <v>761.68200000000002</v>
      </c>
      <c r="E243" s="16"/>
      <c r="F243" s="8">
        <v>2</v>
      </c>
      <c r="G243" s="15">
        <v>7.2720000000000002</v>
      </c>
      <c r="H243" s="8">
        <v>2481.5839999999998</v>
      </c>
    </row>
    <row r="244" spans="1:8" x14ac:dyDescent="0.35">
      <c r="A244" s="8"/>
      <c r="B244" s="8">
        <v>14</v>
      </c>
      <c r="C244" s="8">
        <v>7.5250000000000004</v>
      </c>
      <c r="D244" s="8">
        <v>1635.922</v>
      </c>
      <c r="E244" s="16"/>
      <c r="F244" s="8"/>
      <c r="G244" s="8"/>
      <c r="H244" s="8"/>
    </row>
    <row r="245" spans="1:8" x14ac:dyDescent="0.35">
      <c r="A245" s="8"/>
      <c r="B245" s="8">
        <v>15</v>
      </c>
      <c r="C245" s="15">
        <v>7.9820000000000002</v>
      </c>
      <c r="D245" s="8">
        <v>8459.8289999999997</v>
      </c>
      <c r="E245" s="16"/>
      <c r="F245" s="8">
        <v>3</v>
      </c>
      <c r="G245" s="15">
        <v>7.9450000000000003</v>
      </c>
      <c r="H245" s="8">
        <v>29890.67</v>
      </c>
    </row>
    <row r="246" spans="1:8" x14ac:dyDescent="0.35">
      <c r="A246">
        <v>5</v>
      </c>
      <c r="B246">
        <v>1</v>
      </c>
      <c r="C246">
        <v>0.63600000000000001</v>
      </c>
      <c r="D246">
        <v>861.88</v>
      </c>
      <c r="E246" s="16"/>
    </row>
    <row r="247" spans="1:8" x14ac:dyDescent="0.35">
      <c r="B247">
        <v>2</v>
      </c>
      <c r="C247">
        <v>0.91600000000000004</v>
      </c>
      <c r="D247">
        <v>105.05</v>
      </c>
      <c r="E247" s="16"/>
    </row>
    <row r="248" spans="1:8" x14ac:dyDescent="0.35">
      <c r="B248">
        <v>3</v>
      </c>
      <c r="C248">
        <v>1.1180000000000001</v>
      </c>
      <c r="D248">
        <v>61.731000000000002</v>
      </c>
      <c r="E248" s="16"/>
    </row>
    <row r="249" spans="1:8" x14ac:dyDescent="0.35">
      <c r="B249">
        <v>4</v>
      </c>
      <c r="C249">
        <v>1.3620000000000001</v>
      </c>
      <c r="D249">
        <v>73.316000000000003</v>
      </c>
      <c r="E249" s="16"/>
    </row>
    <row r="250" spans="1:8" x14ac:dyDescent="0.35">
      <c r="B250">
        <v>5</v>
      </c>
      <c r="C250">
        <v>1.802</v>
      </c>
      <c r="D250">
        <v>134.72200000000001</v>
      </c>
      <c r="E250" s="16"/>
    </row>
    <row r="251" spans="1:8" x14ac:dyDescent="0.35">
      <c r="B251">
        <v>6</v>
      </c>
      <c r="C251">
        <v>2.5299999999999998</v>
      </c>
      <c r="D251">
        <v>156.60400000000001</v>
      </c>
      <c r="E251" s="16"/>
    </row>
    <row r="252" spans="1:8" x14ac:dyDescent="0.35">
      <c r="B252">
        <v>7</v>
      </c>
      <c r="C252">
        <v>4.6470000000000002</v>
      </c>
      <c r="D252">
        <v>174.31899999999999</v>
      </c>
      <c r="E252" s="16"/>
    </row>
    <row r="253" spans="1:8" x14ac:dyDescent="0.35">
      <c r="B253">
        <v>8</v>
      </c>
      <c r="C253">
        <v>4.7489999999999997</v>
      </c>
      <c r="D253">
        <v>423.91899999999998</v>
      </c>
      <c r="E253" s="16"/>
    </row>
    <row r="254" spans="1:8" x14ac:dyDescent="0.35">
      <c r="B254">
        <v>9</v>
      </c>
      <c r="C254">
        <v>4.9770000000000003</v>
      </c>
      <c r="D254">
        <v>146.773</v>
      </c>
      <c r="E254" s="16"/>
    </row>
    <row r="255" spans="1:8" x14ac:dyDescent="0.35">
      <c r="B255">
        <v>10</v>
      </c>
      <c r="C255">
        <v>5.1189999999999998</v>
      </c>
      <c r="D255">
        <v>351.63200000000001</v>
      </c>
      <c r="E255" s="16"/>
    </row>
    <row r="256" spans="1:8" x14ac:dyDescent="0.35">
      <c r="B256">
        <v>11</v>
      </c>
      <c r="C256">
        <v>5.3289999999999997</v>
      </c>
      <c r="D256">
        <v>471.08800000000002</v>
      </c>
      <c r="E256" s="16"/>
    </row>
    <row r="257" spans="2:8" x14ac:dyDescent="0.35">
      <c r="B257">
        <v>12</v>
      </c>
      <c r="C257">
        <v>5.8369999999999997</v>
      </c>
      <c r="D257">
        <v>21.699000000000002</v>
      </c>
      <c r="E257" s="16"/>
    </row>
    <row r="258" spans="2:8" x14ac:dyDescent="0.35">
      <c r="B258">
        <v>13</v>
      </c>
      <c r="C258">
        <v>6.3940000000000001</v>
      </c>
      <c r="D258">
        <v>162.60599999999999</v>
      </c>
      <c r="E258" s="16"/>
    </row>
    <row r="259" spans="2:8" x14ac:dyDescent="0.35">
      <c r="B259">
        <v>14</v>
      </c>
      <c r="C259">
        <v>6.5629999999999997</v>
      </c>
      <c r="D259">
        <v>73.457999999999998</v>
      </c>
      <c r="E259" s="16"/>
    </row>
    <row r="260" spans="2:8" x14ac:dyDescent="0.35">
      <c r="B260">
        <v>15</v>
      </c>
      <c r="C260" s="15">
        <v>6.6950000000000003</v>
      </c>
      <c r="D260">
        <v>909.76499999999999</v>
      </c>
      <c r="E260" s="16"/>
      <c r="F260">
        <v>1</v>
      </c>
      <c r="G260" s="15">
        <v>6.64</v>
      </c>
      <c r="H260">
        <v>1070.9090000000001</v>
      </c>
    </row>
    <row r="261" spans="2:8" x14ac:dyDescent="0.35">
      <c r="B261">
        <v>16</v>
      </c>
      <c r="C261" s="15">
        <v>7.1619999999999999</v>
      </c>
      <c r="D261">
        <v>41.994999999999997</v>
      </c>
      <c r="E261" s="16"/>
      <c r="F261">
        <v>2</v>
      </c>
      <c r="G261" s="15">
        <v>7.2709999999999999</v>
      </c>
      <c r="H261">
        <v>971.75199999999995</v>
      </c>
    </row>
    <row r="262" spans="2:8" x14ac:dyDescent="0.35">
      <c r="B262">
        <v>17</v>
      </c>
      <c r="C262">
        <v>7.3230000000000004</v>
      </c>
      <c r="D262">
        <v>804.61099999999999</v>
      </c>
      <c r="E262" s="16"/>
    </row>
    <row r="263" spans="2:8" x14ac:dyDescent="0.35">
      <c r="B263">
        <v>18</v>
      </c>
      <c r="C263">
        <v>7.5330000000000004</v>
      </c>
      <c r="D263">
        <v>1081.354</v>
      </c>
      <c r="E263" s="16"/>
    </row>
    <row r="264" spans="2:8" x14ac:dyDescent="0.35">
      <c r="B264">
        <v>19</v>
      </c>
      <c r="C264" s="15">
        <v>7.98</v>
      </c>
      <c r="D264">
        <v>8261.7649999999994</v>
      </c>
      <c r="E264" s="16"/>
      <c r="F264">
        <v>3</v>
      </c>
      <c r="G264" s="15">
        <v>7.9459999999999997</v>
      </c>
      <c r="H264">
        <v>10725.019</v>
      </c>
    </row>
  </sheetData>
  <mergeCells count="6">
    <mergeCell ref="P2:R2"/>
    <mergeCell ref="A1:H1"/>
    <mergeCell ref="K1:R1"/>
    <mergeCell ref="B2:D2"/>
    <mergeCell ref="F2:H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 order</vt:lpstr>
      <vt:lpstr>Swamp (incarnata) PDA</vt:lpstr>
      <vt:lpstr>Tropical (curassavica) PDA</vt:lpstr>
      <vt:lpstr>Compiled Data (PDA)</vt:lpstr>
      <vt:lpstr>Wing Samples (PDA)</vt:lpstr>
      <vt:lpstr>Swamp (incarnata) TUV</vt:lpstr>
      <vt:lpstr>Tropical (curassavica) TUV</vt:lpstr>
      <vt:lpstr>Comparing detector readings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Isabella Ragonese</cp:lastModifiedBy>
  <dcterms:created xsi:type="dcterms:W3CDTF">2022-10-07T02:43:52Z</dcterms:created>
  <dcterms:modified xsi:type="dcterms:W3CDTF">2023-10-13T13:51:57Z</dcterms:modified>
</cp:coreProperties>
</file>