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valle Sala\Desktop\"/>
    </mc:Choice>
  </mc:AlternateContent>
  <xr:revisionPtr revIDLastSave="0" documentId="8_{4984CE09-6AB9-4441-BFC6-B3F8737C175A}" xr6:coauthVersionLast="36" xr6:coauthVersionMax="36" xr10:uidLastSave="{00000000-0000-0000-0000-000000000000}"/>
  <bookViews>
    <workbookView xWindow="0" yWindow="0" windowWidth="28800" windowHeight="12375" xr2:uid="{496CDCCA-7D43-442C-B22C-FF5076C3FA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D44" i="1"/>
  <c r="D42" i="1"/>
  <c r="D39" i="1"/>
  <c r="B46" i="1"/>
  <c r="B5" i="1"/>
  <c r="E10" i="1" s="1"/>
  <c r="D40" i="1"/>
  <c r="B35" i="1"/>
  <c r="B34" i="1"/>
  <c r="S4" i="1"/>
  <c r="I6" i="1"/>
  <c r="R4" i="1"/>
  <c r="Q4" i="1"/>
  <c r="P4" i="1"/>
  <c r="O4" i="1"/>
  <c r="N4" i="1"/>
  <c r="M4" i="1"/>
  <c r="L4" i="1"/>
  <c r="K4" i="1"/>
  <c r="J5" i="1"/>
  <c r="F3" i="1"/>
  <c r="H2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3" i="1"/>
  <c r="G39" i="1" l="1"/>
  <c r="E26" i="1"/>
  <c r="E18" i="1"/>
  <c r="G3" i="1"/>
  <c r="H3" i="1" s="1"/>
  <c r="F4" i="1" s="1"/>
  <c r="G4" i="1" s="1"/>
  <c r="H4" i="1" s="1"/>
  <c r="F5" i="1" s="1"/>
  <c r="G5" i="1" s="1"/>
  <c r="H5" i="1" s="1"/>
  <c r="F6" i="1" s="1"/>
  <c r="G6" i="1" s="1"/>
  <c r="H6" i="1" s="1"/>
  <c r="F7" i="1" l="1"/>
  <c r="G7" i="1" s="1"/>
  <c r="H7" i="1" s="1"/>
  <c r="F8" i="1" l="1"/>
  <c r="G8" i="1" s="1"/>
  <c r="H8" i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/>
  <c r="F15" i="1" l="1"/>
  <c r="G15" i="1" s="1"/>
  <c r="H15" i="1" s="1"/>
  <c r="F16" i="1" l="1"/>
  <c r="G16" i="1" s="1"/>
  <c r="H16" i="1" s="1"/>
  <c r="F17" i="1" l="1"/>
  <c r="G17" i="1" s="1"/>
  <c r="H17" i="1"/>
  <c r="F18" i="1" l="1"/>
  <c r="G18" i="1" s="1"/>
  <c r="H18" i="1" s="1"/>
  <c r="F19" i="1" l="1"/>
  <c r="G19" i="1" s="1"/>
  <c r="H19" i="1"/>
  <c r="F20" i="1" l="1"/>
  <c r="G20" i="1" s="1"/>
  <c r="H20" i="1"/>
  <c r="F21" i="1" l="1"/>
  <c r="G21" i="1" s="1"/>
  <c r="H21" i="1" s="1"/>
  <c r="F22" i="1" l="1"/>
  <c r="G22" i="1" s="1"/>
  <c r="H22" i="1"/>
  <c r="F23" i="1" l="1"/>
  <c r="G23" i="1" s="1"/>
  <c r="H23" i="1" s="1"/>
  <c r="F24" i="1" l="1"/>
  <c r="G24" i="1" s="1"/>
  <c r="H24" i="1"/>
  <c r="F25" i="1" l="1"/>
  <c r="G25" i="1" s="1"/>
  <c r="H25" i="1" s="1"/>
  <c r="F26" i="1" l="1"/>
  <c r="G26" i="1" s="1"/>
  <c r="H26" i="1" s="1"/>
</calcChain>
</file>

<file path=xl/sharedStrings.xml><?xml version="1.0" encoding="utf-8"?>
<sst xmlns="http://schemas.openxmlformats.org/spreadsheetml/2006/main" count="33" uniqueCount="30">
  <si>
    <t>Vp</t>
  </si>
  <si>
    <t>n</t>
  </si>
  <si>
    <t>ip</t>
  </si>
  <si>
    <t>cuota=</t>
  </si>
  <si>
    <t>cuota</t>
  </si>
  <si>
    <t>cuotamenos</t>
  </si>
  <si>
    <t xml:space="preserve">amort </t>
  </si>
  <si>
    <t>total</t>
  </si>
  <si>
    <t>periodo</t>
  </si>
  <si>
    <t xml:space="preserve">valor $ </t>
  </si>
  <si>
    <t>IE=</t>
  </si>
  <si>
    <t>TOTAL</t>
  </si>
  <si>
    <t>CUENTA</t>
  </si>
  <si>
    <t>INVERSION</t>
  </si>
  <si>
    <t>tasacambio</t>
  </si>
  <si>
    <t>cuentaCambio</t>
  </si>
  <si>
    <t>porcentaje</t>
  </si>
  <si>
    <t>deuda=</t>
  </si>
  <si>
    <t>deuda2</t>
  </si>
  <si>
    <t>interes2</t>
  </si>
  <si>
    <t>deuda3</t>
  </si>
  <si>
    <t>interes3</t>
  </si>
  <si>
    <t>pagounico</t>
  </si>
  <si>
    <t>interesunico</t>
  </si>
  <si>
    <t>pago2</t>
  </si>
  <si>
    <t>pago1</t>
  </si>
  <si>
    <t>pago3</t>
  </si>
  <si>
    <t>PAGO TOTAL=</t>
  </si>
  <si>
    <t>tasaB</t>
  </si>
  <si>
    <t>0/01/1900  1:59:57 a.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</si>
</sst>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10" fontId="0" fillId="0" borderId="0" xfId="0" applyNumberFormat="1"/>
    <xf numFmtId="4" fontId="0" fillId="0" borderId="0" xfId="0" applyNumberFormat="1"/>
    <xf numFmtId="166" fontId="0" fillId="0" borderId="0" xfId="1" applyNumberFormat="1" applyFont="1"/>
    <xf numFmtId="1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0195-E61C-4097-8F71-640F6EF9CC84}">
  <dimension ref="A1:S59"/>
  <sheetViews>
    <sheetView tabSelected="1" topLeftCell="A30" workbookViewId="0">
      <selection activeCell="K53" sqref="A35:K53"/>
    </sheetView>
  </sheetViews>
  <sheetFormatPr baseColWidth="10" defaultRowHeight="15" x14ac:dyDescent="0.25"/>
  <cols>
    <col min="2" max="2" width="12.28515625" bestFit="1" customWidth="1"/>
    <col min="3" max="3" width="13.85546875" bestFit="1" customWidth="1"/>
    <col min="4" max="4" width="14.85546875" bestFit="1" customWidth="1"/>
    <col min="7" max="7" width="14.85546875" bestFit="1" customWidth="1"/>
    <col min="19" max="19" width="11.85546875" bestFit="1" customWidth="1"/>
  </cols>
  <sheetData>
    <row r="1" spans="1:19" x14ac:dyDescent="0.25">
      <c r="H1" t="s">
        <v>7</v>
      </c>
      <c r="S1" t="s">
        <v>11</v>
      </c>
    </row>
    <row r="2" spans="1:19" x14ac:dyDescent="0.25">
      <c r="A2" t="s">
        <v>0</v>
      </c>
      <c r="B2">
        <v>12000000</v>
      </c>
      <c r="D2" t="s">
        <v>1</v>
      </c>
      <c r="E2" t="s">
        <v>4</v>
      </c>
      <c r="F2" t="s">
        <v>5</v>
      </c>
      <c r="G2" t="s">
        <v>6</v>
      </c>
      <c r="H2">
        <f>B2</f>
        <v>12000000</v>
      </c>
      <c r="J2" t="s">
        <v>8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</row>
    <row r="3" spans="1:19" x14ac:dyDescent="0.25">
      <c r="A3" t="s">
        <v>1</v>
      </c>
      <c r="B3">
        <v>24</v>
      </c>
      <c r="D3">
        <v>1</v>
      </c>
      <c r="E3" s="2">
        <f>$B$5</f>
        <v>578424.78051000962</v>
      </c>
      <c r="F3">
        <f>H2*$B$4</f>
        <v>144000</v>
      </c>
      <c r="G3" s="2">
        <f>E3-F3</f>
        <v>434424.78051000962</v>
      </c>
      <c r="H3" s="2">
        <f>H2-G3</f>
        <v>11565575.21948999</v>
      </c>
      <c r="J3" t="s">
        <v>9</v>
      </c>
      <c r="K3">
        <v>15500</v>
      </c>
      <c r="L3">
        <v>13000</v>
      </c>
      <c r="M3">
        <v>11500</v>
      </c>
      <c r="N3">
        <v>10000</v>
      </c>
      <c r="O3">
        <v>8500</v>
      </c>
      <c r="P3">
        <v>7000</v>
      </c>
      <c r="Q3">
        <v>5500</v>
      </c>
      <c r="R3">
        <v>4000</v>
      </c>
    </row>
    <row r="4" spans="1:19" x14ac:dyDescent="0.25">
      <c r="A4" t="s">
        <v>2</v>
      </c>
      <c r="B4">
        <v>1.2E-2</v>
      </c>
      <c r="D4">
        <v>2</v>
      </c>
      <c r="E4" s="2">
        <f t="shared" ref="E4:E27" si="0">$B$5</f>
        <v>578424.78051000962</v>
      </c>
      <c r="F4" s="2">
        <f>H3*$B$4</f>
        <v>138786.90263387989</v>
      </c>
      <c r="G4" s="2">
        <f t="shared" ref="G4:G27" si="1">E4-F4</f>
        <v>439637.8778761297</v>
      </c>
      <c r="H4" s="2">
        <f t="shared" ref="H4:H27" si="2">H3-G4</f>
        <v>11125937.341613861</v>
      </c>
      <c r="I4" t="s">
        <v>10</v>
      </c>
      <c r="J4">
        <v>0.155</v>
      </c>
      <c r="K4">
        <f>K3*(J5)^8</f>
        <v>17062.906893649673</v>
      </c>
      <c r="L4">
        <f>L3*($J$5)^7</f>
        <v>14140.003266026482</v>
      </c>
      <c r="M4">
        <f>M3*($J$5)^6</f>
        <v>12359.156524617683</v>
      </c>
      <c r="N4">
        <f>N3*($J$5)^5</f>
        <v>10618.809428478573</v>
      </c>
      <c r="O4">
        <f>O3*($J$5)^4</f>
        <v>8918.2488627792736</v>
      </c>
      <c r="P4">
        <f>P3*($J$5)^3</f>
        <v>7256.7729665121424</v>
      </c>
      <c r="Q4">
        <f>Q3*($J$5)^2</f>
        <v>5633.6909654336378</v>
      </c>
      <c r="R4">
        <f>R3*($J$5)^1</f>
        <v>4048.3230073909099</v>
      </c>
      <c r="S4">
        <f>SUM(K4:R4)</f>
        <v>80037.911914888376</v>
      </c>
    </row>
    <row r="5" spans="1:19" x14ac:dyDescent="0.25">
      <c r="A5" t="s">
        <v>3</v>
      </c>
      <c r="B5" s="1">
        <f>PMT(B4,B3,B2)*-1</f>
        <v>578424.78051000962</v>
      </c>
      <c r="D5">
        <v>3</v>
      </c>
      <c r="E5" s="2">
        <f t="shared" si="0"/>
        <v>578424.78051000962</v>
      </c>
      <c r="F5" s="2">
        <f t="shared" ref="F5:F26" si="3">H4*$B$4</f>
        <v>133511.24809936632</v>
      </c>
      <c r="G5" s="2">
        <f t="shared" ref="G5:G26" si="4">E5-F5</f>
        <v>444913.5324106433</v>
      </c>
      <c r="H5" s="2">
        <f t="shared" ref="H5:H26" si="5">H4-G5</f>
        <v>10681023.809203217</v>
      </c>
      <c r="I5" t="s">
        <v>2</v>
      </c>
      <c r="J5">
        <f>(1+J4)^(1/12)</f>
        <v>1.0120807518477275</v>
      </c>
    </row>
    <row r="6" spans="1:19" x14ac:dyDescent="0.25">
      <c r="D6">
        <v>4</v>
      </c>
      <c r="E6" s="2">
        <f t="shared" si="0"/>
        <v>578424.78051000962</v>
      </c>
      <c r="F6" s="2">
        <f t="shared" si="3"/>
        <v>128172.28571043861</v>
      </c>
      <c r="G6" s="2">
        <f t="shared" si="4"/>
        <v>450252.494799571</v>
      </c>
      <c r="H6" s="2">
        <f t="shared" si="5"/>
        <v>10230771.314403646</v>
      </c>
      <c r="I6" t="e">
        <f>SUMA</f>
        <v>#NAME?</v>
      </c>
    </row>
    <row r="7" spans="1:19" x14ac:dyDescent="0.25">
      <c r="D7">
        <v>5</v>
      </c>
      <c r="E7" s="2">
        <f t="shared" si="0"/>
        <v>578424.78051000962</v>
      </c>
      <c r="F7" s="2">
        <f t="shared" si="3"/>
        <v>122769.25577284375</v>
      </c>
      <c r="G7" s="2">
        <f t="shared" si="4"/>
        <v>455655.52473716589</v>
      </c>
      <c r="H7" s="2">
        <f t="shared" si="5"/>
        <v>9775115.7896664795</v>
      </c>
    </row>
    <row r="8" spans="1:19" x14ac:dyDescent="0.25">
      <c r="D8">
        <v>6</v>
      </c>
      <c r="E8" s="2">
        <f t="shared" si="0"/>
        <v>578424.78051000962</v>
      </c>
      <c r="F8" s="2">
        <f t="shared" si="3"/>
        <v>117301.38947599776</v>
      </c>
      <c r="G8" s="2">
        <f t="shared" si="4"/>
        <v>461123.39103401185</v>
      </c>
      <c r="H8" s="2">
        <f t="shared" si="5"/>
        <v>9313992.3986324668</v>
      </c>
    </row>
    <row r="9" spans="1:19" x14ac:dyDescent="0.25">
      <c r="D9">
        <v>7</v>
      </c>
      <c r="E9" s="2">
        <f t="shared" si="0"/>
        <v>578424.78051000962</v>
      </c>
      <c r="F9" s="2">
        <f t="shared" si="3"/>
        <v>111767.90878358961</v>
      </c>
      <c r="G9" s="2">
        <f t="shared" si="4"/>
        <v>466656.87172642001</v>
      </c>
      <c r="H9" s="2">
        <f t="shared" si="5"/>
        <v>8847335.526906047</v>
      </c>
    </row>
    <row r="10" spans="1:19" x14ac:dyDescent="0.25">
      <c r="D10">
        <v>8</v>
      </c>
      <c r="E10" s="2">
        <f t="shared" si="0"/>
        <v>578424.78051000962</v>
      </c>
      <c r="F10" s="2">
        <f t="shared" si="3"/>
        <v>106168.02632287257</v>
      </c>
      <c r="G10" s="2">
        <f t="shared" si="4"/>
        <v>472256.75418713706</v>
      </c>
      <c r="H10" s="2">
        <f t="shared" si="5"/>
        <v>8375078.7727189101</v>
      </c>
    </row>
    <row r="11" spans="1:19" x14ac:dyDescent="0.25">
      <c r="D11">
        <v>9</v>
      </c>
      <c r="E11" s="2">
        <f t="shared" si="0"/>
        <v>578424.78051000962</v>
      </c>
      <c r="F11" s="2">
        <f t="shared" si="3"/>
        <v>100500.94527262692</v>
      </c>
      <c r="G11" s="2">
        <f t="shared" si="4"/>
        <v>477923.83523738268</v>
      </c>
      <c r="H11" s="2">
        <f t="shared" si="5"/>
        <v>7897154.9374815272</v>
      </c>
    </row>
    <row r="12" spans="1:19" x14ac:dyDescent="0.25">
      <c r="D12">
        <v>10</v>
      </c>
      <c r="E12" s="2">
        <f t="shared" si="0"/>
        <v>578424.78051000962</v>
      </c>
      <c r="F12" s="2">
        <f t="shared" si="3"/>
        <v>94765.859249778325</v>
      </c>
      <c r="G12" s="2">
        <f t="shared" si="4"/>
        <v>483658.92126023129</v>
      </c>
      <c r="H12" s="2">
        <f t="shared" si="5"/>
        <v>7413496.016221296</v>
      </c>
    </row>
    <row r="13" spans="1:19" x14ac:dyDescent="0.25">
      <c r="D13">
        <v>11</v>
      </c>
      <c r="E13" s="2">
        <f t="shared" si="0"/>
        <v>578424.78051000962</v>
      </c>
      <c r="F13" s="2">
        <f t="shared" si="3"/>
        <v>88961.952194655561</v>
      </c>
      <c r="G13" s="2">
        <f t="shared" si="4"/>
        <v>489462.82831535407</v>
      </c>
      <c r="H13" s="2">
        <f t="shared" si="5"/>
        <v>6924033.1879059421</v>
      </c>
    </row>
    <row r="14" spans="1:19" x14ac:dyDescent="0.25">
      <c r="D14">
        <v>12</v>
      </c>
      <c r="E14" s="2">
        <f t="shared" si="0"/>
        <v>578424.78051000962</v>
      </c>
      <c r="F14" s="2">
        <f t="shared" si="3"/>
        <v>83088.39825487131</v>
      </c>
      <c r="G14" s="2">
        <f t="shared" si="4"/>
        <v>495336.38225513831</v>
      </c>
      <c r="H14" s="2">
        <f t="shared" si="5"/>
        <v>6428696.8056508042</v>
      </c>
    </row>
    <row r="15" spans="1:19" x14ac:dyDescent="0.25">
      <c r="D15">
        <v>13</v>
      </c>
      <c r="E15" s="2">
        <f t="shared" si="0"/>
        <v>578424.78051000962</v>
      </c>
      <c r="F15" s="2">
        <f t="shared" si="3"/>
        <v>77144.361667809659</v>
      </c>
      <c r="G15" s="2">
        <f t="shared" si="4"/>
        <v>501280.41884219996</v>
      </c>
      <c r="H15" s="2">
        <f t="shared" si="5"/>
        <v>5927416.386808604</v>
      </c>
    </row>
    <row r="16" spans="1:19" x14ac:dyDescent="0.25">
      <c r="D16">
        <v>14</v>
      </c>
      <c r="E16" s="2">
        <f t="shared" si="0"/>
        <v>578424.78051000962</v>
      </c>
      <c r="F16" s="2">
        <f t="shared" si="3"/>
        <v>71128.996641703256</v>
      </c>
      <c r="G16" s="2">
        <f t="shared" si="4"/>
        <v>507295.78386830637</v>
      </c>
      <c r="H16" s="2">
        <f t="shared" si="5"/>
        <v>5420120.6029402977</v>
      </c>
    </row>
    <row r="17" spans="1:8" x14ac:dyDescent="0.25">
      <c r="D17">
        <v>15</v>
      </c>
      <c r="E17" s="2">
        <f t="shared" si="0"/>
        <v>578424.78051000962</v>
      </c>
      <c r="F17" s="2">
        <f t="shared" si="3"/>
        <v>65041.447235283573</v>
      </c>
      <c r="G17" s="2">
        <f t="shared" si="4"/>
        <v>513383.33327472606</v>
      </c>
      <c r="H17" s="2">
        <f t="shared" si="5"/>
        <v>4906737.2696655719</v>
      </c>
    </row>
    <row r="18" spans="1:8" x14ac:dyDescent="0.25">
      <c r="D18">
        <v>16</v>
      </c>
      <c r="E18" s="2">
        <f t="shared" si="0"/>
        <v>578424.78051000962</v>
      </c>
      <c r="F18" s="2">
        <f t="shared" si="3"/>
        <v>58880.847235986861</v>
      </c>
      <c r="G18" s="2">
        <f t="shared" si="4"/>
        <v>519543.93327402277</v>
      </c>
      <c r="H18" s="2">
        <f t="shared" si="5"/>
        <v>4387193.3363915496</v>
      </c>
    </row>
    <row r="19" spans="1:8" x14ac:dyDescent="0.25">
      <c r="D19">
        <v>17</v>
      </c>
      <c r="E19" s="2">
        <f t="shared" si="0"/>
        <v>578424.78051000962</v>
      </c>
      <c r="F19" s="2">
        <f t="shared" si="3"/>
        <v>52646.320036698598</v>
      </c>
      <c r="G19" s="2">
        <f t="shared" si="4"/>
        <v>525778.46047331102</v>
      </c>
      <c r="H19" s="2">
        <f t="shared" si="5"/>
        <v>3861414.8759182384</v>
      </c>
    </row>
    <row r="20" spans="1:8" x14ac:dyDescent="0.25">
      <c r="D20">
        <v>18</v>
      </c>
      <c r="E20" s="2">
        <f t="shared" si="0"/>
        <v>578424.78051000962</v>
      </c>
      <c r="F20" s="2">
        <f t="shared" si="3"/>
        <v>46336.97851101886</v>
      </c>
      <c r="G20" s="2">
        <f t="shared" si="4"/>
        <v>532087.8019989907</v>
      </c>
      <c r="H20" s="2">
        <f t="shared" si="5"/>
        <v>3329327.0739192478</v>
      </c>
    </row>
    <row r="21" spans="1:8" x14ac:dyDescent="0.25">
      <c r="D21">
        <v>19</v>
      </c>
      <c r="E21" s="2">
        <f t="shared" si="0"/>
        <v>578424.78051000962</v>
      </c>
      <c r="F21" s="2">
        <f t="shared" si="3"/>
        <v>39951.924887030975</v>
      </c>
      <c r="G21" s="2">
        <f t="shared" si="4"/>
        <v>538472.85562297865</v>
      </c>
      <c r="H21" s="2">
        <f t="shared" si="5"/>
        <v>2790854.218296269</v>
      </c>
    </row>
    <row r="22" spans="1:8" x14ac:dyDescent="0.25">
      <c r="D22">
        <v>20</v>
      </c>
      <c r="E22" s="2">
        <f t="shared" si="0"/>
        <v>578424.78051000962</v>
      </c>
      <c r="F22" s="2">
        <f t="shared" si="3"/>
        <v>33490.250619555227</v>
      </c>
      <c r="G22" s="2">
        <f t="shared" si="4"/>
        <v>544934.52989045437</v>
      </c>
      <c r="H22" s="2">
        <f t="shared" si="5"/>
        <v>2245919.6884058146</v>
      </c>
    </row>
    <row r="23" spans="1:8" x14ac:dyDescent="0.25">
      <c r="D23">
        <v>21</v>
      </c>
      <c r="E23" s="2">
        <f t="shared" si="0"/>
        <v>578424.78051000962</v>
      </c>
      <c r="F23" s="2">
        <f t="shared" si="3"/>
        <v>26951.036260869776</v>
      </c>
      <c r="G23" s="2">
        <f t="shared" si="4"/>
        <v>551473.7442491398</v>
      </c>
      <c r="H23" s="2">
        <f t="shared" si="5"/>
        <v>1694445.9441566747</v>
      </c>
    </row>
    <row r="24" spans="1:8" x14ac:dyDescent="0.25">
      <c r="D24">
        <v>22</v>
      </c>
      <c r="E24" s="2">
        <f t="shared" si="0"/>
        <v>578424.78051000962</v>
      </c>
      <c r="F24" s="2">
        <f t="shared" si="3"/>
        <v>20333.351329880097</v>
      </c>
      <c r="G24" s="2">
        <f t="shared" si="4"/>
        <v>558091.42918012955</v>
      </c>
      <c r="H24" s="2">
        <f t="shared" si="5"/>
        <v>1136354.5149765452</v>
      </c>
    </row>
    <row r="25" spans="1:8" x14ac:dyDescent="0.25">
      <c r="D25">
        <v>23</v>
      </c>
      <c r="E25" s="2">
        <f t="shared" si="0"/>
        <v>578424.78051000962</v>
      </c>
      <c r="F25" s="2">
        <f t="shared" si="3"/>
        <v>13636.254179718544</v>
      </c>
      <c r="G25" s="2">
        <f t="shared" si="4"/>
        <v>564788.52633029106</v>
      </c>
      <c r="H25" s="2">
        <f t="shared" si="5"/>
        <v>571565.98864625418</v>
      </c>
    </row>
    <row r="26" spans="1:8" x14ac:dyDescent="0.25">
      <c r="D26">
        <v>24</v>
      </c>
      <c r="E26" s="2">
        <f t="shared" si="0"/>
        <v>578424.78051000962</v>
      </c>
      <c r="F26" s="2">
        <f t="shared" si="3"/>
        <v>6858.7918637550501</v>
      </c>
      <c r="G26" s="2">
        <f t="shared" si="4"/>
        <v>571565.98864625453</v>
      </c>
      <c r="H26" s="2">
        <f t="shared" si="5"/>
        <v>0</v>
      </c>
    </row>
    <row r="27" spans="1:8" x14ac:dyDescent="0.25">
      <c r="E27" s="2"/>
      <c r="G27" s="2"/>
      <c r="H27" s="2"/>
    </row>
    <row r="31" spans="1:8" x14ac:dyDescent="0.25">
      <c r="A31" t="s">
        <v>12</v>
      </c>
      <c r="B31">
        <v>505000</v>
      </c>
      <c r="D31" t="s">
        <v>22</v>
      </c>
    </row>
    <row r="32" spans="1:8" x14ac:dyDescent="0.25">
      <c r="A32" t="s">
        <v>13</v>
      </c>
      <c r="B32">
        <v>4320000000</v>
      </c>
    </row>
    <row r="33" spans="1:7" x14ac:dyDescent="0.25">
      <c r="A33" t="s">
        <v>14</v>
      </c>
      <c r="B33" s="4">
        <v>4086.11</v>
      </c>
    </row>
    <row r="34" spans="1:7" x14ac:dyDescent="0.25">
      <c r="A34" t="s">
        <v>15</v>
      </c>
      <c r="B34">
        <f>B31*B33</f>
        <v>2063485550</v>
      </c>
    </row>
    <row r="35" spans="1:7" x14ac:dyDescent="0.25">
      <c r="A35" t="s">
        <v>16</v>
      </c>
      <c r="B35" s="5">
        <f>B34/B32</f>
        <v>0.47765869212962964</v>
      </c>
    </row>
    <row r="39" spans="1:7" x14ac:dyDescent="0.25">
      <c r="A39" t="s">
        <v>17</v>
      </c>
      <c r="B39">
        <v>10000000</v>
      </c>
      <c r="C39" t="s">
        <v>25</v>
      </c>
      <c r="D39" s="1">
        <f>B39*(1+(B44/12))^12</f>
        <v>12807315.606571212</v>
      </c>
      <c r="F39" t="s">
        <v>27</v>
      </c>
      <c r="G39" s="1">
        <f>D39+D42+D44</f>
        <v>56096464.735081382</v>
      </c>
    </row>
    <row r="40" spans="1:7" x14ac:dyDescent="0.25">
      <c r="A40" t="s">
        <v>18</v>
      </c>
      <c r="B40">
        <v>15000000</v>
      </c>
      <c r="D40">
        <f>B39/(1+B44)^4+B39</f>
        <v>14096000</v>
      </c>
    </row>
    <row r="41" spans="1:7" x14ac:dyDescent="0.25">
      <c r="A41" t="s">
        <v>19</v>
      </c>
      <c r="B41">
        <v>0.2</v>
      </c>
    </row>
    <row r="42" spans="1:7" x14ac:dyDescent="0.25">
      <c r="A42" t="s">
        <v>20</v>
      </c>
      <c r="B42">
        <v>20000000</v>
      </c>
      <c r="C42" t="s">
        <v>24</v>
      </c>
      <c r="D42" s="1">
        <f>B40*(1+(B44/12))^12</f>
        <v>19210973.409856819</v>
      </c>
    </row>
    <row r="43" spans="1:7" x14ac:dyDescent="0.25">
      <c r="A43" t="s">
        <v>21</v>
      </c>
      <c r="B43">
        <v>0.3</v>
      </c>
    </row>
    <row r="44" spans="1:7" x14ac:dyDescent="0.25">
      <c r="A44" t="s">
        <v>23</v>
      </c>
      <c r="B44">
        <v>0.25</v>
      </c>
      <c r="C44" t="s">
        <v>26</v>
      </c>
      <c r="D44" s="1">
        <f>B42*(1+(B44/12))^9</f>
        <v>24078175.718653351</v>
      </c>
    </row>
    <row r="45" spans="1:7" x14ac:dyDescent="0.25">
      <c r="A45" t="s">
        <v>22</v>
      </c>
      <c r="B45" s="6" t="s">
        <v>29</v>
      </c>
    </row>
    <row r="46" spans="1:7" x14ac:dyDescent="0.25">
      <c r="B46">
        <f>1/12</f>
        <v>8.3333333333333329E-2</v>
      </c>
    </row>
    <row r="47" spans="1:7" x14ac:dyDescent="0.25">
      <c r="A47" t="s">
        <v>28</v>
      </c>
      <c r="B47" s="3">
        <v>0.14499999999999999</v>
      </c>
    </row>
    <row r="50" spans="1:9" x14ac:dyDescent="0.25">
      <c r="A50">
        <v>2500</v>
      </c>
      <c r="B50">
        <f>A50*0.25-A50</f>
        <v>-1875</v>
      </c>
      <c r="C50" s="2"/>
      <c r="F50" s="2"/>
      <c r="H50" s="2"/>
      <c r="I50" s="2"/>
    </row>
    <row r="51" spans="1:9" x14ac:dyDescent="0.25">
      <c r="A51">
        <v>2000</v>
      </c>
      <c r="B51">
        <f>A51*0.2-A51</f>
        <v>-1600</v>
      </c>
      <c r="F51" s="2"/>
      <c r="G51" s="7"/>
      <c r="H51" s="2"/>
      <c r="I51" s="2"/>
    </row>
    <row r="52" spans="1:9" x14ac:dyDescent="0.25">
      <c r="F52" s="2"/>
      <c r="G52" s="7"/>
      <c r="H52" s="2"/>
      <c r="I52" s="2"/>
    </row>
    <row r="53" spans="1:9" x14ac:dyDescent="0.25">
      <c r="F53" s="2"/>
      <c r="G53" s="7"/>
      <c r="H53" s="2"/>
      <c r="I53" s="2"/>
    </row>
    <row r="54" spans="1:9" x14ac:dyDescent="0.25">
      <c r="F54" s="2"/>
      <c r="G54" s="7"/>
      <c r="H54" s="2"/>
      <c r="I54" s="2"/>
    </row>
    <row r="55" spans="1:9" x14ac:dyDescent="0.25">
      <c r="F55" s="2"/>
      <c r="G55" s="7"/>
      <c r="H55" s="2"/>
      <c r="I55" s="2"/>
    </row>
    <row r="56" spans="1:9" x14ac:dyDescent="0.25">
      <c r="F56" s="2"/>
      <c r="G56" s="7"/>
      <c r="H56" s="2"/>
      <c r="I56" s="2"/>
    </row>
    <row r="57" spans="1:9" x14ac:dyDescent="0.25">
      <c r="F57" s="2"/>
      <c r="G57" s="7"/>
      <c r="H57" s="2"/>
      <c r="I57" s="2"/>
    </row>
    <row r="58" spans="1:9" x14ac:dyDescent="0.25">
      <c r="F58" s="2"/>
      <c r="G58" s="7"/>
      <c r="H58" s="2"/>
      <c r="I58" s="2"/>
    </row>
    <row r="59" spans="1:9" x14ac:dyDescent="0.25">
      <c r="F59" s="2"/>
      <c r="G59" s="7"/>
      <c r="H59" s="2"/>
      <c r="I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Univalle Sala</dc:creator>
  <cp:lastModifiedBy>Univalle Sala</cp:lastModifiedBy>
  <dcterms:created xsi:type="dcterms:W3CDTF">2024-04-06T00:21:06Z</dcterms:created>
  <dcterms:modified xsi:type="dcterms:W3CDTF">2024-04-06T02:23:15Z</dcterms:modified>
</cp:coreProperties>
</file>