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OOTP Analytics\Tournament Era\"/>
    </mc:Choice>
  </mc:AlternateContent>
  <xr:revisionPtr revIDLastSave="0" documentId="13_ncr:1_{94EF16FE-2BA6-41CC-951E-187A422A9A48}" xr6:coauthVersionLast="47" xr6:coauthVersionMax="47" xr10:uidLastSave="{00000000-0000-0000-0000-000000000000}"/>
  <bookViews>
    <workbookView xWindow="-120" yWindow="-120" windowWidth="29040" windowHeight="16440" xr2:uid="{06CCA8F3-D635-4773-A702-800788336C23}"/>
  </bookViews>
  <sheets>
    <sheet name="Home" sheetId="4" r:id="rId1"/>
    <sheet name="FGGuts" sheetId="5" state="hidden" r:id="rId2"/>
    <sheet name="Pitching" sheetId="2" state="hidden" r:id="rId3"/>
    <sheet name="Batting" sheetId="3" state="hidden" r:id="rId4"/>
    <sheet name="Years" sheetId="6"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4" l="1"/>
  <c r="C22" i="4"/>
  <c r="C21" i="4"/>
  <c r="C20" i="4"/>
  <c r="C19" i="4"/>
  <c r="C18" i="4"/>
  <c r="N7" i="4"/>
  <c r="P7" i="4"/>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L2"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AK2"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AA3" i="4"/>
  <c r="AH153" i="3"/>
  <c r="AH152" i="3"/>
  <c r="AH151" i="3"/>
  <c r="AH150" i="3"/>
  <c r="AH149" i="3"/>
  <c r="AH148" i="3"/>
  <c r="AH147" i="3"/>
  <c r="AH146" i="3"/>
  <c r="AH145" i="3"/>
  <c r="AH144" i="3"/>
  <c r="AH143" i="3"/>
  <c r="AH142" i="3"/>
  <c r="AH141" i="3"/>
  <c r="AH140" i="3"/>
  <c r="AH139" i="3"/>
  <c r="AH138" i="3"/>
  <c r="AH137" i="3"/>
  <c r="AH136" i="3"/>
  <c r="AH135" i="3"/>
  <c r="AH134" i="3"/>
  <c r="AH133" i="3"/>
  <c r="AH132" i="3"/>
  <c r="AH131" i="3"/>
  <c r="AH130" i="3"/>
  <c r="AH129" i="3"/>
  <c r="AH128" i="3"/>
  <c r="AH127" i="3"/>
  <c r="AH126" i="3"/>
  <c r="AH125" i="3"/>
  <c r="AH124" i="3"/>
  <c r="AH123" i="3"/>
  <c r="AH122" i="3"/>
  <c r="AH121" i="3"/>
  <c r="AH120" i="3"/>
  <c r="AH119" i="3"/>
  <c r="AH118" i="3"/>
  <c r="AH117" i="3"/>
  <c r="AH116" i="3"/>
  <c r="AH115" i="3"/>
  <c r="AH114" i="3"/>
  <c r="AH113" i="3"/>
  <c r="AH112" i="3"/>
  <c r="AH111" i="3"/>
  <c r="AH110" i="3"/>
  <c r="AH109" i="3"/>
  <c r="AH108" i="3"/>
  <c r="AH107" i="3"/>
  <c r="AH106" i="3"/>
  <c r="AH105" i="3"/>
  <c r="AH104" i="3"/>
  <c r="AH103" i="3"/>
  <c r="AH102" i="3"/>
  <c r="AH101" i="3"/>
  <c r="AH100" i="3"/>
  <c r="AH99" i="3"/>
  <c r="AH98" i="3"/>
  <c r="AH97" i="3"/>
  <c r="AH96" i="3"/>
  <c r="AH95" i="3"/>
  <c r="AH94" i="3"/>
  <c r="AH93" i="3"/>
  <c r="AH92" i="3"/>
  <c r="AH91" i="3"/>
  <c r="AH90" i="3"/>
  <c r="AH89" i="3"/>
  <c r="AH88" i="3"/>
  <c r="AH87" i="3"/>
  <c r="AH86" i="3"/>
  <c r="AH85" i="3"/>
  <c r="AH84" i="3"/>
  <c r="AH83" i="3"/>
  <c r="AH82" i="3"/>
  <c r="AH81" i="3"/>
  <c r="AH80" i="3"/>
  <c r="AH79" i="3"/>
  <c r="AH78" i="3"/>
  <c r="AH77" i="3"/>
  <c r="AH76" i="3"/>
  <c r="AH75" i="3"/>
  <c r="AH74" i="3"/>
  <c r="AH73" i="3"/>
  <c r="AH72" i="3"/>
  <c r="AH71" i="3"/>
  <c r="AH70" i="3"/>
  <c r="AH69" i="3"/>
  <c r="AH68" i="3"/>
  <c r="AH67" i="3"/>
  <c r="AH66" i="3"/>
  <c r="AH65" i="3"/>
  <c r="AH64" i="3"/>
  <c r="AH63" i="3"/>
  <c r="AH62" i="3"/>
  <c r="AH61" i="3"/>
  <c r="AH60" i="3"/>
  <c r="AH59" i="3"/>
  <c r="AH58" i="3"/>
  <c r="AH57" i="3"/>
  <c r="AH56" i="3"/>
  <c r="AH55" i="3"/>
  <c r="AH54" i="3"/>
  <c r="AH53" i="3"/>
  <c r="AH52" i="3"/>
  <c r="AH51" i="3"/>
  <c r="AH50" i="3"/>
  <c r="AH49" i="3"/>
  <c r="AH48" i="3"/>
  <c r="AH47" i="3"/>
  <c r="AH46" i="3"/>
  <c r="AH45" i="3"/>
  <c r="AH44" i="3"/>
  <c r="AH43" i="3"/>
  <c r="AH42" i="3"/>
  <c r="AH41" i="3"/>
  <c r="AH40"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X3" i="4" s="1"/>
  <c r="AH13" i="3"/>
  <c r="AH12" i="3"/>
  <c r="AH11" i="3"/>
  <c r="AH10" i="3"/>
  <c r="AH9" i="3"/>
  <c r="AH8" i="3"/>
  <c r="AH7" i="3"/>
  <c r="AH6" i="3"/>
  <c r="AH5" i="3"/>
  <c r="AH4" i="3"/>
  <c r="AH3" i="3"/>
  <c r="AH2" i="3"/>
  <c r="I3" i="4"/>
  <c r="AL153" i="3"/>
  <c r="AL152" i="3"/>
  <c r="AL151" i="3"/>
  <c r="AL150" i="3"/>
  <c r="AL149" i="3"/>
  <c r="AL148" i="3"/>
  <c r="AL147" i="3"/>
  <c r="AL146" i="3"/>
  <c r="AL145" i="3"/>
  <c r="AL144" i="3"/>
  <c r="AL143" i="3"/>
  <c r="AL142" i="3"/>
  <c r="AL141" i="3"/>
  <c r="AL140" i="3"/>
  <c r="AL139" i="3"/>
  <c r="AL138" i="3"/>
  <c r="AL137" i="3"/>
  <c r="AL136" i="3"/>
  <c r="AL135" i="3"/>
  <c r="AL134" i="3"/>
  <c r="AL133" i="3"/>
  <c r="AL132" i="3"/>
  <c r="AL131" i="3"/>
  <c r="AL130" i="3"/>
  <c r="AL129" i="3"/>
  <c r="AL128" i="3"/>
  <c r="AL127" i="3"/>
  <c r="AL126" i="3"/>
  <c r="AL125" i="3"/>
  <c r="AL124" i="3"/>
  <c r="AL123" i="3"/>
  <c r="AL122" i="3"/>
  <c r="AL121" i="3"/>
  <c r="AL120" i="3"/>
  <c r="AL119" i="3"/>
  <c r="AL118" i="3"/>
  <c r="AL117" i="3"/>
  <c r="AL116" i="3"/>
  <c r="AL115" i="3"/>
  <c r="AL114" i="3"/>
  <c r="AL113" i="3"/>
  <c r="AL112" i="3"/>
  <c r="AL111" i="3"/>
  <c r="AL110" i="3"/>
  <c r="AL109" i="3"/>
  <c r="AL108" i="3"/>
  <c r="AL107" i="3"/>
  <c r="AL106" i="3"/>
  <c r="AL105" i="3"/>
  <c r="AL104" i="3"/>
  <c r="AL103" i="3"/>
  <c r="AL102" i="3"/>
  <c r="AL101" i="3"/>
  <c r="AL100" i="3"/>
  <c r="AL99" i="3"/>
  <c r="AL98" i="3"/>
  <c r="AL97" i="3"/>
  <c r="AL96" i="3"/>
  <c r="AL95" i="3"/>
  <c r="AL94" i="3"/>
  <c r="AL93" i="3"/>
  <c r="AL92" i="3"/>
  <c r="AL91" i="3"/>
  <c r="AL90" i="3"/>
  <c r="AL89" i="3"/>
  <c r="AL88" i="3"/>
  <c r="AL87" i="3"/>
  <c r="AL86" i="3"/>
  <c r="AL85" i="3"/>
  <c r="AL84" i="3"/>
  <c r="AL83" i="3"/>
  <c r="AL82" i="3"/>
  <c r="AL81" i="3"/>
  <c r="AL80"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L2" i="3"/>
  <c r="B12" i="4"/>
  <c r="D12" i="4" s="1"/>
  <c r="D13" i="4" s="1"/>
  <c r="B8" i="4"/>
  <c r="J8" i="4" s="1"/>
  <c r="B4" i="4"/>
  <c r="K4" i="4" s="1"/>
  <c r="O11" i="4"/>
  <c r="N11" i="4"/>
  <c r="M11" i="4"/>
  <c r="L11" i="4"/>
  <c r="K11" i="4"/>
  <c r="J11" i="4"/>
  <c r="I11" i="4"/>
  <c r="H11" i="4"/>
  <c r="G11" i="4"/>
  <c r="F11" i="4"/>
  <c r="E11" i="4"/>
  <c r="D11" i="4"/>
  <c r="C11" i="4"/>
  <c r="Z3" i="4"/>
  <c r="Y3" i="4"/>
  <c r="W3" i="4"/>
  <c r="V3" i="4"/>
  <c r="U3" i="4"/>
  <c r="T3" i="4"/>
  <c r="S3" i="4"/>
  <c r="R3" i="4"/>
  <c r="Q3" i="4"/>
  <c r="P3" i="4"/>
  <c r="O3" i="4"/>
  <c r="N3" i="4"/>
  <c r="M3" i="4"/>
  <c r="L3" i="4"/>
  <c r="K3" i="4"/>
  <c r="J3" i="4"/>
  <c r="H3" i="4"/>
  <c r="G3" i="4"/>
  <c r="F3" i="4"/>
  <c r="E3" i="4"/>
  <c r="D3" i="4"/>
  <c r="AK153" i="3"/>
  <c r="AJ153" i="3"/>
  <c r="AK152" i="3"/>
  <c r="AJ152" i="3"/>
  <c r="AK151" i="3"/>
  <c r="AJ151" i="3"/>
  <c r="AK150" i="3"/>
  <c r="AJ150" i="3"/>
  <c r="AK149" i="3"/>
  <c r="AJ149" i="3"/>
  <c r="AK148" i="3"/>
  <c r="AJ148" i="3"/>
  <c r="AK147" i="3"/>
  <c r="AJ147" i="3"/>
  <c r="AK146" i="3"/>
  <c r="AJ146" i="3"/>
  <c r="AK145" i="3"/>
  <c r="AJ145" i="3"/>
  <c r="AK144" i="3"/>
  <c r="AJ144" i="3"/>
  <c r="AK143" i="3"/>
  <c r="AJ143" i="3"/>
  <c r="AK142" i="3"/>
  <c r="AJ142" i="3"/>
  <c r="AK141" i="3"/>
  <c r="AJ141" i="3"/>
  <c r="AK140" i="3"/>
  <c r="AJ140" i="3"/>
  <c r="AK139" i="3"/>
  <c r="AJ139" i="3"/>
  <c r="AK138" i="3"/>
  <c r="AJ138" i="3"/>
  <c r="AK137" i="3"/>
  <c r="AJ137" i="3"/>
  <c r="AK136" i="3"/>
  <c r="AJ136" i="3"/>
  <c r="AK135" i="3"/>
  <c r="AJ135" i="3"/>
  <c r="AK134" i="3"/>
  <c r="AJ134" i="3"/>
  <c r="AK133" i="3"/>
  <c r="AJ133" i="3"/>
  <c r="AK132" i="3"/>
  <c r="AJ132" i="3"/>
  <c r="AK131" i="3"/>
  <c r="AJ131" i="3"/>
  <c r="AK130" i="3"/>
  <c r="AJ130" i="3"/>
  <c r="AK129" i="3"/>
  <c r="AJ129" i="3"/>
  <c r="AK128" i="3"/>
  <c r="AJ128" i="3"/>
  <c r="AK127" i="3"/>
  <c r="AJ127" i="3"/>
  <c r="AK126" i="3"/>
  <c r="AJ126" i="3"/>
  <c r="AK125" i="3"/>
  <c r="AJ125" i="3"/>
  <c r="AK124" i="3"/>
  <c r="AJ124" i="3"/>
  <c r="AK123" i="3"/>
  <c r="AJ123" i="3"/>
  <c r="AK122" i="3"/>
  <c r="AJ122" i="3"/>
  <c r="AK121" i="3"/>
  <c r="AJ121" i="3"/>
  <c r="AK120" i="3"/>
  <c r="AJ120" i="3"/>
  <c r="AK119" i="3"/>
  <c r="AJ119" i="3"/>
  <c r="AK118" i="3"/>
  <c r="AJ118" i="3"/>
  <c r="AK117" i="3"/>
  <c r="AJ117" i="3"/>
  <c r="AK116" i="3"/>
  <c r="AJ116" i="3"/>
  <c r="AK115" i="3"/>
  <c r="AJ115" i="3"/>
  <c r="AK114" i="3"/>
  <c r="AJ114" i="3"/>
  <c r="AK113" i="3"/>
  <c r="AJ113" i="3"/>
  <c r="AK112" i="3"/>
  <c r="AJ112" i="3"/>
  <c r="AK111" i="3"/>
  <c r="AJ111" i="3"/>
  <c r="AK110" i="3"/>
  <c r="AJ110" i="3"/>
  <c r="AK109" i="3"/>
  <c r="AJ109" i="3"/>
  <c r="AK108" i="3"/>
  <c r="AJ108" i="3"/>
  <c r="AK107" i="3"/>
  <c r="AJ107" i="3"/>
  <c r="AK106" i="3"/>
  <c r="AJ106" i="3"/>
  <c r="AK105" i="3"/>
  <c r="AJ105" i="3"/>
  <c r="AK104" i="3"/>
  <c r="AJ104" i="3"/>
  <c r="AK103" i="3"/>
  <c r="AJ103" i="3"/>
  <c r="AK102" i="3"/>
  <c r="AJ102" i="3"/>
  <c r="AK101" i="3"/>
  <c r="AJ101" i="3"/>
  <c r="AK100" i="3"/>
  <c r="AJ100" i="3"/>
  <c r="AK99" i="3"/>
  <c r="AJ99" i="3"/>
  <c r="AK98" i="3"/>
  <c r="AJ98" i="3"/>
  <c r="AK97" i="3"/>
  <c r="AJ97" i="3"/>
  <c r="AK96" i="3"/>
  <c r="AJ96" i="3"/>
  <c r="AK95" i="3"/>
  <c r="AJ95" i="3"/>
  <c r="AK94" i="3"/>
  <c r="AJ94" i="3"/>
  <c r="AK93" i="3"/>
  <c r="AJ93" i="3"/>
  <c r="AK92" i="3"/>
  <c r="AJ92" i="3"/>
  <c r="AK91" i="3"/>
  <c r="AJ91" i="3"/>
  <c r="AK90" i="3"/>
  <c r="AJ90" i="3"/>
  <c r="AK89" i="3"/>
  <c r="AJ89" i="3"/>
  <c r="AK88" i="3"/>
  <c r="AJ88" i="3"/>
  <c r="AK87" i="3"/>
  <c r="AJ87" i="3"/>
  <c r="AK86" i="3"/>
  <c r="AJ86" i="3"/>
  <c r="AK85" i="3"/>
  <c r="AJ85" i="3"/>
  <c r="AK84" i="3"/>
  <c r="AJ84" i="3"/>
  <c r="AK83" i="3"/>
  <c r="AJ83" i="3"/>
  <c r="AK82" i="3"/>
  <c r="AJ82" i="3"/>
  <c r="AK81" i="3"/>
  <c r="AJ81" i="3"/>
  <c r="AK80" i="3"/>
  <c r="AJ80" i="3"/>
  <c r="AK79" i="3"/>
  <c r="AJ79" i="3"/>
  <c r="AK78" i="3"/>
  <c r="AJ78" i="3"/>
  <c r="AK77" i="3"/>
  <c r="AJ77" i="3"/>
  <c r="AK76" i="3"/>
  <c r="AJ76" i="3"/>
  <c r="AK75" i="3"/>
  <c r="AJ75" i="3"/>
  <c r="AK74" i="3"/>
  <c r="AJ74" i="3"/>
  <c r="AK73" i="3"/>
  <c r="AJ73" i="3"/>
  <c r="AK72" i="3"/>
  <c r="AJ72" i="3"/>
  <c r="AK71" i="3"/>
  <c r="AJ71" i="3"/>
  <c r="AK70" i="3"/>
  <c r="AJ70" i="3"/>
  <c r="AK69" i="3"/>
  <c r="AJ69" i="3"/>
  <c r="AK68" i="3"/>
  <c r="AJ68" i="3"/>
  <c r="AK67" i="3"/>
  <c r="AJ67" i="3"/>
  <c r="AK66" i="3"/>
  <c r="AJ66" i="3"/>
  <c r="AK65" i="3"/>
  <c r="AJ65" i="3"/>
  <c r="AK64" i="3"/>
  <c r="AJ64" i="3"/>
  <c r="AK63" i="3"/>
  <c r="AJ63" i="3"/>
  <c r="AK62" i="3"/>
  <c r="AJ62" i="3"/>
  <c r="AK61" i="3"/>
  <c r="AJ61" i="3"/>
  <c r="AK60" i="3"/>
  <c r="AJ60" i="3"/>
  <c r="AK59" i="3"/>
  <c r="AJ59" i="3"/>
  <c r="AK58" i="3"/>
  <c r="AJ58" i="3"/>
  <c r="AK57" i="3"/>
  <c r="AJ57" i="3"/>
  <c r="AK56" i="3"/>
  <c r="AJ56" i="3"/>
  <c r="AK55" i="3"/>
  <c r="AJ55" i="3"/>
  <c r="AK54" i="3"/>
  <c r="AJ54" i="3"/>
  <c r="AK53" i="3"/>
  <c r="AJ53" i="3"/>
  <c r="AK52" i="3"/>
  <c r="AJ52" i="3"/>
  <c r="AK51" i="3"/>
  <c r="AJ51" i="3"/>
  <c r="AK50" i="3"/>
  <c r="AJ50" i="3"/>
  <c r="AK49" i="3"/>
  <c r="AJ49" i="3"/>
  <c r="AK48" i="3"/>
  <c r="AJ48" i="3"/>
  <c r="AK47" i="3"/>
  <c r="AJ47" i="3"/>
  <c r="AK46" i="3"/>
  <c r="AJ46" i="3"/>
  <c r="AK45" i="3"/>
  <c r="AJ45" i="3"/>
  <c r="AK44" i="3"/>
  <c r="AJ44" i="3"/>
  <c r="AK43" i="3"/>
  <c r="AJ43" i="3"/>
  <c r="AK42" i="3"/>
  <c r="AJ42" i="3"/>
  <c r="AK41" i="3"/>
  <c r="AJ41" i="3"/>
  <c r="AK40" i="3"/>
  <c r="AJ40" i="3"/>
  <c r="AK39" i="3"/>
  <c r="AJ39" i="3"/>
  <c r="AK38" i="3"/>
  <c r="AJ38" i="3"/>
  <c r="AK37" i="3"/>
  <c r="AJ37" i="3"/>
  <c r="AK36" i="3"/>
  <c r="AJ36" i="3"/>
  <c r="AK35" i="3"/>
  <c r="AJ35" i="3"/>
  <c r="AK34" i="3"/>
  <c r="AJ34" i="3"/>
  <c r="AK33" i="3"/>
  <c r="AJ33" i="3"/>
  <c r="AK32" i="3"/>
  <c r="AJ32" i="3"/>
  <c r="AK31" i="3"/>
  <c r="AJ31" i="3"/>
  <c r="AK30" i="3"/>
  <c r="AJ30" i="3"/>
  <c r="AK29" i="3"/>
  <c r="AJ29" i="3"/>
  <c r="AK28" i="3"/>
  <c r="AJ28" i="3"/>
  <c r="AK27" i="3"/>
  <c r="AJ27" i="3"/>
  <c r="AK26" i="3"/>
  <c r="AJ26" i="3"/>
  <c r="AK25" i="3"/>
  <c r="AJ25" i="3"/>
  <c r="AK24" i="3"/>
  <c r="AJ24" i="3"/>
  <c r="AK23" i="3"/>
  <c r="AJ23" i="3"/>
  <c r="AK22" i="3"/>
  <c r="AJ22" i="3"/>
  <c r="AK21" i="3"/>
  <c r="AJ21" i="3"/>
  <c r="AK20" i="3"/>
  <c r="AJ20" i="3"/>
  <c r="AK19" i="3"/>
  <c r="AJ19" i="3"/>
  <c r="AK18" i="3"/>
  <c r="AJ18" i="3"/>
  <c r="AK17" i="3"/>
  <c r="AJ17" i="3"/>
  <c r="AK16" i="3"/>
  <c r="AJ16" i="3"/>
  <c r="AK15" i="3"/>
  <c r="AJ15" i="3"/>
  <c r="AK14" i="3"/>
  <c r="AJ14" i="3"/>
  <c r="AK13" i="3"/>
  <c r="AJ13" i="3"/>
  <c r="AK12" i="3"/>
  <c r="AJ12" i="3"/>
  <c r="AK11" i="3"/>
  <c r="AJ11" i="3"/>
  <c r="AK10" i="3"/>
  <c r="AJ10" i="3"/>
  <c r="AK9" i="3"/>
  <c r="AJ9" i="3"/>
  <c r="AK8" i="3"/>
  <c r="AJ8" i="3"/>
  <c r="AK7" i="3"/>
  <c r="AJ7" i="3"/>
  <c r="AK6" i="3"/>
  <c r="AJ6" i="3"/>
  <c r="AK5" i="3"/>
  <c r="AJ5" i="3"/>
  <c r="AK4" i="3"/>
  <c r="AJ4" i="3"/>
  <c r="AK3" i="3"/>
  <c r="AJ3" i="3"/>
  <c r="AK2" i="3"/>
  <c r="AJ2" i="3"/>
  <c r="AI153" i="3"/>
  <c r="AG153" i="3"/>
  <c r="AF153" i="3"/>
  <c r="AE153" i="3"/>
  <c r="AD153" i="3"/>
  <c r="AC153" i="3"/>
  <c r="AB153" i="3"/>
  <c r="AI152" i="3"/>
  <c r="AG152" i="3"/>
  <c r="AF152" i="3"/>
  <c r="AE152" i="3"/>
  <c r="AD152" i="3"/>
  <c r="AC152" i="3"/>
  <c r="AB152" i="3"/>
  <c r="AI151" i="3"/>
  <c r="AG151" i="3"/>
  <c r="AF151" i="3"/>
  <c r="AE151" i="3"/>
  <c r="AD151" i="3"/>
  <c r="AC151" i="3"/>
  <c r="AB151" i="3"/>
  <c r="AI150" i="3"/>
  <c r="AG150" i="3"/>
  <c r="AF150" i="3"/>
  <c r="AE150" i="3"/>
  <c r="AD150" i="3"/>
  <c r="AC150" i="3"/>
  <c r="AB150" i="3"/>
  <c r="AI149" i="3"/>
  <c r="AG149" i="3"/>
  <c r="AF149" i="3"/>
  <c r="AE149" i="3"/>
  <c r="AD149" i="3"/>
  <c r="AC149" i="3"/>
  <c r="AB149" i="3"/>
  <c r="AI148" i="3"/>
  <c r="AG148" i="3"/>
  <c r="AF148" i="3"/>
  <c r="AE148" i="3"/>
  <c r="AD148" i="3"/>
  <c r="AC148" i="3"/>
  <c r="AB148" i="3"/>
  <c r="AI147" i="3"/>
  <c r="AG147" i="3"/>
  <c r="AF147" i="3"/>
  <c r="AE147" i="3"/>
  <c r="AD147" i="3"/>
  <c r="AC147" i="3"/>
  <c r="AB147" i="3"/>
  <c r="AI146" i="3"/>
  <c r="AG146" i="3"/>
  <c r="AF146" i="3"/>
  <c r="AE146" i="3"/>
  <c r="AD146" i="3"/>
  <c r="AC146" i="3"/>
  <c r="AB146" i="3"/>
  <c r="AI145" i="3"/>
  <c r="AG145" i="3"/>
  <c r="AF145" i="3"/>
  <c r="AE145" i="3"/>
  <c r="AD145" i="3"/>
  <c r="AC145" i="3"/>
  <c r="AB145" i="3"/>
  <c r="AI144" i="3"/>
  <c r="AG144" i="3"/>
  <c r="AF144" i="3"/>
  <c r="AE144" i="3"/>
  <c r="AD144" i="3"/>
  <c r="AC144" i="3"/>
  <c r="AB144" i="3"/>
  <c r="AI143" i="3"/>
  <c r="AG143" i="3"/>
  <c r="AF143" i="3"/>
  <c r="AE143" i="3"/>
  <c r="AD143" i="3"/>
  <c r="AC143" i="3"/>
  <c r="AB143" i="3"/>
  <c r="AI142" i="3"/>
  <c r="AG142" i="3"/>
  <c r="AF142" i="3"/>
  <c r="AE142" i="3"/>
  <c r="AD142" i="3"/>
  <c r="AC142" i="3"/>
  <c r="AB142" i="3"/>
  <c r="AI141" i="3"/>
  <c r="AG141" i="3"/>
  <c r="AF141" i="3"/>
  <c r="AE141" i="3"/>
  <c r="AD141" i="3"/>
  <c r="AC141" i="3"/>
  <c r="AB141" i="3"/>
  <c r="AI140" i="3"/>
  <c r="AG140" i="3"/>
  <c r="AF140" i="3"/>
  <c r="AE140" i="3"/>
  <c r="AD140" i="3"/>
  <c r="AC140" i="3"/>
  <c r="AB140" i="3"/>
  <c r="AI139" i="3"/>
  <c r="AG139" i="3"/>
  <c r="AF139" i="3"/>
  <c r="AE139" i="3"/>
  <c r="AD139" i="3"/>
  <c r="AC139" i="3"/>
  <c r="AB139" i="3"/>
  <c r="AI138" i="3"/>
  <c r="AG138" i="3"/>
  <c r="AF138" i="3"/>
  <c r="AE138" i="3"/>
  <c r="AD138" i="3"/>
  <c r="AC138" i="3"/>
  <c r="AB138" i="3"/>
  <c r="AI137" i="3"/>
  <c r="AG137" i="3"/>
  <c r="AF137" i="3"/>
  <c r="AE137" i="3"/>
  <c r="AD137" i="3"/>
  <c r="AC137" i="3"/>
  <c r="AB137" i="3"/>
  <c r="AI136" i="3"/>
  <c r="AG136" i="3"/>
  <c r="AF136" i="3"/>
  <c r="AE136" i="3"/>
  <c r="AD136" i="3"/>
  <c r="AC136" i="3"/>
  <c r="AB136" i="3"/>
  <c r="AI135" i="3"/>
  <c r="AG135" i="3"/>
  <c r="AF135" i="3"/>
  <c r="AE135" i="3"/>
  <c r="AD135" i="3"/>
  <c r="AC135" i="3"/>
  <c r="AB135" i="3"/>
  <c r="AI134" i="3"/>
  <c r="AG134" i="3"/>
  <c r="AF134" i="3"/>
  <c r="AE134" i="3"/>
  <c r="AD134" i="3"/>
  <c r="AC134" i="3"/>
  <c r="AB134" i="3"/>
  <c r="AI133" i="3"/>
  <c r="AG133" i="3"/>
  <c r="AF133" i="3"/>
  <c r="AE133" i="3"/>
  <c r="AD133" i="3"/>
  <c r="AC133" i="3"/>
  <c r="AB133" i="3"/>
  <c r="AI132" i="3"/>
  <c r="AG132" i="3"/>
  <c r="AF132" i="3"/>
  <c r="AE132" i="3"/>
  <c r="AD132" i="3"/>
  <c r="AC132" i="3"/>
  <c r="AB132" i="3"/>
  <c r="AI131" i="3"/>
  <c r="AG131" i="3"/>
  <c r="AF131" i="3"/>
  <c r="AE131" i="3"/>
  <c r="AD131" i="3"/>
  <c r="AC131" i="3"/>
  <c r="AB131" i="3"/>
  <c r="AI130" i="3"/>
  <c r="AG130" i="3"/>
  <c r="AF130" i="3"/>
  <c r="AE130" i="3"/>
  <c r="AD130" i="3"/>
  <c r="AC130" i="3"/>
  <c r="AB130" i="3"/>
  <c r="AI129" i="3"/>
  <c r="AG129" i="3"/>
  <c r="AF129" i="3"/>
  <c r="AE129" i="3"/>
  <c r="AD129" i="3"/>
  <c r="AC129" i="3"/>
  <c r="AB129" i="3"/>
  <c r="AI128" i="3"/>
  <c r="AG128" i="3"/>
  <c r="AF128" i="3"/>
  <c r="AE128" i="3"/>
  <c r="AD128" i="3"/>
  <c r="AC128" i="3"/>
  <c r="AB128" i="3"/>
  <c r="AI127" i="3"/>
  <c r="AG127" i="3"/>
  <c r="AF127" i="3"/>
  <c r="AE127" i="3"/>
  <c r="AD127" i="3"/>
  <c r="AC127" i="3"/>
  <c r="AB127" i="3"/>
  <c r="AI126" i="3"/>
  <c r="AG126" i="3"/>
  <c r="AF126" i="3"/>
  <c r="AE126" i="3"/>
  <c r="AD126" i="3"/>
  <c r="AC126" i="3"/>
  <c r="AB126" i="3"/>
  <c r="AI125" i="3"/>
  <c r="AG125" i="3"/>
  <c r="AF125" i="3"/>
  <c r="AE125" i="3"/>
  <c r="AD125" i="3"/>
  <c r="AC125" i="3"/>
  <c r="AB125" i="3"/>
  <c r="AI124" i="3"/>
  <c r="AG124" i="3"/>
  <c r="AF124" i="3"/>
  <c r="AE124" i="3"/>
  <c r="AD124" i="3"/>
  <c r="AC124" i="3"/>
  <c r="AB124" i="3"/>
  <c r="AI123" i="3"/>
  <c r="AG123" i="3"/>
  <c r="AF123" i="3"/>
  <c r="AE123" i="3"/>
  <c r="AD123" i="3"/>
  <c r="AC123" i="3"/>
  <c r="AB123" i="3"/>
  <c r="AI122" i="3"/>
  <c r="AG122" i="3"/>
  <c r="AF122" i="3"/>
  <c r="AE122" i="3"/>
  <c r="AD122" i="3"/>
  <c r="AC122" i="3"/>
  <c r="AB122" i="3"/>
  <c r="AI121" i="3"/>
  <c r="AG121" i="3"/>
  <c r="AF121" i="3"/>
  <c r="AE121" i="3"/>
  <c r="AD121" i="3"/>
  <c r="AC121" i="3"/>
  <c r="AB121" i="3"/>
  <c r="AI120" i="3"/>
  <c r="AG120" i="3"/>
  <c r="AF120" i="3"/>
  <c r="AE120" i="3"/>
  <c r="AD120" i="3"/>
  <c r="AC120" i="3"/>
  <c r="AB120" i="3"/>
  <c r="AI119" i="3"/>
  <c r="AG119" i="3"/>
  <c r="AF119" i="3"/>
  <c r="AE119" i="3"/>
  <c r="AD119" i="3"/>
  <c r="AC119" i="3"/>
  <c r="AB119" i="3"/>
  <c r="AI118" i="3"/>
  <c r="AG118" i="3"/>
  <c r="AF118" i="3"/>
  <c r="AE118" i="3"/>
  <c r="AD118" i="3"/>
  <c r="AC118" i="3"/>
  <c r="AB118" i="3"/>
  <c r="AI117" i="3"/>
  <c r="AG117" i="3"/>
  <c r="AF117" i="3"/>
  <c r="AE117" i="3"/>
  <c r="AD117" i="3"/>
  <c r="AC117" i="3"/>
  <c r="AB117" i="3"/>
  <c r="AI116" i="3"/>
  <c r="AG116" i="3"/>
  <c r="AF116" i="3"/>
  <c r="AE116" i="3"/>
  <c r="AD116" i="3"/>
  <c r="AC116" i="3"/>
  <c r="AB116" i="3"/>
  <c r="AI115" i="3"/>
  <c r="AG115" i="3"/>
  <c r="AF115" i="3"/>
  <c r="AE115" i="3"/>
  <c r="AD115" i="3"/>
  <c r="AC115" i="3"/>
  <c r="AB115" i="3"/>
  <c r="AI114" i="3"/>
  <c r="AG114" i="3"/>
  <c r="AF114" i="3"/>
  <c r="AE114" i="3"/>
  <c r="AD114" i="3"/>
  <c r="AC114" i="3"/>
  <c r="AB114" i="3"/>
  <c r="AI113" i="3"/>
  <c r="AG113" i="3"/>
  <c r="AF113" i="3"/>
  <c r="AE113" i="3"/>
  <c r="AD113" i="3"/>
  <c r="AC113" i="3"/>
  <c r="AB113" i="3"/>
  <c r="AI112" i="3"/>
  <c r="AG112" i="3"/>
  <c r="AF112" i="3"/>
  <c r="AE112" i="3"/>
  <c r="AD112" i="3"/>
  <c r="AC112" i="3"/>
  <c r="AB112" i="3"/>
  <c r="AI111" i="3"/>
  <c r="AG111" i="3"/>
  <c r="AF111" i="3"/>
  <c r="AE111" i="3"/>
  <c r="AD111" i="3"/>
  <c r="AC111" i="3"/>
  <c r="AB111" i="3"/>
  <c r="AI110" i="3"/>
  <c r="AG110" i="3"/>
  <c r="AF110" i="3"/>
  <c r="AE110" i="3"/>
  <c r="AD110" i="3"/>
  <c r="AC110" i="3"/>
  <c r="AB110" i="3"/>
  <c r="AI109" i="3"/>
  <c r="AG109" i="3"/>
  <c r="AF109" i="3"/>
  <c r="AE109" i="3"/>
  <c r="AD109" i="3"/>
  <c r="AC109" i="3"/>
  <c r="AB109" i="3"/>
  <c r="AI108" i="3"/>
  <c r="AG108" i="3"/>
  <c r="AF108" i="3"/>
  <c r="AE108" i="3"/>
  <c r="AD108" i="3"/>
  <c r="AC108" i="3"/>
  <c r="AB108" i="3"/>
  <c r="AI107" i="3"/>
  <c r="AG107" i="3"/>
  <c r="AF107" i="3"/>
  <c r="AE107" i="3"/>
  <c r="AD107" i="3"/>
  <c r="AC107" i="3"/>
  <c r="AB107" i="3"/>
  <c r="AI106" i="3"/>
  <c r="AG106" i="3"/>
  <c r="AF106" i="3"/>
  <c r="AE106" i="3"/>
  <c r="AD106" i="3"/>
  <c r="AC106" i="3"/>
  <c r="AB106" i="3"/>
  <c r="AI105" i="3"/>
  <c r="AG105" i="3"/>
  <c r="AF105" i="3"/>
  <c r="AE105" i="3"/>
  <c r="AD105" i="3"/>
  <c r="AC105" i="3"/>
  <c r="AB105" i="3"/>
  <c r="AI104" i="3"/>
  <c r="AG104" i="3"/>
  <c r="AF104" i="3"/>
  <c r="AE104" i="3"/>
  <c r="AD104" i="3"/>
  <c r="AC104" i="3"/>
  <c r="AB104" i="3"/>
  <c r="AI103" i="3"/>
  <c r="AG103" i="3"/>
  <c r="AF103" i="3"/>
  <c r="AE103" i="3"/>
  <c r="AD103" i="3"/>
  <c r="AC103" i="3"/>
  <c r="AB103" i="3"/>
  <c r="AI102" i="3"/>
  <c r="AG102" i="3"/>
  <c r="AF102" i="3"/>
  <c r="AE102" i="3"/>
  <c r="AD102" i="3"/>
  <c r="AC102" i="3"/>
  <c r="AB102" i="3"/>
  <c r="AI101" i="3"/>
  <c r="AG101" i="3"/>
  <c r="AF101" i="3"/>
  <c r="AE101" i="3"/>
  <c r="AD101" i="3"/>
  <c r="AC101" i="3"/>
  <c r="AB101" i="3"/>
  <c r="AI100" i="3"/>
  <c r="AG100" i="3"/>
  <c r="AF100" i="3"/>
  <c r="AE100" i="3"/>
  <c r="AD100" i="3"/>
  <c r="AC100" i="3"/>
  <c r="AB100" i="3"/>
  <c r="AI99" i="3"/>
  <c r="AG99" i="3"/>
  <c r="AF99" i="3"/>
  <c r="AE99" i="3"/>
  <c r="AD99" i="3"/>
  <c r="AC99" i="3"/>
  <c r="AB99" i="3"/>
  <c r="AI98" i="3"/>
  <c r="AG98" i="3"/>
  <c r="AF98" i="3"/>
  <c r="AE98" i="3"/>
  <c r="AD98" i="3"/>
  <c r="AC98" i="3"/>
  <c r="AB98" i="3"/>
  <c r="AI97" i="3"/>
  <c r="AG97" i="3"/>
  <c r="AF97" i="3"/>
  <c r="AE97" i="3"/>
  <c r="AD97" i="3"/>
  <c r="AC97" i="3"/>
  <c r="AB97" i="3"/>
  <c r="AI96" i="3"/>
  <c r="AG96" i="3"/>
  <c r="AF96" i="3"/>
  <c r="AE96" i="3"/>
  <c r="AD96" i="3"/>
  <c r="AC96" i="3"/>
  <c r="AB96" i="3"/>
  <c r="AI95" i="3"/>
  <c r="AG95" i="3"/>
  <c r="AF95" i="3"/>
  <c r="AE95" i="3"/>
  <c r="AD95" i="3"/>
  <c r="AC95" i="3"/>
  <c r="AB95" i="3"/>
  <c r="AI94" i="3"/>
  <c r="AG94" i="3"/>
  <c r="AF94" i="3"/>
  <c r="AE94" i="3"/>
  <c r="AD94" i="3"/>
  <c r="AC94" i="3"/>
  <c r="AB94" i="3"/>
  <c r="AI93" i="3"/>
  <c r="AG93" i="3"/>
  <c r="AF93" i="3"/>
  <c r="AE93" i="3"/>
  <c r="AD93" i="3"/>
  <c r="AC93" i="3"/>
  <c r="AB93" i="3"/>
  <c r="AI92" i="3"/>
  <c r="AG92" i="3"/>
  <c r="AF92" i="3"/>
  <c r="AE92" i="3"/>
  <c r="AD92" i="3"/>
  <c r="AC92" i="3"/>
  <c r="AB92" i="3"/>
  <c r="AI91" i="3"/>
  <c r="AG91" i="3"/>
  <c r="AF91" i="3"/>
  <c r="AE91" i="3"/>
  <c r="AD91" i="3"/>
  <c r="AC91" i="3"/>
  <c r="AB91" i="3"/>
  <c r="AI90" i="3"/>
  <c r="AG90" i="3"/>
  <c r="AF90" i="3"/>
  <c r="AE90" i="3"/>
  <c r="AD90" i="3"/>
  <c r="AC90" i="3"/>
  <c r="AB90" i="3"/>
  <c r="AI89" i="3"/>
  <c r="AG89" i="3"/>
  <c r="AF89" i="3"/>
  <c r="AE89" i="3"/>
  <c r="AD89" i="3"/>
  <c r="AC89" i="3"/>
  <c r="AB89" i="3"/>
  <c r="AI88" i="3"/>
  <c r="AG88" i="3"/>
  <c r="AF88" i="3"/>
  <c r="AE88" i="3"/>
  <c r="AD88" i="3"/>
  <c r="AC88" i="3"/>
  <c r="AB88" i="3"/>
  <c r="AI87" i="3"/>
  <c r="AG87" i="3"/>
  <c r="AF87" i="3"/>
  <c r="AE87" i="3"/>
  <c r="AD87" i="3"/>
  <c r="AC87" i="3"/>
  <c r="AB87" i="3"/>
  <c r="AI86" i="3"/>
  <c r="AG86" i="3"/>
  <c r="AF86" i="3"/>
  <c r="AE86" i="3"/>
  <c r="AD86" i="3"/>
  <c r="AC86" i="3"/>
  <c r="AB86" i="3"/>
  <c r="AI85" i="3"/>
  <c r="AG85" i="3"/>
  <c r="AF85" i="3"/>
  <c r="AE85" i="3"/>
  <c r="AD85" i="3"/>
  <c r="AC85" i="3"/>
  <c r="AB85" i="3"/>
  <c r="AI84" i="3"/>
  <c r="AG84" i="3"/>
  <c r="AF84" i="3"/>
  <c r="AE84" i="3"/>
  <c r="AD84" i="3"/>
  <c r="AC84" i="3"/>
  <c r="AB84" i="3"/>
  <c r="AI83" i="3"/>
  <c r="AG83" i="3"/>
  <c r="AF83" i="3"/>
  <c r="AE83" i="3"/>
  <c r="AD83" i="3"/>
  <c r="AC83" i="3"/>
  <c r="AB83" i="3"/>
  <c r="AI82" i="3"/>
  <c r="AG82" i="3"/>
  <c r="AF82" i="3"/>
  <c r="AE82" i="3"/>
  <c r="AD82" i="3"/>
  <c r="AC82" i="3"/>
  <c r="AB82" i="3"/>
  <c r="AI81" i="3"/>
  <c r="AG81" i="3"/>
  <c r="AF81" i="3"/>
  <c r="AE81" i="3"/>
  <c r="AD81" i="3"/>
  <c r="AC81" i="3"/>
  <c r="AB81" i="3"/>
  <c r="AI80" i="3"/>
  <c r="AG80" i="3"/>
  <c r="AF80" i="3"/>
  <c r="AE80" i="3"/>
  <c r="AD80" i="3"/>
  <c r="AC80" i="3"/>
  <c r="AB80" i="3"/>
  <c r="AI79" i="3"/>
  <c r="AG79" i="3"/>
  <c r="AF79" i="3"/>
  <c r="AE79" i="3"/>
  <c r="AD79" i="3"/>
  <c r="AC79" i="3"/>
  <c r="AB79" i="3"/>
  <c r="AI78" i="3"/>
  <c r="AG78" i="3"/>
  <c r="AF78" i="3"/>
  <c r="AE78" i="3"/>
  <c r="AD78" i="3"/>
  <c r="AC78" i="3"/>
  <c r="AB78" i="3"/>
  <c r="AI77" i="3"/>
  <c r="AG77" i="3"/>
  <c r="AF77" i="3"/>
  <c r="AE77" i="3"/>
  <c r="AD77" i="3"/>
  <c r="AC77" i="3"/>
  <c r="AB77" i="3"/>
  <c r="AI76" i="3"/>
  <c r="AG76" i="3"/>
  <c r="AF76" i="3"/>
  <c r="AE76" i="3"/>
  <c r="AD76" i="3"/>
  <c r="AC76" i="3"/>
  <c r="AB76" i="3"/>
  <c r="AI75" i="3"/>
  <c r="AG75" i="3"/>
  <c r="AF75" i="3"/>
  <c r="AE75" i="3"/>
  <c r="AD75" i="3"/>
  <c r="AC75" i="3"/>
  <c r="AB75" i="3"/>
  <c r="AI74" i="3"/>
  <c r="AG74" i="3"/>
  <c r="AF74" i="3"/>
  <c r="AE74" i="3"/>
  <c r="AD74" i="3"/>
  <c r="AC74" i="3"/>
  <c r="AB74" i="3"/>
  <c r="AI73" i="3"/>
  <c r="AG73" i="3"/>
  <c r="AF73" i="3"/>
  <c r="AE73" i="3"/>
  <c r="AD73" i="3"/>
  <c r="AC73" i="3"/>
  <c r="AB73" i="3"/>
  <c r="AI72" i="3"/>
  <c r="AG72" i="3"/>
  <c r="AF72" i="3"/>
  <c r="AE72" i="3"/>
  <c r="AD72" i="3"/>
  <c r="AC72" i="3"/>
  <c r="AB72" i="3"/>
  <c r="AI71" i="3"/>
  <c r="AG71" i="3"/>
  <c r="AF71" i="3"/>
  <c r="AE71" i="3"/>
  <c r="AD71" i="3"/>
  <c r="AC71" i="3"/>
  <c r="AB71" i="3"/>
  <c r="AI70" i="3"/>
  <c r="AG70" i="3"/>
  <c r="AF70" i="3"/>
  <c r="AE70" i="3"/>
  <c r="AD70" i="3"/>
  <c r="AC70" i="3"/>
  <c r="AB70" i="3"/>
  <c r="AI69" i="3"/>
  <c r="AG69" i="3"/>
  <c r="AF69" i="3"/>
  <c r="AE69" i="3"/>
  <c r="AD69" i="3"/>
  <c r="AC69" i="3"/>
  <c r="AB69" i="3"/>
  <c r="AI68" i="3"/>
  <c r="AG68" i="3"/>
  <c r="AF68" i="3"/>
  <c r="AE68" i="3"/>
  <c r="AD68" i="3"/>
  <c r="AC68" i="3"/>
  <c r="AB68" i="3"/>
  <c r="AI67" i="3"/>
  <c r="AG67" i="3"/>
  <c r="AF67" i="3"/>
  <c r="AE67" i="3"/>
  <c r="AD67" i="3"/>
  <c r="AC67" i="3"/>
  <c r="AB67" i="3"/>
  <c r="AI66" i="3"/>
  <c r="AG66" i="3"/>
  <c r="AF66" i="3"/>
  <c r="AE66" i="3"/>
  <c r="AD66" i="3"/>
  <c r="AC66" i="3"/>
  <c r="AB66" i="3"/>
  <c r="AI65" i="3"/>
  <c r="AG65" i="3"/>
  <c r="AF65" i="3"/>
  <c r="AE65" i="3"/>
  <c r="AD65" i="3"/>
  <c r="AC65" i="3"/>
  <c r="AB65" i="3"/>
  <c r="AI64" i="3"/>
  <c r="AG64" i="3"/>
  <c r="AF64" i="3"/>
  <c r="AE64" i="3"/>
  <c r="AD64" i="3"/>
  <c r="AC64" i="3"/>
  <c r="AB64" i="3"/>
  <c r="AI63" i="3"/>
  <c r="AG63" i="3"/>
  <c r="AF63" i="3"/>
  <c r="AE63" i="3"/>
  <c r="AD63" i="3"/>
  <c r="AC63" i="3"/>
  <c r="AB63" i="3"/>
  <c r="AI62" i="3"/>
  <c r="AG62" i="3"/>
  <c r="AF62" i="3"/>
  <c r="AE62" i="3"/>
  <c r="AD62" i="3"/>
  <c r="AC62" i="3"/>
  <c r="AB62" i="3"/>
  <c r="AI61" i="3"/>
  <c r="AG61" i="3"/>
  <c r="AF61" i="3"/>
  <c r="AE61" i="3"/>
  <c r="AD61" i="3"/>
  <c r="AC61" i="3"/>
  <c r="AB61" i="3"/>
  <c r="AI60" i="3"/>
  <c r="AG60" i="3"/>
  <c r="AF60" i="3"/>
  <c r="AE60" i="3"/>
  <c r="AD60" i="3"/>
  <c r="AC60" i="3"/>
  <c r="AB60" i="3"/>
  <c r="AI59" i="3"/>
  <c r="AG59" i="3"/>
  <c r="AF59" i="3"/>
  <c r="AE59" i="3"/>
  <c r="AD59" i="3"/>
  <c r="AC59" i="3"/>
  <c r="AB59" i="3"/>
  <c r="AI58" i="3"/>
  <c r="AG58" i="3"/>
  <c r="AF58" i="3"/>
  <c r="AE58" i="3"/>
  <c r="AD58" i="3"/>
  <c r="AC58" i="3"/>
  <c r="AB58" i="3"/>
  <c r="AI57" i="3"/>
  <c r="AG57" i="3"/>
  <c r="AF57" i="3"/>
  <c r="AE57" i="3"/>
  <c r="AD57" i="3"/>
  <c r="AC57" i="3"/>
  <c r="AB57" i="3"/>
  <c r="AI56" i="3"/>
  <c r="AG56" i="3"/>
  <c r="AF56" i="3"/>
  <c r="AE56" i="3"/>
  <c r="AD56" i="3"/>
  <c r="AC56" i="3"/>
  <c r="AB56" i="3"/>
  <c r="AI55" i="3"/>
  <c r="AG55" i="3"/>
  <c r="AF55" i="3"/>
  <c r="AE55" i="3"/>
  <c r="AD55" i="3"/>
  <c r="AC55" i="3"/>
  <c r="AB55" i="3"/>
  <c r="AI54" i="3"/>
  <c r="AG54" i="3"/>
  <c r="AF54" i="3"/>
  <c r="AE54" i="3"/>
  <c r="AD54" i="3"/>
  <c r="AC54" i="3"/>
  <c r="AB54" i="3"/>
  <c r="AI53" i="3"/>
  <c r="AG53" i="3"/>
  <c r="AF53" i="3"/>
  <c r="AE53" i="3"/>
  <c r="AD53" i="3"/>
  <c r="AC53" i="3"/>
  <c r="AB53" i="3"/>
  <c r="AI52" i="3"/>
  <c r="AG52" i="3"/>
  <c r="AF52" i="3"/>
  <c r="AE52" i="3"/>
  <c r="AD52" i="3"/>
  <c r="AC52" i="3"/>
  <c r="AB52" i="3"/>
  <c r="AI51" i="3"/>
  <c r="AG51" i="3"/>
  <c r="AF51" i="3"/>
  <c r="AE51" i="3"/>
  <c r="AD51" i="3"/>
  <c r="AC51" i="3"/>
  <c r="AB51" i="3"/>
  <c r="AI50" i="3"/>
  <c r="AG50" i="3"/>
  <c r="AF50" i="3"/>
  <c r="AE50" i="3"/>
  <c r="AD50" i="3"/>
  <c r="AC50" i="3"/>
  <c r="AB50" i="3"/>
  <c r="AI49" i="3"/>
  <c r="AG49" i="3"/>
  <c r="AF49" i="3"/>
  <c r="AE49" i="3"/>
  <c r="AD49" i="3"/>
  <c r="AC49" i="3"/>
  <c r="AB49" i="3"/>
  <c r="AI48" i="3"/>
  <c r="AG48" i="3"/>
  <c r="AF48" i="3"/>
  <c r="AE48" i="3"/>
  <c r="AD48" i="3"/>
  <c r="AC48" i="3"/>
  <c r="AB48" i="3"/>
  <c r="AI47" i="3"/>
  <c r="AG47" i="3"/>
  <c r="AF47" i="3"/>
  <c r="AE47" i="3"/>
  <c r="AD47" i="3"/>
  <c r="AC47" i="3"/>
  <c r="AB47" i="3"/>
  <c r="AI46" i="3"/>
  <c r="AG46" i="3"/>
  <c r="AF46" i="3"/>
  <c r="AE46" i="3"/>
  <c r="AD46" i="3"/>
  <c r="AC46" i="3"/>
  <c r="AB46" i="3"/>
  <c r="AI45" i="3"/>
  <c r="AG45" i="3"/>
  <c r="AF45" i="3"/>
  <c r="AE45" i="3"/>
  <c r="AD45" i="3"/>
  <c r="AC45" i="3"/>
  <c r="AB45" i="3"/>
  <c r="AI44" i="3"/>
  <c r="AG44" i="3"/>
  <c r="AF44" i="3"/>
  <c r="AE44" i="3"/>
  <c r="AD44" i="3"/>
  <c r="AC44" i="3"/>
  <c r="AB44" i="3"/>
  <c r="AI43" i="3"/>
  <c r="AG43" i="3"/>
  <c r="AF43" i="3"/>
  <c r="AE43" i="3"/>
  <c r="AD43" i="3"/>
  <c r="AC43" i="3"/>
  <c r="AB43" i="3"/>
  <c r="AI42" i="3"/>
  <c r="AG42" i="3"/>
  <c r="AF42" i="3"/>
  <c r="AE42" i="3"/>
  <c r="AD42" i="3"/>
  <c r="AC42" i="3"/>
  <c r="AB42" i="3"/>
  <c r="AI41" i="3"/>
  <c r="AG41" i="3"/>
  <c r="AF41" i="3"/>
  <c r="AE41" i="3"/>
  <c r="AD41" i="3"/>
  <c r="AC41" i="3"/>
  <c r="AB41" i="3"/>
  <c r="AI40" i="3"/>
  <c r="AG40" i="3"/>
  <c r="AF40" i="3"/>
  <c r="AE40" i="3"/>
  <c r="AD40" i="3"/>
  <c r="AC40" i="3"/>
  <c r="AB40" i="3"/>
  <c r="AI39" i="3"/>
  <c r="AG39" i="3"/>
  <c r="AF39" i="3"/>
  <c r="AE39" i="3"/>
  <c r="AD39" i="3"/>
  <c r="AC39" i="3"/>
  <c r="AB39" i="3"/>
  <c r="AI38" i="3"/>
  <c r="AG38" i="3"/>
  <c r="AF38" i="3"/>
  <c r="AE38" i="3"/>
  <c r="AD38" i="3"/>
  <c r="AC38" i="3"/>
  <c r="AB38" i="3"/>
  <c r="AI37" i="3"/>
  <c r="AG37" i="3"/>
  <c r="AF37" i="3"/>
  <c r="AE37" i="3"/>
  <c r="AD37" i="3"/>
  <c r="AC37" i="3"/>
  <c r="AB37" i="3"/>
  <c r="AI36" i="3"/>
  <c r="AG36" i="3"/>
  <c r="AF36" i="3"/>
  <c r="AE36" i="3"/>
  <c r="AD36" i="3"/>
  <c r="AC36" i="3"/>
  <c r="AB36" i="3"/>
  <c r="AI35" i="3"/>
  <c r="AG35" i="3"/>
  <c r="AF35" i="3"/>
  <c r="AE35" i="3"/>
  <c r="AD35" i="3"/>
  <c r="AC35" i="3"/>
  <c r="AB35" i="3"/>
  <c r="AI34" i="3"/>
  <c r="AG34" i="3"/>
  <c r="AF34" i="3"/>
  <c r="AE34" i="3"/>
  <c r="AD34" i="3"/>
  <c r="AC34" i="3"/>
  <c r="AB34" i="3"/>
  <c r="AI33" i="3"/>
  <c r="AG33" i="3"/>
  <c r="AF33" i="3"/>
  <c r="AE33" i="3"/>
  <c r="AD33" i="3"/>
  <c r="AC33" i="3"/>
  <c r="AB33" i="3"/>
  <c r="AI32" i="3"/>
  <c r="AG32" i="3"/>
  <c r="AF32" i="3"/>
  <c r="AE32" i="3"/>
  <c r="AD32" i="3"/>
  <c r="AC32" i="3"/>
  <c r="AB32" i="3"/>
  <c r="AI31" i="3"/>
  <c r="AG31" i="3"/>
  <c r="AF31" i="3"/>
  <c r="AE31" i="3"/>
  <c r="AD31" i="3"/>
  <c r="AC31" i="3"/>
  <c r="AB31" i="3"/>
  <c r="AI30" i="3"/>
  <c r="AG30" i="3"/>
  <c r="AF30" i="3"/>
  <c r="AE30" i="3"/>
  <c r="AD30" i="3"/>
  <c r="AC30" i="3"/>
  <c r="AB30" i="3"/>
  <c r="AI29" i="3"/>
  <c r="AG29" i="3"/>
  <c r="AF29" i="3"/>
  <c r="AE29" i="3"/>
  <c r="AD29" i="3"/>
  <c r="AC29" i="3"/>
  <c r="AB29" i="3"/>
  <c r="AI28" i="3"/>
  <c r="AG28" i="3"/>
  <c r="AF28" i="3"/>
  <c r="AE28" i="3"/>
  <c r="AD28" i="3"/>
  <c r="AC28" i="3"/>
  <c r="AB28" i="3"/>
  <c r="AI27" i="3"/>
  <c r="AG27" i="3"/>
  <c r="AF27" i="3"/>
  <c r="AE27" i="3"/>
  <c r="AD27" i="3"/>
  <c r="AC27" i="3"/>
  <c r="AB27" i="3"/>
  <c r="AI26" i="3"/>
  <c r="AG26" i="3"/>
  <c r="AF26" i="3"/>
  <c r="AE26" i="3"/>
  <c r="AD26" i="3"/>
  <c r="AC26" i="3"/>
  <c r="AB26" i="3"/>
  <c r="AI25" i="3"/>
  <c r="AG25" i="3"/>
  <c r="AF25" i="3"/>
  <c r="AE25" i="3"/>
  <c r="AD25" i="3"/>
  <c r="AC25" i="3"/>
  <c r="AB25" i="3"/>
  <c r="AI24" i="3"/>
  <c r="AG24" i="3"/>
  <c r="AF24" i="3"/>
  <c r="AE24" i="3"/>
  <c r="AD24" i="3"/>
  <c r="AC24" i="3"/>
  <c r="AB24" i="3"/>
  <c r="AI23" i="3"/>
  <c r="AG23" i="3"/>
  <c r="AF23" i="3"/>
  <c r="AE23" i="3"/>
  <c r="AD23" i="3"/>
  <c r="AC23" i="3"/>
  <c r="AB23" i="3"/>
  <c r="AI22" i="3"/>
  <c r="AG22" i="3"/>
  <c r="AF22" i="3"/>
  <c r="AE22" i="3"/>
  <c r="AD22" i="3"/>
  <c r="AC22" i="3"/>
  <c r="AB22" i="3"/>
  <c r="AI21" i="3"/>
  <c r="AG21" i="3"/>
  <c r="AF21" i="3"/>
  <c r="AE21" i="3"/>
  <c r="AD21" i="3"/>
  <c r="AC21" i="3"/>
  <c r="AB21" i="3"/>
  <c r="AI20" i="3"/>
  <c r="AG20" i="3"/>
  <c r="AF20" i="3"/>
  <c r="AE20" i="3"/>
  <c r="AD20" i="3"/>
  <c r="AC20" i="3"/>
  <c r="AB20" i="3"/>
  <c r="AI19" i="3"/>
  <c r="AG19" i="3"/>
  <c r="AF19" i="3"/>
  <c r="AE19" i="3"/>
  <c r="AD19" i="3"/>
  <c r="AC19" i="3"/>
  <c r="AB19" i="3"/>
  <c r="AI18" i="3"/>
  <c r="AG18" i="3"/>
  <c r="AF18" i="3"/>
  <c r="AE18" i="3"/>
  <c r="AD18" i="3"/>
  <c r="AC18" i="3"/>
  <c r="AB18" i="3"/>
  <c r="AI17" i="3"/>
  <c r="AG17" i="3"/>
  <c r="AF17" i="3"/>
  <c r="AE17" i="3"/>
  <c r="AD17" i="3"/>
  <c r="AC17" i="3"/>
  <c r="AB17" i="3"/>
  <c r="AI16" i="3"/>
  <c r="AG16" i="3"/>
  <c r="AF16" i="3"/>
  <c r="AE16" i="3"/>
  <c r="AD16" i="3"/>
  <c r="AC16" i="3"/>
  <c r="AB16" i="3"/>
  <c r="AI15" i="3"/>
  <c r="AG15" i="3"/>
  <c r="AF15" i="3"/>
  <c r="AE15" i="3"/>
  <c r="AD15" i="3"/>
  <c r="AC15" i="3"/>
  <c r="AB15" i="3"/>
  <c r="AI14" i="3"/>
  <c r="AG14" i="3"/>
  <c r="AF14" i="3"/>
  <c r="AE14" i="3"/>
  <c r="AD14" i="3"/>
  <c r="AC14" i="3"/>
  <c r="AB14" i="3"/>
  <c r="AI13" i="3"/>
  <c r="AG13" i="3"/>
  <c r="AF13" i="3"/>
  <c r="AE13" i="3"/>
  <c r="AD13" i="3"/>
  <c r="AC13" i="3"/>
  <c r="AB13" i="3"/>
  <c r="AI12" i="3"/>
  <c r="AG12" i="3"/>
  <c r="AF12" i="3"/>
  <c r="AE12" i="3"/>
  <c r="AD12" i="3"/>
  <c r="AC12" i="3"/>
  <c r="AB12" i="3"/>
  <c r="AI11" i="3"/>
  <c r="AG11" i="3"/>
  <c r="AF11" i="3"/>
  <c r="AE11" i="3"/>
  <c r="AD11" i="3"/>
  <c r="AC11" i="3"/>
  <c r="AB11" i="3"/>
  <c r="AI10" i="3"/>
  <c r="AG10" i="3"/>
  <c r="AF10" i="3"/>
  <c r="AE10" i="3"/>
  <c r="AD10" i="3"/>
  <c r="AC10" i="3"/>
  <c r="AB10" i="3"/>
  <c r="AI9" i="3"/>
  <c r="AG9" i="3"/>
  <c r="AF9" i="3"/>
  <c r="AE9" i="3"/>
  <c r="AD9" i="3"/>
  <c r="AC9" i="3"/>
  <c r="AB9" i="3"/>
  <c r="AI8" i="3"/>
  <c r="AG8" i="3"/>
  <c r="AF8" i="3"/>
  <c r="AE8" i="3"/>
  <c r="AD8" i="3"/>
  <c r="AC8" i="3"/>
  <c r="AB8" i="3"/>
  <c r="AI7" i="3"/>
  <c r="AG7" i="3"/>
  <c r="AF7" i="3"/>
  <c r="AE7" i="3"/>
  <c r="AD7" i="3"/>
  <c r="AC7" i="3"/>
  <c r="AB7" i="3"/>
  <c r="AI6" i="3"/>
  <c r="AG6" i="3"/>
  <c r="AF6" i="3"/>
  <c r="AE6" i="3"/>
  <c r="AD6" i="3"/>
  <c r="AC6" i="3"/>
  <c r="AB6" i="3"/>
  <c r="AI5" i="3"/>
  <c r="AG5" i="3"/>
  <c r="AF5" i="3"/>
  <c r="AE5" i="3"/>
  <c r="AD5" i="3"/>
  <c r="AC5" i="3"/>
  <c r="AB5" i="3"/>
  <c r="AI4" i="3"/>
  <c r="AG4" i="3"/>
  <c r="AF4" i="3"/>
  <c r="AE4" i="3"/>
  <c r="AD4" i="3"/>
  <c r="AC4" i="3"/>
  <c r="AB4" i="3"/>
  <c r="AI3" i="3"/>
  <c r="AG3" i="3"/>
  <c r="AF3" i="3"/>
  <c r="AE3" i="3"/>
  <c r="AD3" i="3"/>
  <c r="AC3" i="3"/>
  <c r="AB3" i="3"/>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 r="AI2" i="3"/>
  <c r="AG2" i="3"/>
  <c r="AF2" i="3"/>
  <c r="AE2" i="3"/>
  <c r="AD2" i="3"/>
  <c r="AC2" i="3"/>
  <c r="AB2" i="3"/>
  <c r="C3" i="4"/>
  <c r="S7" i="4"/>
  <c r="R7" i="4"/>
  <c r="Q7" i="4"/>
  <c r="T7" i="4"/>
  <c r="O7" i="4"/>
  <c r="M7" i="4"/>
  <c r="L7" i="4"/>
  <c r="K7" i="4"/>
  <c r="J7" i="4"/>
  <c r="I7" i="4"/>
  <c r="H7" i="4"/>
  <c r="G7" i="4"/>
  <c r="F7" i="4"/>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2" i="2"/>
  <c r="AG153" i="2"/>
  <c r="AG152" i="2"/>
  <c r="AG151" i="2"/>
  <c r="AG150" i="2"/>
  <c r="AG149" i="2"/>
  <c r="AG148" i="2"/>
  <c r="AG147" i="2"/>
  <c r="AG146" i="2"/>
  <c r="AG145" i="2"/>
  <c r="AG144" i="2"/>
  <c r="AG143" i="2"/>
  <c r="AG142" i="2"/>
  <c r="AG141" i="2"/>
  <c r="AG140" i="2"/>
  <c r="AG139" i="2"/>
  <c r="AG138" i="2"/>
  <c r="AG137" i="2"/>
  <c r="AG136" i="2"/>
  <c r="AG135" i="2"/>
  <c r="AG134" i="2"/>
  <c r="AG133" i="2"/>
  <c r="AG132" i="2"/>
  <c r="AG131" i="2"/>
  <c r="AG130" i="2"/>
  <c r="AG129" i="2"/>
  <c r="AG128" i="2"/>
  <c r="AG127" i="2"/>
  <c r="AG126" i="2"/>
  <c r="AG125" i="2"/>
  <c r="AG124" i="2"/>
  <c r="AG123" i="2"/>
  <c r="AG122" i="2"/>
  <c r="AG121" i="2"/>
  <c r="AG120" i="2"/>
  <c r="AG119" i="2"/>
  <c r="AG118" i="2"/>
  <c r="AG117" i="2"/>
  <c r="AG116" i="2"/>
  <c r="AG115" i="2"/>
  <c r="AG114" i="2"/>
  <c r="AG113" i="2"/>
  <c r="AG112" i="2"/>
  <c r="AG111" i="2"/>
  <c r="AG110" i="2"/>
  <c r="AG109" i="2"/>
  <c r="AG108" i="2"/>
  <c r="AG107" i="2"/>
  <c r="AG106" i="2"/>
  <c r="AG105" i="2"/>
  <c r="AG104" i="2"/>
  <c r="AG103" i="2"/>
  <c r="AG102" i="2"/>
  <c r="AG101" i="2"/>
  <c r="AG100" i="2"/>
  <c r="AG99" i="2"/>
  <c r="AG98" i="2"/>
  <c r="AG97" i="2"/>
  <c r="AG96" i="2"/>
  <c r="AG95" i="2"/>
  <c r="AG94" i="2"/>
  <c r="AG93" i="2"/>
  <c r="AG92" i="2"/>
  <c r="AG91" i="2"/>
  <c r="AG90" i="2"/>
  <c r="AG89" i="2"/>
  <c r="AG88" i="2"/>
  <c r="AG87" i="2"/>
  <c r="AG86" i="2"/>
  <c r="AG85" i="2"/>
  <c r="AG84" i="2"/>
  <c r="AG83" i="2"/>
  <c r="AG82" i="2"/>
  <c r="AG81" i="2"/>
  <c r="AG80" i="2"/>
  <c r="AG79" i="2"/>
  <c r="AG78" i="2"/>
  <c r="AG77" i="2"/>
  <c r="AG76" i="2"/>
  <c r="AG75" i="2"/>
  <c r="AG74" i="2"/>
  <c r="AG73" i="2"/>
  <c r="AG72" i="2"/>
  <c r="AG71" i="2"/>
  <c r="AG70" i="2"/>
  <c r="AG69" i="2"/>
  <c r="AG68" i="2"/>
  <c r="AG67" i="2"/>
  <c r="AG66" i="2"/>
  <c r="AG65" i="2"/>
  <c r="AG64" i="2"/>
  <c r="AG63" i="2"/>
  <c r="AG62" i="2"/>
  <c r="AG61" i="2"/>
  <c r="AG60" i="2"/>
  <c r="AG59" i="2"/>
  <c r="AG58" i="2"/>
  <c r="AG57" i="2"/>
  <c r="AG56" i="2"/>
  <c r="AG55" i="2"/>
  <c r="AG54" i="2"/>
  <c r="AG53" i="2"/>
  <c r="AG52" i="2"/>
  <c r="AG51" i="2"/>
  <c r="AG50" i="2"/>
  <c r="AG49" i="2"/>
  <c r="AG48" i="2"/>
  <c r="AG47" i="2"/>
  <c r="AG46" i="2"/>
  <c r="AG45" i="2"/>
  <c r="AG44" i="2"/>
  <c r="AG43" i="2"/>
  <c r="AG42" i="2"/>
  <c r="AG41" i="2"/>
  <c r="AG40" i="2"/>
  <c r="AG39" i="2"/>
  <c r="AG38" i="2"/>
  <c r="AG37" i="2"/>
  <c r="AG36" i="2"/>
  <c r="AG35" i="2"/>
  <c r="AG34" i="2"/>
  <c r="AG33" i="2"/>
  <c r="AG32" i="2"/>
  <c r="AG31" i="2"/>
  <c r="AG30" i="2"/>
  <c r="AG29" i="2"/>
  <c r="AG28" i="2"/>
  <c r="AG27" i="2"/>
  <c r="AG26" i="2"/>
  <c r="AG25" i="2"/>
  <c r="AG24" i="2"/>
  <c r="AG23" i="2"/>
  <c r="AG22" i="2"/>
  <c r="AG21" i="2"/>
  <c r="AG20" i="2"/>
  <c r="AG19" i="2"/>
  <c r="AG18" i="2"/>
  <c r="AG17" i="2"/>
  <c r="AG16" i="2"/>
  <c r="AG15" i="2"/>
  <c r="AG14" i="2"/>
  <c r="AG13" i="2"/>
  <c r="AG12" i="2"/>
  <c r="AG11" i="2"/>
  <c r="AG10" i="2"/>
  <c r="AG9" i="2"/>
  <c r="AG8" i="2"/>
  <c r="AG7" i="2"/>
  <c r="AG6" i="2"/>
  <c r="AG5" i="2"/>
  <c r="AG4" i="2"/>
  <c r="AG3" i="2"/>
  <c r="AG2" i="2"/>
  <c r="E7" i="4"/>
  <c r="D7" i="4"/>
  <c r="C7" i="4"/>
  <c r="F12" i="4" l="1"/>
  <c r="F13" i="4" s="1"/>
  <c r="H12" i="4"/>
  <c r="H13" i="4" s="1"/>
  <c r="C8" i="4"/>
  <c r="E8" i="4"/>
  <c r="F8" i="4"/>
  <c r="K8" i="4"/>
  <c r="Q8" i="4"/>
  <c r="Q9" i="4" s="1"/>
  <c r="S8" i="4"/>
  <c r="S9" i="4" s="1"/>
  <c r="T8" i="4"/>
  <c r="T9" i="4" s="1"/>
  <c r="AA4" i="4"/>
  <c r="AA5" i="4" s="1"/>
  <c r="J12" i="4"/>
  <c r="J13" i="4" s="1"/>
  <c r="K12" i="4"/>
  <c r="K13" i="4" s="1"/>
  <c r="L12" i="4"/>
  <c r="L13" i="4" s="1"/>
  <c r="D8" i="4"/>
  <c r="O12" i="4"/>
  <c r="O13" i="4" s="1"/>
  <c r="W4" i="4"/>
  <c r="X4" i="4"/>
  <c r="C4" i="4"/>
  <c r="D4" i="4"/>
  <c r="E4" i="4"/>
  <c r="F4" i="4"/>
  <c r="E12" i="4"/>
  <c r="E13" i="4" s="1"/>
  <c r="L4" i="4"/>
  <c r="N8" i="4"/>
  <c r="N9" i="4" s="1"/>
  <c r="L8" i="4"/>
  <c r="L9" i="4" s="1"/>
  <c r="N12" i="4"/>
  <c r="N13" i="4" s="1"/>
  <c r="P8" i="4"/>
  <c r="P9" i="4" s="1"/>
  <c r="N4" i="4"/>
  <c r="N5" i="4" s="1"/>
  <c r="M8" i="4"/>
  <c r="M9" i="4" s="1"/>
  <c r="G12" i="4"/>
  <c r="G13" i="4" s="1"/>
  <c r="O4" i="4"/>
  <c r="P4" i="4"/>
  <c r="O8" i="4"/>
  <c r="O9" i="4" s="1"/>
  <c r="I12" i="4"/>
  <c r="I13" i="4" s="1"/>
  <c r="M4" i="4"/>
  <c r="Q4" i="4"/>
  <c r="R4" i="4"/>
  <c r="S4" i="4"/>
  <c r="T4" i="4"/>
  <c r="R8" i="4"/>
  <c r="R9" i="4" s="1"/>
  <c r="M12" i="4"/>
  <c r="M13" i="4" s="1"/>
  <c r="U4" i="4"/>
  <c r="V4" i="4"/>
  <c r="Y4" i="4"/>
  <c r="Z4" i="4"/>
  <c r="H4" i="4"/>
  <c r="G8" i="4"/>
  <c r="I4" i="4"/>
  <c r="H8" i="4"/>
  <c r="G4" i="4"/>
  <c r="J4" i="4"/>
  <c r="I8" i="4"/>
  <c r="C12" i="4"/>
  <c r="C13" i="4" s="1"/>
  <c r="O5" i="4" l="1"/>
  <c r="P5" i="4" l="1"/>
  <c r="Q5" i="4" l="1"/>
  <c r="R5" i="4" l="1"/>
  <c r="S5" i="4" l="1"/>
  <c r="T5" i="4" l="1"/>
  <c r="U5" i="4" l="1"/>
  <c r="V5" i="4" l="1"/>
  <c r="W5" i="4" l="1"/>
  <c r="X5" i="4" l="1"/>
  <c r="Y5" i="4" l="1"/>
  <c r="Z5" i="4"/>
</calcChain>
</file>

<file path=xl/sharedStrings.xml><?xml version="1.0" encoding="utf-8"?>
<sst xmlns="http://schemas.openxmlformats.org/spreadsheetml/2006/main" count="645" uniqueCount="143">
  <si>
    <t>Year</t>
  </si>
  <si>
    <t>Tms</t>
  </si>
  <si>
    <t>#P</t>
  </si>
  <si>
    <t>PAge</t>
  </si>
  <si>
    <t>R/G</t>
  </si>
  <si>
    <t>ERA</t>
  </si>
  <si>
    <t>G</t>
  </si>
  <si>
    <t>GF</t>
  </si>
  <si>
    <t>CG</t>
  </si>
  <si>
    <t>SHO</t>
  </si>
  <si>
    <t>tSho</t>
  </si>
  <si>
    <t>SV</t>
  </si>
  <si>
    <t>IP</t>
  </si>
  <si>
    <t>H</t>
  </si>
  <si>
    <t>R</t>
  </si>
  <si>
    <t>ER</t>
  </si>
  <si>
    <t>HR</t>
  </si>
  <si>
    <t>BB</t>
  </si>
  <si>
    <t>IBB</t>
  </si>
  <si>
    <t>SO</t>
  </si>
  <si>
    <t>HBP</t>
  </si>
  <si>
    <t>BK</t>
  </si>
  <si>
    <t>WP</t>
  </si>
  <si>
    <t>BF</t>
  </si>
  <si>
    <t>WHIP</t>
  </si>
  <si>
    <t>BAbip</t>
  </si>
  <si>
    <t>H9</t>
  </si>
  <si>
    <t>HR9</t>
  </si>
  <si>
    <t>BB9</t>
  </si>
  <si>
    <t>SO9</t>
  </si>
  <si>
    <t>SO/W</t>
  </si>
  <si>
    <t>E</t>
  </si>
  <si>
    <t>K/9</t>
  </si>
  <si>
    <t>HR/9</t>
  </si>
  <si>
    <t>BABIP</t>
  </si>
  <si>
    <t>PA</t>
  </si>
  <si>
    <t>AB</t>
  </si>
  <si>
    <t>1B</t>
  </si>
  <si>
    <t>2B</t>
  </si>
  <si>
    <t>3B</t>
  </si>
  <si>
    <t>RBI</t>
  </si>
  <si>
    <t>SB</t>
  </si>
  <si>
    <t>CS</t>
  </si>
  <si>
    <t>BA</t>
  </si>
  <si>
    <t>OBP</t>
  </si>
  <si>
    <t>SLG</t>
  </si>
  <si>
    <t>OPS</t>
  </si>
  <si>
    <t>TB</t>
  </si>
  <si>
    <t>GDP</t>
  </si>
  <si>
    <t>SH</t>
  </si>
  <si>
    <t>SF</t>
  </si>
  <si>
    <t>BIP</t>
  </si>
  <si>
    <t>Pitching</t>
  </si>
  <si>
    <t>Pitching and hitting raw stats from baseball-reference.com</t>
  </si>
  <si>
    <t>Season</t>
  </si>
  <si>
    <t>wOBA</t>
  </si>
  <si>
    <t>wOBA Scale</t>
  </si>
  <si>
    <t>wBB</t>
  </si>
  <si>
    <t>wHBP</t>
  </si>
  <si>
    <t>w1B</t>
  </si>
  <si>
    <t>w2B</t>
  </si>
  <si>
    <t>w3B</t>
  </si>
  <si>
    <t>wHR</t>
  </si>
  <si>
    <t>runSB</t>
  </si>
  <si>
    <t>runCS</t>
  </si>
  <si>
    <t>R/PA</t>
  </si>
  <si>
    <t>R/W</t>
  </si>
  <si>
    <t>cFIP</t>
  </si>
  <si>
    <t>weights and constants from Fangraphs</t>
  </si>
  <si>
    <t>Modern</t>
  </si>
  <si>
    <t>Hitting</t>
  </si>
  <si>
    <t>UBB</t>
  </si>
  <si>
    <t>K</t>
  </si>
  <si>
    <t>HBP is not tracked prior to 1884</t>
  </si>
  <si>
    <t>HP</t>
  </si>
  <si>
    <t>UBB/9</t>
  </si>
  <si>
    <t>R/9</t>
  </si>
  <si>
    <t>Modern day is assumed to be 2010 in PT - we don't know exactly but that seems to correlate the best</t>
  </si>
  <si>
    <t>Differences</t>
  </si>
  <si>
    <t>Guts</t>
  </si>
  <si>
    <t>FIP</t>
  </si>
  <si>
    <t>FIP-ERA</t>
  </si>
  <si>
    <t>1B/G</t>
  </si>
  <si>
    <t>2B/G</t>
  </si>
  <si>
    <t>3B/G</t>
  </si>
  <si>
    <t>H/G</t>
  </si>
  <si>
    <t>HR/G</t>
  </si>
  <si>
    <t>SB/G</t>
  </si>
  <si>
    <t>E/G</t>
  </si>
  <si>
    <t>SO/G</t>
  </si>
  <si>
    <t>UBB/G</t>
  </si>
  <si>
    <t>BIP/G</t>
  </si>
  <si>
    <t>Era</t>
  </si>
  <si>
    <t>Starters</t>
  </si>
  <si>
    <t>Pen</t>
  </si>
  <si>
    <t>Position Players</t>
  </si>
  <si>
    <t>Power</t>
  </si>
  <si>
    <t>Defense</t>
  </si>
  <si>
    <t>Boom</t>
  </si>
  <si>
    <t>Golden</t>
  </si>
  <si>
    <t>Rebirth</t>
  </si>
  <si>
    <t>Deadball</t>
  </si>
  <si>
    <t>Early Years</t>
  </si>
  <si>
    <t>5 or 6</t>
  </si>
  <si>
    <t>6 or 6</t>
  </si>
  <si>
    <t>Pitching Notes</t>
  </si>
  <si>
    <t>Hitting Notes</t>
  </si>
  <si>
    <t>Stuff and Movement are King</t>
  </si>
  <si>
    <t>Power, AvK are key. Eye helps. Fielding is not important</t>
  </si>
  <si>
    <t>Movement is key with the offense running rampant.</t>
  </si>
  <si>
    <t>Movement is key with the offense running rampant. Strikeouts are lower than average, but stuff keeps offense in check.</t>
  </si>
  <si>
    <t>Run Environment is suppressed. Bring pitchers with good control and movement.</t>
  </si>
  <si>
    <t>Run Environment is suppressed. Strikeouts are increasingly rare. Movement and Control are primary focus.</t>
  </si>
  <si>
    <t>SP</t>
  </si>
  <si>
    <t>RP</t>
  </si>
  <si>
    <t>Batters</t>
  </si>
  <si>
    <t>Power is lower, balls in play are important, along with speed and defense (a little bit)</t>
  </si>
  <si>
    <t>HR and K environment are lower. SB is important, defense gaining value every year.</t>
  </si>
  <si>
    <t>Balls in play increasing, Ks decreasing. Movement and Control</t>
  </si>
  <si>
    <t>BABIP and stealing play up, defense still gaining value.</t>
  </si>
  <si>
    <t>Offense is pretty much down across the board. Focus on babip, power and defense.</t>
  </si>
  <si>
    <t>Year of the pitcher - Pitching plays up regardless of ratings.</t>
  </si>
  <si>
    <t>Ks up close to modern era. Movement and Control still very important.</t>
  </si>
  <si>
    <t>Movement is very important along with Control. Strikeouts about 2/3 of modern day. Stamina important for longer starts</t>
  </si>
  <si>
    <t>Control is very important with UBB significantly higher than modern era. Movement still very important with home runs at modern rates. Strikeouts about 2/3 of modern day.</t>
  </si>
  <si>
    <t>Control is very important with UBB significantly higher than modern era. Strikeouts and Home Runs about 2/3 of modern day.</t>
  </si>
  <si>
    <t>Similar to a modern offense with Avoid Ks having less importantance, defense more important</t>
  </si>
  <si>
    <t>Eye, Defense and BABIP are kings</t>
  </si>
  <si>
    <t>Pitching is generally powerful, but with Ks very low Movement and Control have more importantance</t>
  </si>
  <si>
    <t>Offense is becoming much stronger, especially on balls in play. Defense even more important as errors are now double modern eras</t>
  </si>
  <si>
    <t>Balls in Play and Baserunning are important, HR are increasingly rare. Defense even more important as errors are now double modern eras</t>
  </si>
  <si>
    <t>Flyball pitchers with good/high movement are becoming better every year. HR Rate is down but BIP is significantly up. Control still important</t>
  </si>
  <si>
    <t>IBB is not tracked prior to 1928. BB rate is mostly UBB in Deadball, slowly more IBB in Early Eras</t>
  </si>
  <si>
    <t>The only batting ratings that matter are BABIP and Eye (gap a little bit). Defense and stealing/baserunning are crucial</t>
  </si>
  <si>
    <t>The only batting ratings that matter are BABIP and Eye (gap a little bit). Defense and stealing/baserunning are crucial. Errors are almost triple modern era</t>
  </si>
  <si>
    <t>The only batting ratings that matter are BABIP and Eye (gap a little bit). Defense and stealing/baserunning are crucial. Errors are almost quadruple modern era</t>
  </si>
  <si>
    <t>Defense and BABIP are the most important ratings on any card. Errors are quadruple (or more) than modern era. Walks are slowly becoming IBB vs UBB. SB are still critical. HR are (almost) all Inside the Park</t>
  </si>
  <si>
    <t>Control is important to keep free runners off base. Hold Runners is important to prevent SBs. Defense is more important than Stuff and Movement.</t>
  </si>
  <si>
    <t>Control is important to keep free runners off base. Hold Runners is important to prevent SBs. Stuff is almost meaningless with so few Ks.</t>
  </si>
  <si>
    <t>SB and CS data is inconsistent until 1920. Modern SB rules were not in place until 1898</t>
  </si>
  <si>
    <t>Stuff becomes the most important rating again as home runs and walks become nearly non existant. Stuff can increase your K/9, but likely not even close to modern levels (would need 200+ stuff to strike out at modern K/9). Hold Runners and Stamina most important.</t>
  </si>
  <si>
    <t>Defense and BABIP are the most important ratings on any card. Errors and Passed Balls happen every inning. Walks are slowly becoming IBB vs UBB. SB are still critical, but success rate drops drastically. HR are (almost) all Inside the Park</t>
  </si>
  <si>
    <t>SP rules are for "set and forget" roster creation, as the AI will not count it as a complete roster when the tournament "fires" unless you have 8 pitchers along with 10+ position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</si>
</sst>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1"/>
      <color rgb="FF9C0006"/>
      <name val="Calibri"/>
      <family val="2"/>
      <scheme val="minor"/>
    </font>
    <font>
      <sz val="8"/>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6">
    <xf numFmtId="0" fontId="0" fillId="0" borderId="0" xfId="0"/>
    <xf numFmtId="0" fontId="0" fillId="0" borderId="0" xfId="0" applyAlignment="1">
      <alignment vertical="center" wrapText="1"/>
    </xf>
    <xf numFmtId="0" fontId="0" fillId="0" borderId="0" xfId="0" applyAlignment="1">
      <alignment horizontal="right" vertical="center" wrapText="1"/>
    </xf>
    <xf numFmtId="0" fontId="1" fillId="2" borderId="0" xfId="1"/>
    <xf numFmtId="0" fontId="0" fillId="3" borderId="0" xfId="0" applyFill="1"/>
    <xf numFmtId="0" fontId="0" fillId="3" borderId="0" xfId="0" applyFill="1" applyAlignment="1">
      <alignment vertical="center" wrapText="1"/>
    </xf>
    <xf numFmtId="0" fontId="0" fillId="3" borderId="0" xfId="0" applyFill="1" applyAlignment="1">
      <alignment horizontal="right" vertical="center" wrapText="1"/>
    </xf>
    <xf numFmtId="0" fontId="0" fillId="4" borderId="0" xfId="0" applyFill="1"/>
    <xf numFmtId="164" fontId="0" fillId="4" borderId="0" xfId="0" applyNumberFormat="1" applyFill="1"/>
    <xf numFmtId="2" fontId="0" fillId="4" borderId="0" xfId="0" applyNumberFormat="1" applyFill="1"/>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xf numFmtId="164" fontId="0" fillId="5" borderId="0" xfId="0" applyNumberFormat="1" applyFill="1"/>
    <xf numFmtId="2" fontId="0" fillId="5" borderId="0" xfId="0" applyNumberFormat="1" applyFill="1"/>
    <xf numFmtId="0" fontId="0" fillId="5" borderId="5" xfId="0" applyFill="1" applyBorder="1"/>
    <xf numFmtId="49" fontId="0" fillId="5" borderId="4" xfId="0" applyNumberFormat="1" applyFill="1" applyBorder="1"/>
    <xf numFmtId="0" fontId="0" fillId="5" borderId="6" xfId="0" applyFill="1" applyBorder="1"/>
    <xf numFmtId="0" fontId="0" fillId="5" borderId="7" xfId="0" applyFill="1" applyBorder="1"/>
    <xf numFmtId="164" fontId="0" fillId="5" borderId="7" xfId="0" applyNumberFormat="1" applyFill="1" applyBorder="1"/>
    <xf numFmtId="2" fontId="0" fillId="5" borderId="7" xfId="0" applyNumberFormat="1" applyFill="1" applyBorder="1"/>
    <xf numFmtId="0" fontId="0" fillId="5" borderId="8" xfId="0"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49" fontId="0" fillId="4" borderId="4" xfId="0" applyNumberFormat="1" applyFill="1" applyBorder="1"/>
    <xf numFmtId="0" fontId="0" fillId="4" borderId="6" xfId="0" applyFill="1" applyBorder="1"/>
    <xf numFmtId="0" fontId="0" fillId="4" borderId="7" xfId="0" applyFill="1" applyBorder="1"/>
    <xf numFmtId="2" fontId="0" fillId="4" borderId="7" xfId="0" applyNumberFormat="1" applyFill="1" applyBorder="1"/>
    <xf numFmtId="2" fontId="0" fillId="4" borderId="8" xfId="0" applyNumberFormat="1" applyFill="1" applyBorder="1"/>
    <xf numFmtId="0" fontId="0" fillId="6" borderId="1" xfId="0" applyFill="1" applyBorder="1"/>
    <xf numFmtId="0" fontId="0" fillId="6" borderId="2" xfId="0" applyFill="1" applyBorder="1"/>
    <xf numFmtId="0" fontId="0" fillId="6" borderId="3" xfId="0" applyFill="1" applyBorder="1"/>
    <xf numFmtId="0" fontId="0" fillId="7" borderId="4" xfId="0" applyFill="1" applyBorder="1"/>
    <xf numFmtId="0" fontId="0" fillId="7" borderId="0" xfId="0" applyFill="1"/>
    <xf numFmtId="0" fontId="0" fillId="7" borderId="5" xfId="0" applyFill="1" applyBorder="1"/>
    <xf numFmtId="49" fontId="0" fillId="7" borderId="4" xfId="0" applyNumberFormat="1" applyFill="1" applyBorder="1"/>
    <xf numFmtId="0" fontId="0" fillId="7" borderId="6" xfId="0" applyFill="1" applyBorder="1"/>
    <xf numFmtId="0" fontId="0" fillId="7" borderId="7" xfId="0" applyFill="1" applyBorder="1"/>
    <xf numFmtId="0" fontId="0" fillId="7" borderId="8" xfId="0" applyFill="1" applyBorder="1"/>
    <xf numFmtId="0" fontId="0" fillId="0" borderId="0" xfId="0" applyProtection="1">
      <protection locked="0"/>
    </xf>
    <xf numFmtId="0" fontId="0" fillId="0" borderId="0" xfId="0"/>
  </cellXfs>
  <cellStyles count="2">
    <cellStyle name="Bad" xfId="1" builtinId="27"/>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8292-B449-4751-877C-A68248F2A95C}">
  <dimension ref="B1:AA38"/>
  <sheetViews>
    <sheetView tabSelected="1" workbookViewId="0">
      <selection activeCell="C16" sqref="C16"/>
    </sheetView>
  </sheetViews>
  <sheetFormatPr defaultRowHeight="15" x14ac:dyDescent="0.25"/>
  <cols>
    <col min="1" max="1" width="0.85546875" customWidth="1"/>
    <col min="2" max="2" width="14" bestFit="1" customWidth="1"/>
    <col min="16" max="16" width="9.5703125" bestFit="1" customWidth="1"/>
    <col min="18" max="25" width="9.28515625" bestFit="1" customWidth="1"/>
    <col min="26" max="26" width="9.5703125" bestFit="1" customWidth="1"/>
  </cols>
  <sheetData>
    <row r="1" spans="2:27" ht="3" customHeight="1" x14ac:dyDescent="0.25"/>
    <row r="2" spans="2:27" x14ac:dyDescent="0.25">
      <c r="B2" s="10" t="s">
        <v>70</v>
      </c>
      <c r="C2" s="11" t="s">
        <v>35</v>
      </c>
      <c r="D2" s="11" t="s">
        <v>13</v>
      </c>
      <c r="E2" s="11" t="s">
        <v>37</v>
      </c>
      <c r="F2" s="11" t="s">
        <v>38</v>
      </c>
      <c r="G2" s="11" t="s">
        <v>39</v>
      </c>
      <c r="H2" s="11" t="s">
        <v>16</v>
      </c>
      <c r="I2" s="11" t="s">
        <v>71</v>
      </c>
      <c r="J2" s="11" t="s">
        <v>20</v>
      </c>
      <c r="K2" s="11" t="s">
        <v>19</v>
      </c>
      <c r="L2" s="11" t="s">
        <v>41</v>
      </c>
      <c r="M2" s="11" t="s">
        <v>42</v>
      </c>
      <c r="N2" s="11" t="s">
        <v>43</v>
      </c>
      <c r="O2" s="11" t="s">
        <v>44</v>
      </c>
      <c r="P2" s="11" t="s">
        <v>45</v>
      </c>
      <c r="Q2" s="11" t="s">
        <v>34</v>
      </c>
      <c r="R2" s="11" t="s">
        <v>85</v>
      </c>
      <c r="S2" s="11" t="s">
        <v>82</v>
      </c>
      <c r="T2" s="11" t="s">
        <v>83</v>
      </c>
      <c r="U2" s="11" t="s">
        <v>84</v>
      </c>
      <c r="V2" s="11" t="s">
        <v>86</v>
      </c>
      <c r="W2" s="11" t="s">
        <v>87</v>
      </c>
      <c r="X2" s="11" t="s">
        <v>71</v>
      </c>
      <c r="Y2" s="11" t="s">
        <v>89</v>
      </c>
      <c r="Z2" s="11" t="s">
        <v>91</v>
      </c>
      <c r="AA2" s="12" t="s">
        <v>88</v>
      </c>
    </row>
    <row r="3" spans="2:27" x14ac:dyDescent="0.25">
      <c r="B3" s="13" t="s">
        <v>69</v>
      </c>
      <c r="C3" s="14">
        <f>Batting!$D$14</f>
        <v>185553</v>
      </c>
      <c r="D3" s="14">
        <f>Batting!$G$14</f>
        <v>42554</v>
      </c>
      <c r="E3" s="14">
        <f>Batting!$H$14</f>
        <v>28589</v>
      </c>
      <c r="F3" s="14">
        <f>Batting!$I$14</f>
        <v>8486</v>
      </c>
      <c r="G3" s="14">
        <f>Batting!$J$14</f>
        <v>866</v>
      </c>
      <c r="H3" s="14">
        <f>Batting!$K$14</f>
        <v>4613</v>
      </c>
      <c r="I3" s="14">
        <f>Batting!$AL$14</f>
        <v>14562</v>
      </c>
      <c r="J3" s="14">
        <f>Batting!$W$14</f>
        <v>1549</v>
      </c>
      <c r="K3" s="14">
        <f>Batting!$P$14</f>
        <v>34306</v>
      </c>
      <c r="L3" s="14">
        <f>Batting!$M$14</f>
        <v>2959</v>
      </c>
      <c r="M3" s="14">
        <f>Batting!$N$14</f>
        <v>1129</v>
      </c>
      <c r="N3" s="14">
        <f>Batting!$Q$14</f>
        <v>0.25700000000000001</v>
      </c>
      <c r="O3" s="14">
        <f>Batting!$R$14</f>
        <v>0.32500000000000001</v>
      </c>
      <c r="P3" s="14">
        <f>Batting!$S$14</f>
        <v>0.40300000000000002</v>
      </c>
      <c r="Q3" s="15">
        <f>Batting!$AK$14</f>
        <v>0.25647074728766012</v>
      </c>
      <c r="R3" s="16">
        <f>Batting!$AB$14</f>
        <v>8.7559670781893004</v>
      </c>
      <c r="S3" s="16">
        <f>Batting!$AC$14</f>
        <v>5.882510288065844</v>
      </c>
      <c r="T3" s="16">
        <f>Batting!$AD$14</f>
        <v>1.7460905349794238</v>
      </c>
      <c r="U3" s="16">
        <f>Batting!$AE$14</f>
        <v>0.17818930041152264</v>
      </c>
      <c r="V3" s="16">
        <f>Batting!$AF$14</f>
        <v>0.94917695473251029</v>
      </c>
      <c r="W3" s="16">
        <f>Batting!$AG$14</f>
        <v>0.60884773662551439</v>
      </c>
      <c r="X3" s="16">
        <f>Batting!$AH$14</f>
        <v>2.9962962962962965</v>
      </c>
      <c r="Y3" s="16">
        <f>Batting!$AI$14</f>
        <v>7.0588477366255145</v>
      </c>
      <c r="Z3" s="16">
        <f>Batting!$AJ$14</f>
        <v>26.282921810699587</v>
      </c>
      <c r="AA3" s="17">
        <f>Pitching!$AI$14</f>
        <v>0.62345679012345678</v>
      </c>
    </row>
    <row r="4" spans="2:27" x14ac:dyDescent="0.25">
      <c r="B4" s="18">
        <f>C16</f>
        <v>2022</v>
      </c>
      <c r="C4" s="14">
        <f>VLOOKUP($B$4,Batting!$A$1:$AL$153,4,FALSE)</f>
        <v>182052</v>
      </c>
      <c r="D4" s="14">
        <f>VLOOKUP($B$4,Batting!$A$1:$AL$153,7,FALSE)</f>
        <v>39675</v>
      </c>
      <c r="E4" s="14">
        <f>VLOOKUP($B$4,Batting!$A$1:$AL$153,8,FALSE)</f>
        <v>25877</v>
      </c>
      <c r="F4" s="14">
        <f>VLOOKUP($B$4,Batting!$A$1:$AL$153,9,FALSE)</f>
        <v>7940</v>
      </c>
      <c r="G4" s="14">
        <f>VLOOKUP($B$4,Batting!$A$1:$AL$153,10,FALSE)</f>
        <v>643</v>
      </c>
      <c r="H4" s="14">
        <f>VLOOKUP($B$4,Batting!$A$1:$AL$153,11,FALSE)</f>
        <v>5215</v>
      </c>
      <c r="I4" s="14">
        <f>VLOOKUP($B$4,Batting!$A$1:$AL$153,38,FALSE)</f>
        <v>14378</v>
      </c>
      <c r="J4" s="14">
        <f>VLOOKUP($B$4,Batting!$A$1:$AL$153,23,FALSE)</f>
        <v>2046</v>
      </c>
      <c r="K4" s="14">
        <f>VLOOKUP($B$4,Batting!$A$1:$AL$153,16,FALSE)</f>
        <v>40812</v>
      </c>
      <c r="L4" s="14">
        <f>VLOOKUP($B$4,Batting!$A$1:$AL$153,13,FALSE)</f>
        <v>2486</v>
      </c>
      <c r="M4" s="14">
        <f>VLOOKUP($B$4,Batting!$A$1:$AL$153,14,FALSE)</f>
        <v>811</v>
      </c>
      <c r="N4" s="15">
        <f>VLOOKUP($B$4,Batting!$A$1:$AL$153,17,FALSE)</f>
        <v>0.24299999999999999</v>
      </c>
      <c r="O4" s="15">
        <f>VLOOKUP($B$4,Batting!$A$1:$AL$153,18,FALSE)</f>
        <v>0.312</v>
      </c>
      <c r="P4" s="15">
        <f>VLOOKUP($B$4,Batting!$A$1:$AL$153,19,FALSE)</f>
        <v>0.39500000000000002</v>
      </c>
      <c r="Q4" s="15">
        <f>VLOOKUP($B$4,Batting!$A$1:$AL$153,37,FALSE)</f>
        <v>0.25107651057566904</v>
      </c>
      <c r="R4" s="16">
        <f>VLOOKUP($B$4,Batting!$A$1:$AL$153,28,FALSE)</f>
        <v>8.1635802469135808</v>
      </c>
      <c r="S4" s="16">
        <f>VLOOKUP($B$4,Batting!$A$1:$AL$153,29,FALSE)</f>
        <v>5.3244855967078193</v>
      </c>
      <c r="T4" s="16">
        <f>VLOOKUP($B$4,Batting!$A$1:$AL$153,30,FALSE)</f>
        <v>1.6337448559670782</v>
      </c>
      <c r="U4" s="16">
        <f>VLOOKUP($B$4,Batting!$A$1:$AL$153,31,FALSE)</f>
        <v>0.1323045267489712</v>
      </c>
      <c r="V4" s="16">
        <f>VLOOKUP($B$4,Batting!$A$1:$AL$153,32,FALSE)</f>
        <v>1.073045267489712</v>
      </c>
      <c r="W4" s="16">
        <f>VLOOKUP($B$4,Batting!$A$1:$AL$153,33,FALSE)</f>
        <v>0.51152263374485596</v>
      </c>
      <c r="X4" s="16">
        <f>VLOOKUP($B$4,Batting!$A$1:$AL$153,34,FALSE)</f>
        <v>2.9584362139917695</v>
      </c>
      <c r="Y4" s="16">
        <f>VLOOKUP($B$4,Batting!$A$1:$AL$153,35,FALSE)</f>
        <v>8.397530864197531</v>
      </c>
      <c r="Z4" s="16">
        <f>VLOOKUP($B$4,Batting!$A$1:$AL$153,36,FALSE)</f>
        <v>24.41604938271605</v>
      </c>
      <c r="AA4" s="17">
        <f>VLOOKUP($B$4,Pitching!$A$1:$AL$153,35,FALSE)</f>
        <v>0.52942386831275723</v>
      </c>
    </row>
    <row r="5" spans="2:27" x14ac:dyDescent="0.25">
      <c r="B5" s="19" t="s">
        <v>78</v>
      </c>
      <c r="C5" s="20"/>
      <c r="D5" s="20"/>
      <c r="E5" s="20"/>
      <c r="F5" s="20"/>
      <c r="G5" s="20"/>
      <c r="H5" s="20"/>
      <c r="I5" s="20"/>
      <c r="J5" s="20"/>
      <c r="K5" s="20"/>
      <c r="L5" s="20"/>
      <c r="M5" s="20"/>
      <c r="N5" s="20">
        <f>N4-N3</f>
        <v>-1.4000000000000012E-2</v>
      </c>
      <c r="O5" s="20">
        <f t="shared" ref="O5:AA5" si="0">O4-O3</f>
        <v>-1.3000000000000012E-2</v>
      </c>
      <c r="P5" s="20">
        <f t="shared" si="0"/>
        <v>-8.0000000000000071E-3</v>
      </c>
      <c r="Q5" s="21">
        <f t="shared" si="0"/>
        <v>-5.3942367119910739E-3</v>
      </c>
      <c r="R5" s="22">
        <f t="shared" si="0"/>
        <v>-0.59238683127571967</v>
      </c>
      <c r="S5" s="22">
        <f t="shared" si="0"/>
        <v>-0.55802469135802468</v>
      </c>
      <c r="T5" s="22">
        <f t="shared" si="0"/>
        <v>-0.1123456790123456</v>
      </c>
      <c r="U5" s="22">
        <f t="shared" si="0"/>
        <v>-4.5884773662551448E-2</v>
      </c>
      <c r="V5" s="22">
        <f t="shared" si="0"/>
        <v>0.12386831275720167</v>
      </c>
      <c r="W5" s="22">
        <f t="shared" si="0"/>
        <v>-9.7325102880658432E-2</v>
      </c>
      <c r="X5" s="22">
        <f t="shared" si="0"/>
        <v>-3.7860082304526976E-2</v>
      </c>
      <c r="Y5" s="22">
        <f t="shared" si="0"/>
        <v>1.3386831275720166</v>
      </c>
      <c r="Z5" s="22">
        <f t="shared" si="0"/>
        <v>-1.8668724279835374</v>
      </c>
      <c r="AA5" s="23">
        <f t="shared" si="0"/>
        <v>-9.4032921810699555E-2</v>
      </c>
    </row>
    <row r="6" spans="2:27" x14ac:dyDescent="0.25">
      <c r="B6" s="24" t="s">
        <v>52</v>
      </c>
      <c r="C6" s="25" t="s">
        <v>23</v>
      </c>
      <c r="D6" s="25" t="s">
        <v>12</v>
      </c>
      <c r="E6" s="25" t="s">
        <v>14</v>
      </c>
      <c r="F6" s="25" t="s">
        <v>15</v>
      </c>
      <c r="G6" s="25" t="s">
        <v>13</v>
      </c>
      <c r="H6" s="25" t="s">
        <v>16</v>
      </c>
      <c r="I6" s="25" t="s">
        <v>72</v>
      </c>
      <c r="J6" s="25" t="s">
        <v>71</v>
      </c>
      <c r="K6" s="25" t="s">
        <v>74</v>
      </c>
      <c r="L6" s="25" t="s">
        <v>32</v>
      </c>
      <c r="M6" s="25" t="s">
        <v>75</v>
      </c>
      <c r="N6" s="25" t="s">
        <v>33</v>
      </c>
      <c r="O6" s="25" t="s">
        <v>5</v>
      </c>
      <c r="P6" s="25" t="s">
        <v>76</v>
      </c>
      <c r="Q6" s="25" t="s">
        <v>24</v>
      </c>
      <c r="R6" s="25" t="s">
        <v>80</v>
      </c>
      <c r="S6" s="25" t="s">
        <v>81</v>
      </c>
      <c r="T6" s="26" t="s">
        <v>4</v>
      </c>
    </row>
    <row r="7" spans="2:27" x14ac:dyDescent="0.25">
      <c r="B7" s="27" t="s">
        <v>69</v>
      </c>
      <c r="C7" s="7">
        <f>Pitching!$X$14</f>
        <v>185553</v>
      </c>
      <c r="D7" s="7">
        <f>Pitching!$M$14</f>
        <v>43305.1</v>
      </c>
      <c r="E7" s="7">
        <f>Pitching!$O$14</f>
        <v>21308</v>
      </c>
      <c r="F7" s="7">
        <f>Pitching!$P$14</f>
        <v>19595</v>
      </c>
      <c r="G7" s="7">
        <f>Pitching!$N$14</f>
        <v>42554</v>
      </c>
      <c r="H7" s="7">
        <f>Pitching!$Q$14</f>
        <v>4613</v>
      </c>
      <c r="I7" s="7">
        <f>Pitching!$T$14</f>
        <v>34306</v>
      </c>
      <c r="J7" s="7">
        <f>Pitching!$R$14-Pitching!$S$14</f>
        <v>14562</v>
      </c>
      <c r="K7" s="7">
        <f>Pitching!$U$14</f>
        <v>1549</v>
      </c>
      <c r="L7" s="9">
        <f>Pitching!$AD$14</f>
        <v>7.1</v>
      </c>
      <c r="M7" s="9">
        <f>(Pitching!$R$14-Pitching!$S$14)/DOLLARDE(Pitching!$M$14,3)*9</f>
        <v>3.0263708858031344</v>
      </c>
      <c r="N7" s="9">
        <f>Pitching!$AB$14</f>
        <v>1</v>
      </c>
      <c r="O7" s="9">
        <f>Pitching!$F$14</f>
        <v>4.07</v>
      </c>
      <c r="P7" s="9">
        <f>Pitching!$AL$14</f>
        <v>4.4283691000338692</v>
      </c>
      <c r="Q7" s="8">
        <f>Pitching!$Y$14</f>
        <v>1.347</v>
      </c>
      <c r="R7" s="9">
        <f>Pitching!$AG$14</f>
        <v>3.9945152868007021</v>
      </c>
      <c r="S7" s="9">
        <f>Pitching!AH14</f>
        <v>-7.548471319929817E-2</v>
      </c>
      <c r="T7" s="28">
        <f>Pitching!$E$14</f>
        <v>4.38</v>
      </c>
    </row>
    <row r="8" spans="2:27" x14ac:dyDescent="0.25">
      <c r="B8" s="29">
        <f>C16</f>
        <v>2022</v>
      </c>
      <c r="C8" s="7">
        <f>VLOOKUP($B$8,Pitching!$A$1:$AL$153,24,FALSE)</f>
        <v>182052</v>
      </c>
      <c r="D8" s="7">
        <f>VLOOKUP($B$8,Pitching!$A$1:$AL$153,13,FALSE)</f>
        <v>43075.1</v>
      </c>
      <c r="E8" s="7">
        <f>VLOOKUP($B$8,Pitching!$A$1:$AL$153,15,FALSE)</f>
        <v>20817</v>
      </c>
      <c r="F8" s="7">
        <f>VLOOKUP($B$8,Pitching!$A$1:$AL$153,16,FALSE)</f>
        <v>18962</v>
      </c>
      <c r="G8" s="7">
        <f>VLOOKUP($B$8,Pitching!$A$1:$AL$153,14,FALSE)</f>
        <v>39675</v>
      </c>
      <c r="H8" s="7">
        <f>VLOOKUP($B$8,Pitching!$A$1:$AL$153,17,FALSE)</f>
        <v>5215</v>
      </c>
      <c r="I8" s="7">
        <f>VLOOKUP($B$8,Pitching!$A$1:$AL$153,20,FALSE)</f>
        <v>40812</v>
      </c>
      <c r="J8" s="7">
        <f>VLOOKUP($B$8,Pitching!$A$1:$AL$153,36,FALSE)</f>
        <v>14378</v>
      </c>
      <c r="K8" s="7">
        <f>VLOOKUP($B$8,Pitching!$A$1:$AL$153,21,FALSE)</f>
        <v>2046</v>
      </c>
      <c r="L8" s="9">
        <f>VLOOKUP($B$8,Pitching!$A$1:$AL$153,30,FALSE)</f>
        <v>8.5</v>
      </c>
      <c r="M8" s="9">
        <f>VLOOKUP($B$8,Pitching!$A$1:$AL$153,37,FALSE)</f>
        <v>3.0040858650735922</v>
      </c>
      <c r="N8" s="9">
        <f>VLOOKUP($B$8,Pitching!$A$1:$AL$153,28,FALSE)</f>
        <v>1.1000000000000001</v>
      </c>
      <c r="O8" s="9">
        <f>VLOOKUP($B$8,Pitching!$A$1:$AL$153,6,FALSE)</f>
        <v>3.96</v>
      </c>
      <c r="P8" s="9">
        <f>VLOOKUP($B$8,Pitching!$A$1:$AL$153,38,FALSE)</f>
        <v>4.3494265859811501</v>
      </c>
      <c r="Q8" s="8">
        <f>VLOOKUP($B$8,Pitching!$A$1:$AL$153,25,FALSE)</f>
        <v>1.266</v>
      </c>
      <c r="R8" s="9">
        <f>VLOOKUP($B$8,Pitching!$A$1:$AL$153,33,FALSE)</f>
        <v>3.9358142943370531</v>
      </c>
      <c r="S8" s="9">
        <f>VLOOKUP($B$8,Pitching!$A$1:$AL$153,34,FALSE)</f>
        <v>-2.4185705662946866E-2</v>
      </c>
      <c r="T8" s="28">
        <f>VLOOKUP($B$8,Pitching!$A$1:$AL$153,5,FALSE)</f>
        <v>4.28</v>
      </c>
    </row>
    <row r="9" spans="2:27" x14ac:dyDescent="0.25">
      <c r="B9" s="30" t="s">
        <v>78</v>
      </c>
      <c r="C9" s="31"/>
      <c r="D9" s="31"/>
      <c r="E9" s="31"/>
      <c r="F9" s="31"/>
      <c r="G9" s="31"/>
      <c r="H9" s="31"/>
      <c r="I9" s="31"/>
      <c r="J9" s="31"/>
      <c r="K9" s="31"/>
      <c r="L9" s="32">
        <f>L8-L7</f>
        <v>1.4000000000000004</v>
      </c>
      <c r="M9" s="32">
        <f t="shared" ref="M9:T9" si="1">M8-M7</f>
        <v>-2.2285020729542193E-2</v>
      </c>
      <c r="N9" s="32">
        <f t="shared" si="1"/>
        <v>0.10000000000000009</v>
      </c>
      <c r="O9" s="32">
        <f t="shared" si="1"/>
        <v>-0.11000000000000032</v>
      </c>
      <c r="P9" s="32">
        <f t="shared" si="1"/>
        <v>-7.8942514052719126E-2</v>
      </c>
      <c r="Q9" s="32">
        <f t="shared" si="1"/>
        <v>-8.0999999999999961E-2</v>
      </c>
      <c r="R9" s="32">
        <f t="shared" si="1"/>
        <v>-5.8700992463649015E-2</v>
      </c>
      <c r="S9" s="32">
        <f t="shared" si="1"/>
        <v>5.1299007536351304E-2</v>
      </c>
      <c r="T9" s="33">
        <f t="shared" si="1"/>
        <v>-9.9999999999999645E-2</v>
      </c>
    </row>
    <row r="10" spans="2:27" x14ac:dyDescent="0.25">
      <c r="B10" s="34" t="s">
        <v>79</v>
      </c>
      <c r="C10" s="35" t="s">
        <v>55</v>
      </c>
      <c r="D10" s="35" t="s">
        <v>56</v>
      </c>
      <c r="E10" s="35" t="s">
        <v>57</v>
      </c>
      <c r="F10" s="35" t="s">
        <v>58</v>
      </c>
      <c r="G10" s="35" t="s">
        <v>59</v>
      </c>
      <c r="H10" s="35" t="s">
        <v>60</v>
      </c>
      <c r="I10" s="35" t="s">
        <v>61</v>
      </c>
      <c r="J10" s="35" t="s">
        <v>62</v>
      </c>
      <c r="K10" s="35" t="s">
        <v>63</v>
      </c>
      <c r="L10" s="35" t="s">
        <v>64</v>
      </c>
      <c r="M10" s="35" t="s">
        <v>65</v>
      </c>
      <c r="N10" s="35" t="s">
        <v>66</v>
      </c>
      <c r="O10" s="36" t="s">
        <v>67</v>
      </c>
    </row>
    <row r="11" spans="2:27" x14ac:dyDescent="0.25">
      <c r="B11" s="37" t="s">
        <v>69</v>
      </c>
      <c r="C11" s="38">
        <f>FGGuts!$B$14</f>
        <v>0.32100000000000001</v>
      </c>
      <c r="D11" s="38">
        <f>FGGuts!$C$14</f>
        <v>1.2509999999999999</v>
      </c>
      <c r="E11" s="38">
        <f>FGGuts!$D$14</f>
        <v>0.70099999999999996</v>
      </c>
      <c r="F11" s="38">
        <f>FGGuts!$E$14</f>
        <v>0.73199999999999998</v>
      </c>
      <c r="G11" s="38">
        <f>FGGuts!$F$14</f>
        <v>0.89500000000000002</v>
      </c>
      <c r="H11" s="38">
        <f>FGGuts!$G$14</f>
        <v>1.27</v>
      </c>
      <c r="I11" s="38">
        <f>FGGuts!$H$14</f>
        <v>1.6080000000000001</v>
      </c>
      <c r="J11" s="38">
        <f>FGGuts!$I$14</f>
        <v>2.0720000000000001</v>
      </c>
      <c r="K11" s="38">
        <f>FGGuts!$J$14</f>
        <v>0.2</v>
      </c>
      <c r="L11" s="38">
        <f>FGGuts!$K$14</f>
        <v>-0.40300000000000002</v>
      </c>
      <c r="M11" s="38">
        <f>FGGuts!$L$14</f>
        <v>0.115</v>
      </c>
      <c r="N11" s="38">
        <f>FGGuts!$M$14</f>
        <v>9.6430000000000007</v>
      </c>
      <c r="O11" s="39">
        <f>FGGuts!$N$14</f>
        <v>3.0779999999999998</v>
      </c>
    </row>
    <row r="12" spans="2:27" x14ac:dyDescent="0.25">
      <c r="B12" s="40">
        <f>C16</f>
        <v>2022</v>
      </c>
      <c r="C12" s="38">
        <f>VLOOKUP($B$12,FGGuts!$A$1:$N$153,2,FALSE)</f>
        <v>0.31</v>
      </c>
      <c r="D12" s="38">
        <f>VLOOKUP($B$12,FGGuts!$A$1:$N$153,3,FALSE)</f>
        <v>1.2589999999999999</v>
      </c>
      <c r="E12" s="38">
        <f>VLOOKUP($B$12,FGGuts!$A$1:$N$153,4,FALSE)</f>
        <v>0.68899999999999995</v>
      </c>
      <c r="F12" s="38">
        <f>VLOOKUP($B$12,FGGuts!$A$1:$N$153,5,FALSE)</f>
        <v>0.72</v>
      </c>
      <c r="G12" s="38">
        <f>VLOOKUP($B$12,FGGuts!$A$1:$N$153,6,FALSE)</f>
        <v>0.88400000000000001</v>
      </c>
      <c r="H12" s="38">
        <f>VLOOKUP($B$12,FGGuts!$A$1:$N$153,7,FALSE)</f>
        <v>1.2609999999999999</v>
      </c>
      <c r="I12" s="38">
        <f>VLOOKUP($B$12,FGGuts!$A$1:$N$153,8,FALSE)</f>
        <v>1.601</v>
      </c>
      <c r="J12" s="38">
        <f>VLOOKUP($B$12,FGGuts!$A$1:$N$153,9,FALSE)</f>
        <v>2.0720000000000001</v>
      </c>
      <c r="K12" s="38">
        <f>VLOOKUP($B$12,FGGuts!$A$1:$N$153,10,FALSE)</f>
        <v>0.2</v>
      </c>
      <c r="L12" s="38">
        <f>VLOOKUP($B$12,FGGuts!$A$1:$N$153,11,FALSE)</f>
        <v>-0.39700000000000002</v>
      </c>
      <c r="M12" s="38">
        <f>VLOOKUP($B$12,FGGuts!$A$1:$N$153,12,FALSE)</f>
        <v>0.114</v>
      </c>
      <c r="N12" s="38">
        <f>VLOOKUP($B$12,FGGuts!$A$1:$N$153,13,FALSE)</f>
        <v>9.5239999999999991</v>
      </c>
      <c r="O12" s="39">
        <f>VLOOKUP($B$12,FGGuts!$A$1:$N$153,14,FALSE)</f>
        <v>3.113</v>
      </c>
    </row>
    <row r="13" spans="2:27" x14ac:dyDescent="0.25">
      <c r="B13" s="41" t="s">
        <v>78</v>
      </c>
      <c r="C13" s="42">
        <f>C12-C11</f>
        <v>-1.100000000000001E-2</v>
      </c>
      <c r="D13" s="42">
        <f t="shared" ref="D13:O13" si="2">D12-D11</f>
        <v>8.0000000000000071E-3</v>
      </c>
      <c r="E13" s="42">
        <f t="shared" si="2"/>
        <v>-1.2000000000000011E-2</v>
      </c>
      <c r="F13" s="42">
        <f t="shared" si="2"/>
        <v>-1.2000000000000011E-2</v>
      </c>
      <c r="G13" s="42">
        <f t="shared" si="2"/>
        <v>-1.100000000000001E-2</v>
      </c>
      <c r="H13" s="42">
        <f t="shared" si="2"/>
        <v>-9.000000000000119E-3</v>
      </c>
      <c r="I13" s="42">
        <f t="shared" si="2"/>
        <v>-7.0000000000001172E-3</v>
      </c>
      <c r="J13" s="42">
        <f t="shared" si="2"/>
        <v>0</v>
      </c>
      <c r="K13" s="42">
        <f t="shared" si="2"/>
        <v>0</v>
      </c>
      <c r="L13" s="42">
        <f t="shared" si="2"/>
        <v>6.0000000000000053E-3</v>
      </c>
      <c r="M13" s="42">
        <f t="shared" si="2"/>
        <v>-1.0000000000000009E-3</v>
      </c>
      <c r="N13" s="42">
        <f t="shared" si="2"/>
        <v>-0.11900000000000155</v>
      </c>
      <c r="O13" s="43">
        <f t="shared" si="2"/>
        <v>3.5000000000000142E-2</v>
      </c>
    </row>
    <row r="16" spans="2:27" x14ac:dyDescent="0.25">
      <c r="B16" t="s">
        <v>0</v>
      </c>
      <c r="C16" s="44">
        <v>2022</v>
      </c>
    </row>
    <row r="17" spans="2:19" x14ac:dyDescent="0.25">
      <c r="B17" t="s">
        <v>92</v>
      </c>
      <c r="C17" t="str">
        <f>VLOOKUP($C$16,Years!$A$1:$G$153,2,FALSE)</f>
        <v>Modern</v>
      </c>
    </row>
    <row r="18" spans="2:19" x14ac:dyDescent="0.25">
      <c r="B18" t="s">
        <v>113</v>
      </c>
      <c r="C18">
        <f>VLOOKUP($C$16,Years!$A$1:$G$153,3,FALSE)</f>
        <v>5</v>
      </c>
    </row>
    <row r="19" spans="2:19" x14ac:dyDescent="0.25">
      <c r="B19" t="s">
        <v>114</v>
      </c>
      <c r="C19">
        <f>VLOOKUP($C$16,Years!$A$1:$G$153,4,FALSE)</f>
        <v>7</v>
      </c>
    </row>
    <row r="20" spans="2:19" x14ac:dyDescent="0.25">
      <c r="B20" t="s">
        <v>115</v>
      </c>
      <c r="C20">
        <f>VLOOKUP($C$16,Years!$A$1:$G$153,5,FALSE)</f>
        <v>14</v>
      </c>
    </row>
    <row r="21" spans="2:19" x14ac:dyDescent="0.25">
      <c r="B21" t="s">
        <v>105</v>
      </c>
      <c r="C21" t="str">
        <f>VLOOKUP($C$16,Years!$A$1:$G$153,6,FALSE)</f>
        <v>Stuff and Movement are King</v>
      </c>
    </row>
    <row r="22" spans="2:19" x14ac:dyDescent="0.25">
      <c r="B22" t="s">
        <v>106</v>
      </c>
      <c r="C22" t="str">
        <f>VLOOKUP($C$16,Years!$A$1:$G$153,7,FALSE)</f>
        <v>Power, AvK are key. Eye helps. Fielding is not important</v>
      </c>
    </row>
    <row r="31" spans="2:19" x14ac:dyDescent="0.25">
      <c r="B31" s="45" t="s">
        <v>77</v>
      </c>
      <c r="C31" s="45"/>
      <c r="D31" s="45"/>
      <c r="E31" s="45"/>
      <c r="F31" s="45"/>
      <c r="G31" s="45"/>
      <c r="H31" s="45"/>
      <c r="I31" s="45"/>
      <c r="J31" s="45"/>
      <c r="K31" s="45"/>
      <c r="L31" s="45"/>
      <c r="M31" s="45"/>
      <c r="N31" s="45"/>
      <c r="O31" s="45"/>
      <c r="P31" s="45"/>
      <c r="Q31" s="45"/>
      <c r="R31" s="45"/>
      <c r="S31" s="45"/>
    </row>
    <row r="32" spans="2:19" x14ac:dyDescent="0.25">
      <c r="B32" s="45" t="s">
        <v>53</v>
      </c>
      <c r="C32" s="45"/>
      <c r="D32" s="45"/>
      <c r="E32" s="45"/>
      <c r="F32" s="45"/>
      <c r="G32" s="45"/>
      <c r="H32" s="45"/>
      <c r="I32" s="45"/>
      <c r="J32" s="45"/>
      <c r="K32" s="45"/>
      <c r="L32" s="45"/>
      <c r="M32" s="45"/>
      <c r="N32" s="45"/>
      <c r="O32" s="45"/>
      <c r="P32" s="45"/>
      <c r="Q32" s="45"/>
      <c r="R32" s="45"/>
      <c r="S32" s="45"/>
    </row>
    <row r="33" spans="2:19" x14ac:dyDescent="0.25">
      <c r="B33" s="45" t="s">
        <v>68</v>
      </c>
      <c r="C33" s="45"/>
      <c r="D33" s="45"/>
      <c r="E33" s="45"/>
      <c r="F33" s="45"/>
      <c r="G33" s="45"/>
      <c r="H33" s="45"/>
      <c r="I33" s="45"/>
      <c r="J33" s="45"/>
      <c r="K33" s="45"/>
      <c r="L33" s="45"/>
      <c r="M33" s="45"/>
      <c r="N33" s="45"/>
      <c r="O33" s="45"/>
      <c r="P33" s="45"/>
      <c r="Q33" s="45"/>
      <c r="R33" s="45"/>
      <c r="S33" s="45"/>
    </row>
    <row r="34" spans="2:19" x14ac:dyDescent="0.25">
      <c r="B34" s="45"/>
      <c r="C34" s="45"/>
      <c r="D34" s="45"/>
      <c r="E34" s="45"/>
      <c r="F34" s="45"/>
      <c r="G34" s="45"/>
      <c r="H34" s="45"/>
      <c r="I34" s="45"/>
      <c r="J34" s="45"/>
      <c r="K34" s="45"/>
      <c r="L34" s="45"/>
      <c r="M34" s="45"/>
      <c r="N34" s="45"/>
      <c r="O34" s="45"/>
      <c r="P34" s="45"/>
      <c r="Q34" s="45"/>
      <c r="R34" s="45"/>
      <c r="S34" s="45"/>
    </row>
    <row r="35" spans="2:19" x14ac:dyDescent="0.25">
      <c r="B35" s="45" t="s">
        <v>132</v>
      </c>
      <c r="C35" s="45"/>
      <c r="D35" s="45"/>
      <c r="E35" s="45"/>
      <c r="F35" s="45"/>
      <c r="G35" s="45"/>
      <c r="H35" s="45"/>
      <c r="I35" s="45"/>
      <c r="J35" s="45"/>
      <c r="K35" s="45"/>
      <c r="L35" s="45"/>
      <c r="M35" s="45"/>
      <c r="N35" s="45"/>
      <c r="O35" s="45"/>
      <c r="P35" s="45"/>
      <c r="Q35" s="45"/>
      <c r="R35" s="45"/>
      <c r="S35" s="45"/>
    </row>
    <row r="36" spans="2:19" x14ac:dyDescent="0.25">
      <c r="B36" s="45" t="s">
        <v>73</v>
      </c>
      <c r="C36" s="45"/>
      <c r="D36" s="45"/>
      <c r="E36" s="45"/>
      <c r="F36" s="45"/>
      <c r="G36" s="45"/>
      <c r="H36" s="45"/>
      <c r="I36" s="45"/>
      <c r="J36" s="45"/>
      <c r="K36" s="45"/>
      <c r="L36" s="45"/>
      <c r="M36" s="45"/>
      <c r="N36" s="45"/>
      <c r="O36" s="45"/>
      <c r="P36" s="45"/>
      <c r="Q36" s="45"/>
      <c r="R36" s="45"/>
      <c r="S36" s="45"/>
    </row>
    <row r="37" spans="2:19" x14ac:dyDescent="0.25">
      <c r="B37" s="45" t="s">
        <v>139</v>
      </c>
      <c r="C37" s="45"/>
      <c r="D37" s="45"/>
      <c r="E37" s="45"/>
      <c r="F37" s="45"/>
      <c r="G37" s="45"/>
      <c r="H37" s="45"/>
      <c r="I37" s="45"/>
      <c r="J37" s="45"/>
      <c r="K37" s="45"/>
      <c r="L37" s="45"/>
      <c r="M37" s="45"/>
      <c r="N37" s="45"/>
      <c r="O37" s="45"/>
      <c r="P37" s="45"/>
      <c r="Q37" s="45"/>
      <c r="R37" s="45"/>
      <c r="S37" s="45"/>
    </row>
    <row r="38" spans="2:19" x14ac:dyDescent="0.25">
      <c r="B38" s="45" t="s">
        <v>142</v>
      </c>
      <c r="C38" s="45"/>
      <c r="D38" s="45"/>
      <c r="E38" s="45"/>
      <c r="F38" s="45"/>
      <c r="G38" s="45"/>
      <c r="H38" s="45"/>
      <c r="I38" s="45"/>
      <c r="J38" s="45"/>
      <c r="K38" s="45"/>
      <c r="L38" s="45"/>
      <c r="M38" s="45"/>
      <c r="N38" s="45"/>
      <c r="O38" s="45"/>
      <c r="P38" s="45"/>
      <c r="Q38" s="45"/>
      <c r="R38" s="45"/>
      <c r="S38" s="45"/>
    </row>
  </sheetData>
  <sheetProtection algorithmName="SHA-512" hashValue="A1WXoJ6um+U3S0+m0Hl5CCIt5gJ7qogQ2LtFKvhJ14mGvrLv/6YETy/7lhmlK38m0CS3IqJ5dSl+OzijpZk9Zw==" saltValue="aqyMa8HKlpnfvYchYZm/pA==" spinCount="100000" sheet="1" objects="1" scenarios="1"/>
  <mergeCells count="8">
    <mergeCell ref="B38:S38"/>
    <mergeCell ref="B31:S31"/>
    <mergeCell ref="B32:S32"/>
    <mergeCell ref="B33:S33"/>
    <mergeCell ref="B34:S34"/>
    <mergeCell ref="B35:S35"/>
    <mergeCell ref="B36:S36"/>
    <mergeCell ref="B37:S37"/>
  </mergeCells>
  <conditionalFormatting sqref="N5:AA5 L9:T9 C13:O13">
    <cfRule type="cellIs" dxfId="1" priority="1" operator="lessThan">
      <formula>-0.001</formula>
    </cfRule>
    <cfRule type="cellIs" dxfId="0" priority="2" operator="greaterThan">
      <formula>0.001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1C19-EAB4-4059-B957-D954AC4FA5E4}">
  <dimension ref="A1:N153"/>
  <sheetViews>
    <sheetView workbookViewId="0">
      <selection activeCell="A2" sqref="A2"/>
    </sheetView>
  </sheetViews>
  <sheetFormatPr defaultRowHeight="15" x14ac:dyDescent="0.25"/>
  <sheetData>
    <row r="1" spans="1:14" x14ac:dyDescent="0.25">
      <c r="A1" t="s">
        <v>54</v>
      </c>
      <c r="B1" t="s">
        <v>55</v>
      </c>
      <c r="C1" t="s">
        <v>56</v>
      </c>
      <c r="D1" t="s">
        <v>57</v>
      </c>
      <c r="E1" t="s">
        <v>58</v>
      </c>
      <c r="F1" t="s">
        <v>59</v>
      </c>
      <c r="G1" t="s">
        <v>60</v>
      </c>
      <c r="H1" t="s">
        <v>61</v>
      </c>
      <c r="I1" t="s">
        <v>62</v>
      </c>
      <c r="J1" t="s">
        <v>63</v>
      </c>
      <c r="K1" t="s">
        <v>64</v>
      </c>
      <c r="L1" t="s">
        <v>65</v>
      </c>
      <c r="M1" t="s">
        <v>66</v>
      </c>
      <c r="N1" t="s">
        <v>67</v>
      </c>
    </row>
    <row r="2" spans="1:14" x14ac:dyDescent="0.25">
      <c r="A2" s="1">
        <v>2022</v>
      </c>
      <c r="B2" s="2">
        <v>0.31</v>
      </c>
      <c r="C2" s="2">
        <v>1.2589999999999999</v>
      </c>
      <c r="D2" s="2">
        <v>0.68899999999999995</v>
      </c>
      <c r="E2" s="2">
        <v>0.72</v>
      </c>
      <c r="F2" s="2">
        <v>0.88400000000000001</v>
      </c>
      <c r="G2" s="2">
        <v>1.2609999999999999</v>
      </c>
      <c r="H2" s="2">
        <v>1.601</v>
      </c>
      <c r="I2" s="2">
        <v>2.0720000000000001</v>
      </c>
      <c r="J2" s="2">
        <v>0.2</v>
      </c>
      <c r="K2" s="2">
        <v>-0.39700000000000002</v>
      </c>
      <c r="L2" s="2">
        <v>0.114</v>
      </c>
      <c r="M2" s="2">
        <v>9.5239999999999991</v>
      </c>
      <c r="N2" s="2">
        <v>3.113</v>
      </c>
    </row>
    <row r="3" spans="1:14" x14ac:dyDescent="0.25">
      <c r="A3" s="1">
        <v>2021</v>
      </c>
      <c r="B3" s="2">
        <v>0.314</v>
      </c>
      <c r="C3" s="2">
        <v>1.2090000000000001</v>
      </c>
      <c r="D3" s="2">
        <v>0.69199999999999995</v>
      </c>
      <c r="E3" s="2">
        <v>0.72199999999999998</v>
      </c>
      <c r="F3" s="2">
        <v>0.879</v>
      </c>
      <c r="G3" s="2">
        <v>1.242</v>
      </c>
      <c r="H3" s="2">
        <v>1.5680000000000001</v>
      </c>
      <c r="I3" s="2">
        <v>2.0070000000000001</v>
      </c>
      <c r="J3" s="2">
        <v>0.2</v>
      </c>
      <c r="K3" s="2">
        <v>-0.41899999999999998</v>
      </c>
      <c r="L3" s="2">
        <v>0.121</v>
      </c>
      <c r="M3" s="2">
        <v>9.9730000000000008</v>
      </c>
      <c r="N3" s="2">
        <v>3.17</v>
      </c>
    </row>
    <row r="4" spans="1:14" x14ac:dyDescent="0.25">
      <c r="A4" s="1">
        <v>2020</v>
      </c>
      <c r="B4" s="2">
        <v>0.32</v>
      </c>
      <c r="C4" s="2">
        <v>1.1850000000000001</v>
      </c>
      <c r="D4" s="2">
        <v>0.69899999999999995</v>
      </c>
      <c r="E4" s="2">
        <v>0.72799999999999998</v>
      </c>
      <c r="F4" s="2">
        <v>0.88300000000000001</v>
      </c>
      <c r="G4" s="2">
        <v>1.238</v>
      </c>
      <c r="H4" s="2">
        <v>1.5580000000000001</v>
      </c>
      <c r="I4" s="2">
        <v>1.9790000000000001</v>
      </c>
      <c r="J4" s="2">
        <v>0.2</v>
      </c>
      <c r="K4" s="2">
        <v>-0.435</v>
      </c>
      <c r="L4" s="2">
        <v>0.126</v>
      </c>
      <c r="M4" s="2">
        <v>10.282</v>
      </c>
      <c r="N4" s="2">
        <v>3.1909999999999998</v>
      </c>
    </row>
    <row r="5" spans="1:14" x14ac:dyDescent="0.25">
      <c r="A5" s="1">
        <v>2019</v>
      </c>
      <c r="B5" s="2">
        <v>0.32</v>
      </c>
      <c r="C5" s="2">
        <v>1.157</v>
      </c>
      <c r="D5" s="2">
        <v>0.69</v>
      </c>
      <c r="E5" s="2">
        <v>0.71899999999999997</v>
      </c>
      <c r="F5" s="2">
        <v>0.87</v>
      </c>
      <c r="G5" s="2">
        <v>1.2170000000000001</v>
      </c>
      <c r="H5" s="2">
        <v>1.5289999999999999</v>
      </c>
      <c r="I5" s="2">
        <v>1.94</v>
      </c>
      <c r="J5" s="2">
        <v>0.2</v>
      </c>
      <c r="K5" s="2">
        <v>-0.435</v>
      </c>
      <c r="L5" s="2">
        <v>0.126</v>
      </c>
      <c r="M5" s="2">
        <v>10.295999999999999</v>
      </c>
      <c r="N5" s="2">
        <v>3.214</v>
      </c>
    </row>
    <row r="6" spans="1:14" x14ac:dyDescent="0.25">
      <c r="A6" s="1">
        <v>2018</v>
      </c>
      <c r="B6" s="2">
        <v>0.315</v>
      </c>
      <c r="C6" s="2">
        <v>1.226</v>
      </c>
      <c r="D6" s="2">
        <v>0.69</v>
      </c>
      <c r="E6" s="2">
        <v>0.72</v>
      </c>
      <c r="F6" s="2">
        <v>0.88</v>
      </c>
      <c r="G6" s="2">
        <v>1.2470000000000001</v>
      </c>
      <c r="H6" s="2">
        <v>1.5780000000000001</v>
      </c>
      <c r="I6" s="2">
        <v>2.0310000000000001</v>
      </c>
      <c r="J6" s="2">
        <v>0.2</v>
      </c>
      <c r="K6" s="2">
        <v>-0.40699999999999997</v>
      </c>
      <c r="L6" s="2">
        <v>0.11700000000000001</v>
      </c>
      <c r="M6" s="2">
        <v>9.7140000000000004</v>
      </c>
      <c r="N6" s="2">
        <v>3.16</v>
      </c>
    </row>
    <row r="7" spans="1:14" x14ac:dyDescent="0.25">
      <c r="A7" s="1">
        <v>2017</v>
      </c>
      <c r="B7" s="2">
        <v>0.32100000000000001</v>
      </c>
      <c r="C7" s="2">
        <v>1.1850000000000001</v>
      </c>
      <c r="D7" s="2">
        <v>0.69299999999999995</v>
      </c>
      <c r="E7" s="2">
        <v>0.72299999999999998</v>
      </c>
      <c r="F7" s="2">
        <v>0.877</v>
      </c>
      <c r="G7" s="2">
        <v>1.232</v>
      </c>
      <c r="H7" s="2">
        <v>1.552</v>
      </c>
      <c r="I7" s="2">
        <v>1.98</v>
      </c>
      <c r="J7" s="2">
        <v>0.2</v>
      </c>
      <c r="K7" s="2">
        <v>-0.42299999999999999</v>
      </c>
      <c r="L7" s="2">
        <v>0.122</v>
      </c>
      <c r="M7" s="2">
        <v>10.048</v>
      </c>
      <c r="N7" s="2">
        <v>3.1579999999999999</v>
      </c>
    </row>
    <row r="8" spans="1:14" x14ac:dyDescent="0.25">
      <c r="A8" s="1">
        <v>2016</v>
      </c>
      <c r="B8" s="2">
        <v>0.318</v>
      </c>
      <c r="C8" s="2">
        <v>1.212</v>
      </c>
      <c r="D8" s="2">
        <v>0.69099999999999995</v>
      </c>
      <c r="E8" s="2">
        <v>0.72099999999999997</v>
      </c>
      <c r="F8" s="2">
        <v>0.878</v>
      </c>
      <c r="G8" s="2">
        <v>1.242</v>
      </c>
      <c r="H8" s="2">
        <v>1.569</v>
      </c>
      <c r="I8" s="2">
        <v>2.0150000000000001</v>
      </c>
      <c r="J8" s="2">
        <v>0.2</v>
      </c>
      <c r="K8" s="2">
        <v>-0.41</v>
      </c>
      <c r="L8" s="2">
        <v>0.11799999999999999</v>
      </c>
      <c r="M8" s="2">
        <v>9.7780000000000005</v>
      </c>
      <c r="N8" s="2">
        <v>3.1469999999999998</v>
      </c>
    </row>
    <row r="9" spans="1:14" x14ac:dyDescent="0.25">
      <c r="A9" s="1">
        <v>2015</v>
      </c>
      <c r="B9" s="2">
        <v>0.313</v>
      </c>
      <c r="C9" s="2">
        <v>1.2509999999999999</v>
      </c>
      <c r="D9" s="2">
        <v>0.68700000000000006</v>
      </c>
      <c r="E9" s="2">
        <v>0.71799999999999997</v>
      </c>
      <c r="F9" s="2">
        <v>0.88100000000000001</v>
      </c>
      <c r="G9" s="2">
        <v>1.256</v>
      </c>
      <c r="H9" s="2">
        <v>1.5940000000000001</v>
      </c>
      <c r="I9" s="2">
        <v>2.0649999999999999</v>
      </c>
      <c r="J9" s="2">
        <v>0.2</v>
      </c>
      <c r="K9" s="2">
        <v>-0.39200000000000002</v>
      </c>
      <c r="L9" s="2">
        <v>0.112</v>
      </c>
      <c r="M9" s="2">
        <v>9.4209999999999994</v>
      </c>
      <c r="N9" s="2">
        <v>3.1339999999999999</v>
      </c>
    </row>
    <row r="10" spans="1:14" x14ac:dyDescent="0.25">
      <c r="A10" s="1">
        <v>2014</v>
      </c>
      <c r="B10" s="2">
        <v>0.31</v>
      </c>
      <c r="C10" s="2">
        <v>1.304</v>
      </c>
      <c r="D10" s="2">
        <v>0.68899999999999995</v>
      </c>
      <c r="E10" s="2">
        <v>0.72199999999999998</v>
      </c>
      <c r="F10" s="2">
        <v>0.89200000000000002</v>
      </c>
      <c r="G10" s="2">
        <v>1.2829999999999999</v>
      </c>
      <c r="H10" s="2">
        <v>1.635</v>
      </c>
      <c r="I10" s="2">
        <v>2.1349999999999998</v>
      </c>
      <c r="J10" s="2">
        <v>0.2</v>
      </c>
      <c r="K10" s="2">
        <v>-0.377</v>
      </c>
      <c r="L10" s="2">
        <v>0.107</v>
      </c>
      <c r="M10" s="2">
        <v>9.1170000000000009</v>
      </c>
      <c r="N10" s="2">
        <v>3.1320000000000001</v>
      </c>
    </row>
    <row r="11" spans="1:14" x14ac:dyDescent="0.25">
      <c r="A11" s="1">
        <v>2013</v>
      </c>
      <c r="B11" s="2">
        <v>0.314</v>
      </c>
      <c r="C11" s="2">
        <v>1.2769999999999999</v>
      </c>
      <c r="D11" s="2">
        <v>0.69</v>
      </c>
      <c r="E11" s="2">
        <v>0.72199999999999998</v>
      </c>
      <c r="F11" s="2">
        <v>0.88800000000000001</v>
      </c>
      <c r="G11" s="2">
        <v>1.2709999999999999</v>
      </c>
      <c r="H11" s="2">
        <v>1.6160000000000001</v>
      </c>
      <c r="I11" s="2">
        <v>2.101</v>
      </c>
      <c r="J11" s="2">
        <v>0.2</v>
      </c>
      <c r="K11" s="2">
        <v>-0.38400000000000001</v>
      </c>
      <c r="L11" s="2">
        <v>0.11</v>
      </c>
      <c r="M11" s="2">
        <v>9.2639999999999993</v>
      </c>
      <c r="N11" s="2">
        <v>3.048</v>
      </c>
    </row>
    <row r="12" spans="1:14" x14ac:dyDescent="0.25">
      <c r="A12" s="1">
        <v>2012</v>
      </c>
      <c r="B12" s="2">
        <v>0.315</v>
      </c>
      <c r="C12" s="2">
        <v>1.2450000000000001</v>
      </c>
      <c r="D12" s="2">
        <v>0.69099999999999995</v>
      </c>
      <c r="E12" s="2">
        <v>0.72199999999999998</v>
      </c>
      <c r="F12" s="2">
        <v>0.88400000000000001</v>
      </c>
      <c r="G12" s="2">
        <v>1.2569999999999999</v>
      </c>
      <c r="H12" s="2">
        <v>1.593</v>
      </c>
      <c r="I12" s="2">
        <v>2.0579999999999998</v>
      </c>
      <c r="J12" s="2">
        <v>0.2</v>
      </c>
      <c r="K12" s="2">
        <v>-0.39800000000000002</v>
      </c>
      <c r="L12" s="2">
        <v>0.114</v>
      </c>
      <c r="M12" s="2">
        <v>9.5440000000000005</v>
      </c>
      <c r="N12" s="2">
        <v>3.0939999999999999</v>
      </c>
    </row>
    <row r="13" spans="1:14" x14ac:dyDescent="0.25">
      <c r="A13" s="1">
        <v>2011</v>
      </c>
      <c r="B13" s="2">
        <v>0.316</v>
      </c>
      <c r="C13" s="2">
        <v>1.264</v>
      </c>
      <c r="D13" s="2">
        <v>0.69399999999999995</v>
      </c>
      <c r="E13" s="2">
        <v>0.72599999999999998</v>
      </c>
      <c r="F13" s="2">
        <v>0.89</v>
      </c>
      <c r="G13" s="2">
        <v>1.27</v>
      </c>
      <c r="H13" s="2">
        <v>1.611</v>
      </c>
      <c r="I13" s="2">
        <v>2.0859999999999999</v>
      </c>
      <c r="J13" s="2">
        <v>0.2</v>
      </c>
      <c r="K13" s="2">
        <v>-0.39400000000000002</v>
      </c>
      <c r="L13" s="2">
        <v>0.112</v>
      </c>
      <c r="M13" s="2">
        <v>9.4540000000000006</v>
      </c>
      <c r="N13" s="2">
        <v>3.0249999999999999</v>
      </c>
    </row>
    <row r="14" spans="1:14" s="4" customFormat="1" x14ac:dyDescent="0.25">
      <c r="A14" s="5">
        <v>2010</v>
      </c>
      <c r="B14" s="6">
        <v>0.32100000000000001</v>
      </c>
      <c r="C14" s="6">
        <v>1.2509999999999999</v>
      </c>
      <c r="D14" s="6">
        <v>0.70099999999999996</v>
      </c>
      <c r="E14" s="6">
        <v>0.73199999999999998</v>
      </c>
      <c r="F14" s="6">
        <v>0.89500000000000002</v>
      </c>
      <c r="G14" s="6">
        <v>1.27</v>
      </c>
      <c r="H14" s="6">
        <v>1.6080000000000001</v>
      </c>
      <c r="I14" s="6">
        <v>2.0720000000000001</v>
      </c>
      <c r="J14" s="6">
        <v>0.2</v>
      </c>
      <c r="K14" s="6">
        <v>-0.40300000000000002</v>
      </c>
      <c r="L14" s="6">
        <v>0.115</v>
      </c>
      <c r="M14" s="6">
        <v>9.6430000000000007</v>
      </c>
      <c r="N14" s="6">
        <v>3.0779999999999998</v>
      </c>
    </row>
    <row r="15" spans="1:14" x14ac:dyDescent="0.25">
      <c r="A15" s="1">
        <v>2009</v>
      </c>
      <c r="B15" s="2">
        <v>0.32900000000000001</v>
      </c>
      <c r="C15" s="2">
        <v>1.21</v>
      </c>
      <c r="D15" s="2">
        <v>0.70699999999999996</v>
      </c>
      <c r="E15" s="2">
        <v>0.73699999999999999</v>
      </c>
      <c r="F15" s="2">
        <v>0.89500000000000002</v>
      </c>
      <c r="G15" s="2">
        <v>1.258</v>
      </c>
      <c r="H15" s="2">
        <v>1.585</v>
      </c>
      <c r="I15" s="2">
        <v>2.0230000000000001</v>
      </c>
      <c r="J15" s="2">
        <v>0.2</v>
      </c>
      <c r="K15" s="2">
        <v>-0.42</v>
      </c>
      <c r="L15" s="2">
        <v>0.12</v>
      </c>
      <c r="M15" s="2">
        <v>9.9939999999999998</v>
      </c>
      <c r="N15" s="2">
        <v>3.097</v>
      </c>
    </row>
    <row r="16" spans="1:14" x14ac:dyDescent="0.25">
      <c r="A16" s="1">
        <v>2008</v>
      </c>
      <c r="B16" s="2">
        <v>0.32800000000000001</v>
      </c>
      <c r="C16" s="2">
        <v>1.2110000000000001</v>
      </c>
      <c r="D16" s="2">
        <v>0.70799999999999996</v>
      </c>
      <c r="E16" s="2">
        <v>0.73899999999999999</v>
      </c>
      <c r="F16" s="2">
        <v>0.89600000000000002</v>
      </c>
      <c r="G16" s="2">
        <v>1.2589999999999999</v>
      </c>
      <c r="H16" s="2">
        <v>1.587</v>
      </c>
      <c r="I16" s="2">
        <v>2.024</v>
      </c>
      <c r="J16" s="2">
        <v>0.2</v>
      </c>
      <c r="K16" s="2">
        <v>-0.42199999999999999</v>
      </c>
      <c r="L16" s="2">
        <v>0.12</v>
      </c>
      <c r="M16" s="2">
        <v>10.032</v>
      </c>
      <c r="N16" s="2">
        <v>3.1320000000000001</v>
      </c>
    </row>
    <row r="17" spans="1:14" x14ac:dyDescent="0.25">
      <c r="A17" s="1">
        <v>2007</v>
      </c>
      <c r="B17" s="2">
        <v>0.33100000000000002</v>
      </c>
      <c r="C17" s="2">
        <v>1.1919999999999999</v>
      </c>
      <c r="D17" s="2">
        <v>0.71099999999999997</v>
      </c>
      <c r="E17" s="2">
        <v>0.74099999999999999</v>
      </c>
      <c r="F17" s="2">
        <v>0.89600000000000002</v>
      </c>
      <c r="G17" s="2">
        <v>1.2529999999999999</v>
      </c>
      <c r="H17" s="2">
        <v>1.575</v>
      </c>
      <c r="I17" s="2">
        <v>1.9990000000000001</v>
      </c>
      <c r="J17" s="2">
        <v>0.2</v>
      </c>
      <c r="K17" s="2">
        <v>-0.433</v>
      </c>
      <c r="L17" s="2">
        <v>0.124</v>
      </c>
      <c r="M17" s="2">
        <v>10.25</v>
      </c>
      <c r="N17" s="2">
        <v>3.24</v>
      </c>
    </row>
    <row r="18" spans="1:14" x14ac:dyDescent="0.25">
      <c r="A18" s="1">
        <v>2006</v>
      </c>
      <c r="B18" s="2">
        <v>0.33200000000000002</v>
      </c>
      <c r="C18" s="2">
        <v>1.17</v>
      </c>
      <c r="D18" s="2">
        <v>0.70799999999999996</v>
      </c>
      <c r="E18" s="2">
        <v>0.73699999999999999</v>
      </c>
      <c r="F18" s="2">
        <v>0.89</v>
      </c>
      <c r="G18" s="2">
        <v>1.2410000000000001</v>
      </c>
      <c r="H18" s="2">
        <v>1.5569999999999999</v>
      </c>
      <c r="I18" s="2">
        <v>1.97</v>
      </c>
      <c r="J18" s="2">
        <v>0.2</v>
      </c>
      <c r="K18" s="2">
        <v>-0.439</v>
      </c>
      <c r="L18" s="2">
        <v>0.125</v>
      </c>
      <c r="M18" s="2">
        <v>10.365</v>
      </c>
      <c r="N18" s="2">
        <v>3.1469999999999998</v>
      </c>
    </row>
    <row r="19" spans="1:14" x14ac:dyDescent="0.25">
      <c r="A19" s="1">
        <v>2005</v>
      </c>
      <c r="B19" s="2">
        <v>0.32600000000000001</v>
      </c>
      <c r="C19" s="2">
        <v>1.208</v>
      </c>
      <c r="D19" s="2">
        <v>0.70299999999999996</v>
      </c>
      <c r="E19" s="2">
        <v>0.73299999999999998</v>
      </c>
      <c r="F19" s="2">
        <v>0.89</v>
      </c>
      <c r="G19" s="2">
        <v>1.252</v>
      </c>
      <c r="H19" s="2">
        <v>1.5780000000000001</v>
      </c>
      <c r="I19" s="2">
        <v>2.0169999999999999</v>
      </c>
      <c r="J19" s="2">
        <v>0.2</v>
      </c>
      <c r="K19" s="2">
        <v>-0.41899999999999998</v>
      </c>
      <c r="L19" s="2">
        <v>0.12</v>
      </c>
      <c r="M19" s="2">
        <v>9.9710000000000001</v>
      </c>
      <c r="N19" s="2">
        <v>3.02</v>
      </c>
    </row>
    <row r="20" spans="1:14" x14ac:dyDescent="0.25">
      <c r="A20" s="1">
        <v>2004</v>
      </c>
      <c r="B20" s="2">
        <v>0.33</v>
      </c>
      <c r="C20" s="2">
        <v>1.18</v>
      </c>
      <c r="D20" s="2">
        <v>0.70699999999999996</v>
      </c>
      <c r="E20" s="2">
        <v>0.73699999999999999</v>
      </c>
      <c r="F20" s="2">
        <v>0.89</v>
      </c>
      <c r="G20" s="2">
        <v>1.244</v>
      </c>
      <c r="H20" s="2">
        <v>1.5629999999999999</v>
      </c>
      <c r="I20" s="2">
        <v>1.9830000000000001</v>
      </c>
      <c r="J20" s="2">
        <v>0.2</v>
      </c>
      <c r="K20" s="2">
        <v>-0.434</v>
      </c>
      <c r="L20" s="2">
        <v>0.124</v>
      </c>
      <c r="M20" s="2">
        <v>10.272</v>
      </c>
      <c r="N20" s="2">
        <v>3.0489999999999999</v>
      </c>
    </row>
    <row r="21" spans="1:14" x14ac:dyDescent="0.25">
      <c r="A21" s="1">
        <v>2003</v>
      </c>
      <c r="B21" s="2">
        <v>0.32800000000000001</v>
      </c>
      <c r="C21" s="2">
        <v>1.194</v>
      </c>
      <c r="D21" s="2">
        <v>0.70599999999999996</v>
      </c>
      <c r="E21" s="2">
        <v>0.73599999999999999</v>
      </c>
      <c r="F21" s="2">
        <v>0.89100000000000001</v>
      </c>
      <c r="G21" s="2">
        <v>1.2490000000000001</v>
      </c>
      <c r="H21" s="2">
        <v>1.5720000000000001</v>
      </c>
      <c r="I21" s="2">
        <v>2</v>
      </c>
      <c r="J21" s="2">
        <v>0.2</v>
      </c>
      <c r="K21" s="2">
        <v>-0.42799999999999999</v>
      </c>
      <c r="L21" s="2">
        <v>0.123</v>
      </c>
      <c r="M21" s="2">
        <v>10.157999999999999</v>
      </c>
      <c r="N21" s="2">
        <v>3.032</v>
      </c>
    </row>
    <row r="22" spans="1:14" x14ac:dyDescent="0.25">
      <c r="A22" s="1">
        <v>2002</v>
      </c>
      <c r="B22" s="2">
        <v>0.32600000000000001</v>
      </c>
      <c r="C22" s="2">
        <v>1.2110000000000001</v>
      </c>
      <c r="D22" s="2">
        <v>0.70399999999999996</v>
      </c>
      <c r="E22" s="2">
        <v>0.73499999999999999</v>
      </c>
      <c r="F22" s="2">
        <v>0.89200000000000002</v>
      </c>
      <c r="G22" s="2">
        <v>1.2549999999999999</v>
      </c>
      <c r="H22" s="2">
        <v>1.5820000000000001</v>
      </c>
      <c r="I22" s="2">
        <v>2.0209999999999999</v>
      </c>
      <c r="J22" s="2">
        <v>0.2</v>
      </c>
      <c r="K22" s="2">
        <v>-0.42</v>
      </c>
      <c r="L22" s="2">
        <v>0.12</v>
      </c>
      <c r="M22" s="2">
        <v>9.9909999999999997</v>
      </c>
      <c r="N22" s="2">
        <v>2.9620000000000002</v>
      </c>
    </row>
    <row r="23" spans="1:14" x14ac:dyDescent="0.25">
      <c r="A23" s="1">
        <v>2001</v>
      </c>
      <c r="B23" s="2">
        <v>0.32700000000000001</v>
      </c>
      <c r="C23" s="2">
        <v>1.1819999999999999</v>
      </c>
      <c r="D23" s="2">
        <v>0.70399999999999996</v>
      </c>
      <c r="E23" s="2">
        <v>0.73299999999999998</v>
      </c>
      <c r="F23" s="2">
        <v>0.88700000000000001</v>
      </c>
      <c r="G23" s="2">
        <v>1.242</v>
      </c>
      <c r="H23" s="2">
        <v>1.5609999999999999</v>
      </c>
      <c r="I23" s="2">
        <v>1.982</v>
      </c>
      <c r="J23" s="2">
        <v>0.2</v>
      </c>
      <c r="K23" s="2">
        <v>-0.432</v>
      </c>
      <c r="L23" s="2">
        <v>0.124</v>
      </c>
      <c r="M23" s="2">
        <v>10.234999999999999</v>
      </c>
      <c r="N23" s="2">
        <v>3.0489999999999999</v>
      </c>
    </row>
    <row r="24" spans="1:14" x14ac:dyDescent="0.25">
      <c r="A24" s="1">
        <v>2000</v>
      </c>
      <c r="B24" s="2">
        <v>0.34100000000000003</v>
      </c>
      <c r="C24" s="2">
        <v>1.147</v>
      </c>
      <c r="D24" s="2">
        <v>0.72199999999999998</v>
      </c>
      <c r="E24" s="2">
        <v>0.751</v>
      </c>
      <c r="F24" s="2">
        <v>0.9</v>
      </c>
      <c r="G24" s="2">
        <v>1.244</v>
      </c>
      <c r="H24" s="2">
        <v>1.554</v>
      </c>
      <c r="I24" s="2">
        <v>1.9470000000000001</v>
      </c>
      <c r="J24" s="2">
        <v>0.2</v>
      </c>
      <c r="K24" s="2">
        <v>-0.46</v>
      </c>
      <c r="L24" s="2">
        <v>0.13100000000000001</v>
      </c>
      <c r="M24" s="2">
        <v>10.795</v>
      </c>
      <c r="N24" s="2">
        <v>3.1339999999999999</v>
      </c>
    </row>
    <row r="25" spans="1:14" x14ac:dyDescent="0.25">
      <c r="A25" s="1">
        <v>1999</v>
      </c>
      <c r="B25" s="2">
        <v>0.34100000000000003</v>
      </c>
      <c r="C25" s="2">
        <v>1.1559999999999999</v>
      </c>
      <c r="D25" s="2">
        <v>0.72299999999999998</v>
      </c>
      <c r="E25" s="2">
        <v>0.752</v>
      </c>
      <c r="F25" s="2">
        <v>0.90200000000000002</v>
      </c>
      <c r="G25" s="2">
        <v>1.2490000000000001</v>
      </c>
      <c r="H25" s="2">
        <v>1.5609999999999999</v>
      </c>
      <c r="I25" s="2">
        <v>1.9590000000000001</v>
      </c>
      <c r="J25" s="2">
        <v>0.2</v>
      </c>
      <c r="K25" s="2">
        <v>-0.45600000000000002</v>
      </c>
      <c r="L25" s="2">
        <v>0.13</v>
      </c>
      <c r="M25" s="2">
        <v>10.714</v>
      </c>
      <c r="N25" s="2">
        <v>3.1339999999999999</v>
      </c>
    </row>
    <row r="26" spans="1:14" x14ac:dyDescent="0.25">
      <c r="A26" s="1">
        <v>1998</v>
      </c>
      <c r="B26" s="2">
        <v>0.33100000000000002</v>
      </c>
      <c r="C26" s="2">
        <v>1.1970000000000001</v>
      </c>
      <c r="D26" s="2">
        <v>0.71299999999999997</v>
      </c>
      <c r="E26" s="2">
        <v>0.74199999999999999</v>
      </c>
      <c r="F26" s="2">
        <v>0.89800000000000002</v>
      </c>
      <c r="G26" s="2">
        <v>1.2569999999999999</v>
      </c>
      <c r="H26" s="2">
        <v>1.58</v>
      </c>
      <c r="I26" s="2">
        <v>2.0070000000000001</v>
      </c>
      <c r="J26" s="2">
        <v>0.2</v>
      </c>
      <c r="K26" s="2">
        <v>-0.432</v>
      </c>
      <c r="L26" s="2">
        <v>0.124</v>
      </c>
      <c r="M26" s="2">
        <v>10.231999999999999</v>
      </c>
      <c r="N26" s="2">
        <v>3.1389999999999998</v>
      </c>
    </row>
    <row r="27" spans="1:14" x14ac:dyDescent="0.25">
      <c r="A27" s="1">
        <v>1997</v>
      </c>
      <c r="B27" s="2">
        <v>0.33200000000000002</v>
      </c>
      <c r="C27" s="2">
        <v>1.2010000000000001</v>
      </c>
      <c r="D27" s="2">
        <v>0.71399999999999997</v>
      </c>
      <c r="E27" s="2">
        <v>0.74399999999999999</v>
      </c>
      <c r="F27" s="2">
        <v>0.9</v>
      </c>
      <c r="G27" s="2">
        <v>1.26</v>
      </c>
      <c r="H27" s="2">
        <v>1.585</v>
      </c>
      <c r="I27" s="2">
        <v>2.0129999999999999</v>
      </c>
      <c r="J27" s="2">
        <v>0.2</v>
      </c>
      <c r="K27" s="2">
        <v>-0.43099999999999999</v>
      </c>
      <c r="L27" s="2">
        <v>0.123</v>
      </c>
      <c r="M27" s="2">
        <v>10.210000000000001</v>
      </c>
      <c r="N27" s="2">
        <v>3.109</v>
      </c>
    </row>
    <row r="28" spans="1:14" x14ac:dyDescent="0.25">
      <c r="A28" s="1">
        <v>1996</v>
      </c>
      <c r="B28" s="2">
        <v>0.33500000000000002</v>
      </c>
      <c r="C28" s="2">
        <v>1.171</v>
      </c>
      <c r="D28" s="2">
        <v>0.71899999999999997</v>
      </c>
      <c r="E28" s="2">
        <v>0.748</v>
      </c>
      <c r="F28" s="2">
        <v>0.90100000000000002</v>
      </c>
      <c r="G28" s="2">
        <v>1.252</v>
      </c>
      <c r="H28" s="2">
        <v>1.5680000000000001</v>
      </c>
      <c r="I28" s="2">
        <v>1.9750000000000001</v>
      </c>
      <c r="J28" s="2">
        <v>0.2</v>
      </c>
      <c r="K28" s="2">
        <v>-0.45</v>
      </c>
      <c r="L28" s="2">
        <v>0.129</v>
      </c>
      <c r="M28" s="2">
        <v>10.599</v>
      </c>
      <c r="N28" s="2">
        <v>3.1720000000000002</v>
      </c>
    </row>
    <row r="29" spans="1:14" x14ac:dyDescent="0.25">
      <c r="A29" s="1">
        <v>1995</v>
      </c>
      <c r="B29" s="2">
        <v>0.33300000000000002</v>
      </c>
      <c r="C29" s="2">
        <v>1.1990000000000001</v>
      </c>
      <c r="D29" s="2">
        <v>0.71799999999999997</v>
      </c>
      <c r="E29" s="2">
        <v>0.748</v>
      </c>
      <c r="F29" s="2">
        <v>0.90300000000000002</v>
      </c>
      <c r="G29" s="2">
        <v>1.2629999999999999</v>
      </c>
      <c r="H29" s="2">
        <v>1.587</v>
      </c>
      <c r="I29" s="2">
        <v>2.0110000000000001</v>
      </c>
      <c r="J29" s="2">
        <v>0.2</v>
      </c>
      <c r="K29" s="2">
        <v>-0.437</v>
      </c>
      <c r="L29" s="2">
        <v>0.125</v>
      </c>
      <c r="M29" s="2">
        <v>10.326000000000001</v>
      </c>
      <c r="N29" s="2">
        <v>3.1030000000000002</v>
      </c>
    </row>
    <row r="30" spans="1:14" x14ac:dyDescent="0.25">
      <c r="A30" s="1">
        <v>1994</v>
      </c>
      <c r="B30" s="2">
        <v>0.33300000000000002</v>
      </c>
      <c r="C30" s="2">
        <v>1.1819999999999999</v>
      </c>
      <c r="D30" s="2">
        <v>0.71599999999999997</v>
      </c>
      <c r="E30" s="2">
        <v>0.745</v>
      </c>
      <c r="F30" s="2">
        <v>0.89900000000000002</v>
      </c>
      <c r="G30" s="2">
        <v>1.254</v>
      </c>
      <c r="H30" s="2">
        <v>1.573</v>
      </c>
      <c r="I30" s="2">
        <v>1.988</v>
      </c>
      <c r="J30" s="2">
        <v>0.2</v>
      </c>
      <c r="K30" s="2">
        <v>-0.442</v>
      </c>
      <c r="L30" s="2">
        <v>0.127</v>
      </c>
      <c r="M30" s="2">
        <v>10.439</v>
      </c>
      <c r="N30" s="2">
        <v>3.1309999999999998</v>
      </c>
    </row>
    <row r="31" spans="1:14" x14ac:dyDescent="0.25">
      <c r="A31" s="1">
        <v>1993</v>
      </c>
      <c r="B31" s="2">
        <v>0.32700000000000001</v>
      </c>
      <c r="C31" s="2">
        <v>1.24</v>
      </c>
      <c r="D31" s="2">
        <v>0.71299999999999997</v>
      </c>
      <c r="E31" s="2">
        <v>0.74399999999999999</v>
      </c>
      <c r="F31" s="2">
        <v>0.90500000000000003</v>
      </c>
      <c r="G31" s="2">
        <v>1.278</v>
      </c>
      <c r="H31" s="2">
        <v>1.613</v>
      </c>
      <c r="I31" s="2">
        <v>2.0630000000000002</v>
      </c>
      <c r="J31" s="2">
        <v>0.2</v>
      </c>
      <c r="K31" s="2">
        <v>-0.41799999999999998</v>
      </c>
      <c r="L31" s="2">
        <v>0.12</v>
      </c>
      <c r="M31" s="2">
        <v>9.9529999999999994</v>
      </c>
      <c r="N31" s="2">
        <v>2.988</v>
      </c>
    </row>
    <row r="32" spans="1:14" x14ac:dyDescent="0.25">
      <c r="A32" s="1">
        <v>1992</v>
      </c>
      <c r="B32" s="2">
        <v>0.317</v>
      </c>
      <c r="C32" s="2">
        <v>1.33</v>
      </c>
      <c r="D32" s="2">
        <v>0.70599999999999996</v>
      </c>
      <c r="E32" s="2">
        <v>0.73899999999999999</v>
      </c>
      <c r="F32" s="2">
        <v>0.91200000000000003</v>
      </c>
      <c r="G32" s="2">
        <v>1.3109999999999999</v>
      </c>
      <c r="H32" s="2">
        <v>1.67</v>
      </c>
      <c r="I32" s="2">
        <v>2.1779999999999999</v>
      </c>
      <c r="J32" s="2">
        <v>0.2</v>
      </c>
      <c r="K32" s="2">
        <v>-0.38100000000000001</v>
      </c>
      <c r="L32" s="2">
        <v>0.108</v>
      </c>
      <c r="M32" s="2">
        <v>9.1880000000000006</v>
      </c>
      <c r="N32" s="2">
        <v>2.7829999999999999</v>
      </c>
    </row>
    <row r="33" spans="1:14" x14ac:dyDescent="0.25">
      <c r="A33" s="1">
        <v>1991</v>
      </c>
      <c r="B33" s="2">
        <v>0.318</v>
      </c>
      <c r="C33" s="2">
        <v>1.2969999999999999</v>
      </c>
      <c r="D33" s="2">
        <v>0.70699999999999996</v>
      </c>
      <c r="E33" s="2">
        <v>0.73899999999999999</v>
      </c>
      <c r="F33" s="2">
        <v>0.90800000000000003</v>
      </c>
      <c r="G33" s="2">
        <v>1.2969999999999999</v>
      </c>
      <c r="H33" s="2">
        <v>1.647</v>
      </c>
      <c r="I33" s="2">
        <v>2.133</v>
      </c>
      <c r="J33" s="2">
        <v>0.2</v>
      </c>
      <c r="K33" s="2">
        <v>-0.39500000000000002</v>
      </c>
      <c r="L33" s="2">
        <v>0.113</v>
      </c>
      <c r="M33" s="2">
        <v>9.4789999999999992</v>
      </c>
      <c r="N33" s="2">
        <v>2.8559999999999999</v>
      </c>
    </row>
    <row r="34" spans="1:14" x14ac:dyDescent="0.25">
      <c r="A34" s="1">
        <v>1990</v>
      </c>
      <c r="B34" s="2">
        <v>0.31900000000000001</v>
      </c>
      <c r="C34" s="2">
        <v>1.2989999999999999</v>
      </c>
      <c r="D34" s="2">
        <v>0.70699999999999996</v>
      </c>
      <c r="E34" s="2">
        <v>0.73899999999999999</v>
      </c>
      <c r="F34" s="2">
        <v>0.90800000000000003</v>
      </c>
      <c r="G34" s="2">
        <v>1.298</v>
      </c>
      <c r="H34" s="2">
        <v>1.6479999999999999</v>
      </c>
      <c r="I34" s="2">
        <v>2.137</v>
      </c>
      <c r="J34" s="2">
        <v>0.2</v>
      </c>
      <c r="K34" s="2">
        <v>-0.39300000000000002</v>
      </c>
      <c r="L34" s="2">
        <v>0.112</v>
      </c>
      <c r="M34" s="2">
        <v>9.44</v>
      </c>
      <c r="N34" s="2">
        <v>2.8079999999999998</v>
      </c>
    </row>
    <row r="35" spans="1:14" x14ac:dyDescent="0.25">
      <c r="A35" s="1">
        <v>1989</v>
      </c>
      <c r="B35" s="2">
        <v>0.313</v>
      </c>
      <c r="C35" s="2">
        <v>1.329</v>
      </c>
      <c r="D35" s="2">
        <v>0.70399999999999996</v>
      </c>
      <c r="E35" s="2">
        <v>0.73699999999999999</v>
      </c>
      <c r="F35" s="2">
        <v>0.91</v>
      </c>
      <c r="G35" s="2">
        <v>1.3080000000000001</v>
      </c>
      <c r="H35" s="2">
        <v>1.667</v>
      </c>
      <c r="I35" s="2">
        <v>2.1739999999999999</v>
      </c>
      <c r="J35" s="2">
        <v>0.2</v>
      </c>
      <c r="K35" s="2">
        <v>-0.38300000000000001</v>
      </c>
      <c r="L35" s="2">
        <v>0.109</v>
      </c>
      <c r="M35" s="2">
        <v>9.23</v>
      </c>
      <c r="N35" s="2">
        <v>2.7629999999999999</v>
      </c>
    </row>
    <row r="36" spans="1:14" x14ac:dyDescent="0.25">
      <c r="A36" s="1">
        <v>1988</v>
      </c>
      <c r="B36" s="2">
        <v>0.312</v>
      </c>
      <c r="C36" s="2">
        <v>1.3220000000000001</v>
      </c>
      <c r="D36" s="2">
        <v>0.7</v>
      </c>
      <c r="E36" s="2">
        <v>0.73299999999999998</v>
      </c>
      <c r="F36" s="2">
        <v>0.90500000000000003</v>
      </c>
      <c r="G36" s="2">
        <v>1.302</v>
      </c>
      <c r="H36" s="2">
        <v>1.659</v>
      </c>
      <c r="I36" s="2">
        <v>2.1619999999999999</v>
      </c>
      <c r="J36" s="2">
        <v>0.2</v>
      </c>
      <c r="K36" s="2">
        <v>-0.38300000000000001</v>
      </c>
      <c r="L36" s="2">
        <v>0.109</v>
      </c>
      <c r="M36" s="2">
        <v>9.2289999999999992</v>
      </c>
      <c r="N36" s="2">
        <v>2.7690000000000001</v>
      </c>
    </row>
    <row r="37" spans="1:14" x14ac:dyDescent="0.25">
      <c r="A37" s="1">
        <v>1987</v>
      </c>
      <c r="B37" s="2">
        <v>0.32600000000000001</v>
      </c>
      <c r="C37" s="2">
        <v>1.206</v>
      </c>
      <c r="D37" s="2">
        <v>0.70699999999999996</v>
      </c>
      <c r="E37" s="2">
        <v>0.73699999999999999</v>
      </c>
      <c r="F37" s="2">
        <v>0.89400000000000002</v>
      </c>
      <c r="G37" s="2">
        <v>1.256</v>
      </c>
      <c r="H37" s="2">
        <v>1.5820000000000001</v>
      </c>
      <c r="I37" s="2">
        <v>2.0139999999999998</v>
      </c>
      <c r="J37" s="2">
        <v>0.2</v>
      </c>
      <c r="K37" s="2">
        <v>-0.42799999999999999</v>
      </c>
      <c r="L37" s="2">
        <v>0.123</v>
      </c>
      <c r="M37" s="2">
        <v>10.144</v>
      </c>
      <c r="N37" s="2">
        <v>2.871</v>
      </c>
    </row>
    <row r="38" spans="1:14" x14ac:dyDescent="0.25">
      <c r="A38" s="1">
        <v>1986</v>
      </c>
      <c r="B38" s="2">
        <v>0.32</v>
      </c>
      <c r="C38" s="2">
        <v>1.2669999999999999</v>
      </c>
      <c r="D38" s="2">
        <v>0.70599999999999996</v>
      </c>
      <c r="E38" s="2">
        <v>0.73699999999999999</v>
      </c>
      <c r="F38" s="2">
        <v>0.90200000000000002</v>
      </c>
      <c r="G38" s="2">
        <v>1.282</v>
      </c>
      <c r="H38" s="2">
        <v>1.6240000000000001</v>
      </c>
      <c r="I38" s="2">
        <v>2.0939999999999999</v>
      </c>
      <c r="J38" s="2">
        <v>0.2</v>
      </c>
      <c r="K38" s="2">
        <v>-0.40300000000000002</v>
      </c>
      <c r="L38" s="2">
        <v>0.115</v>
      </c>
      <c r="M38" s="2">
        <v>9.6449999999999996</v>
      </c>
      <c r="N38" s="2">
        <v>2.7709999999999999</v>
      </c>
    </row>
    <row r="39" spans="1:14" x14ac:dyDescent="0.25">
      <c r="A39" s="1">
        <v>1985</v>
      </c>
      <c r="B39" s="2">
        <v>0.317</v>
      </c>
      <c r="C39" s="2">
        <v>1.28</v>
      </c>
      <c r="D39" s="2">
        <v>0.70299999999999996</v>
      </c>
      <c r="E39" s="2">
        <v>0.73499999999999999</v>
      </c>
      <c r="F39" s="2">
        <v>0.90100000000000002</v>
      </c>
      <c r="G39" s="2">
        <v>1.2849999999999999</v>
      </c>
      <c r="H39" s="2">
        <v>1.631</v>
      </c>
      <c r="I39" s="2">
        <v>2.109</v>
      </c>
      <c r="J39" s="2">
        <v>0.2</v>
      </c>
      <c r="K39" s="2">
        <v>-0.39700000000000002</v>
      </c>
      <c r="L39" s="2">
        <v>0.114</v>
      </c>
      <c r="M39" s="2">
        <v>9.5299999999999994</v>
      </c>
      <c r="N39" s="2">
        <v>2.6840000000000002</v>
      </c>
    </row>
    <row r="40" spans="1:14" x14ac:dyDescent="0.25">
      <c r="A40" s="1">
        <v>1984</v>
      </c>
      <c r="B40" s="2">
        <v>0.317</v>
      </c>
      <c r="C40" s="2">
        <v>1.302</v>
      </c>
      <c r="D40" s="2">
        <v>0.70599999999999996</v>
      </c>
      <c r="E40" s="2">
        <v>0.73799999999999999</v>
      </c>
      <c r="F40" s="2">
        <v>0.90800000000000003</v>
      </c>
      <c r="G40" s="2">
        <v>1.298</v>
      </c>
      <c r="H40" s="2">
        <v>1.65</v>
      </c>
      <c r="I40" s="2">
        <v>2.14</v>
      </c>
      <c r="J40" s="2">
        <v>0.2</v>
      </c>
      <c r="K40" s="2">
        <v>-0.39200000000000002</v>
      </c>
      <c r="L40" s="2">
        <v>0.112</v>
      </c>
      <c r="M40" s="2">
        <v>9.4169999999999998</v>
      </c>
      <c r="N40" s="2">
        <v>2.7679999999999998</v>
      </c>
    </row>
    <row r="41" spans="1:14" x14ac:dyDescent="0.25">
      <c r="A41" s="1">
        <v>1983</v>
      </c>
      <c r="B41" s="2">
        <v>0.31900000000000001</v>
      </c>
      <c r="C41" s="2">
        <v>1.2889999999999999</v>
      </c>
      <c r="D41" s="2">
        <v>0.70599999999999996</v>
      </c>
      <c r="E41" s="2">
        <v>0.73799999999999999</v>
      </c>
      <c r="F41" s="2">
        <v>0.90600000000000003</v>
      </c>
      <c r="G41" s="2">
        <v>1.2929999999999999</v>
      </c>
      <c r="H41" s="2">
        <v>1.64</v>
      </c>
      <c r="I41" s="2">
        <v>2.1230000000000002</v>
      </c>
      <c r="J41" s="2">
        <v>0.2</v>
      </c>
      <c r="K41" s="2">
        <v>-0.39600000000000002</v>
      </c>
      <c r="L41" s="2">
        <v>0.113</v>
      </c>
      <c r="M41" s="2">
        <v>9.4990000000000006</v>
      </c>
      <c r="N41" s="2">
        <v>2.7549999999999999</v>
      </c>
    </row>
    <row r="42" spans="1:14" x14ac:dyDescent="0.25">
      <c r="A42" s="1">
        <v>1982</v>
      </c>
      <c r="B42" s="2">
        <v>0.318</v>
      </c>
      <c r="C42" s="2">
        <v>1.2909999999999999</v>
      </c>
      <c r="D42" s="2">
        <v>0.70499999999999996</v>
      </c>
      <c r="E42" s="2">
        <v>0.73699999999999999</v>
      </c>
      <c r="F42" s="2">
        <v>0.90500000000000003</v>
      </c>
      <c r="G42" s="2">
        <v>1.2929999999999999</v>
      </c>
      <c r="H42" s="2">
        <v>1.641</v>
      </c>
      <c r="I42" s="2">
        <v>2.1259999999999999</v>
      </c>
      <c r="J42" s="2">
        <v>0.2</v>
      </c>
      <c r="K42" s="2">
        <v>-0.39400000000000002</v>
      </c>
      <c r="L42" s="2">
        <v>0.112</v>
      </c>
      <c r="M42" s="2">
        <v>9.4540000000000006</v>
      </c>
      <c r="N42" s="2">
        <v>2.7170000000000001</v>
      </c>
    </row>
    <row r="43" spans="1:14" x14ac:dyDescent="0.25">
      <c r="A43" s="1">
        <v>1981</v>
      </c>
      <c r="B43" s="2">
        <v>0.314</v>
      </c>
      <c r="C43" s="2">
        <v>1.361</v>
      </c>
      <c r="D43" s="2">
        <v>0.70599999999999996</v>
      </c>
      <c r="E43" s="2">
        <v>0.74</v>
      </c>
      <c r="F43" s="2">
        <v>0.91700000000000004</v>
      </c>
      <c r="G43" s="2">
        <v>1.325</v>
      </c>
      <c r="H43" s="2">
        <v>1.6930000000000001</v>
      </c>
      <c r="I43" s="2">
        <v>2.2189999999999999</v>
      </c>
      <c r="J43" s="2">
        <v>0.2</v>
      </c>
      <c r="K43" s="2">
        <v>-0.371</v>
      </c>
      <c r="L43" s="2">
        <v>0.105</v>
      </c>
      <c r="M43" s="2">
        <v>8.9969999999999999</v>
      </c>
      <c r="N43" s="2">
        <v>2.6</v>
      </c>
    </row>
    <row r="44" spans="1:14" x14ac:dyDescent="0.25">
      <c r="A44" s="1">
        <v>1980</v>
      </c>
      <c r="B44" s="2">
        <v>0.32</v>
      </c>
      <c r="C44" s="2">
        <v>1.298</v>
      </c>
      <c r="D44" s="2">
        <v>0.70799999999999996</v>
      </c>
      <c r="E44" s="2">
        <v>0.74099999999999999</v>
      </c>
      <c r="F44" s="2">
        <v>0.90900000000000003</v>
      </c>
      <c r="G44" s="2">
        <v>1.2989999999999999</v>
      </c>
      <c r="H44" s="2">
        <v>1.649</v>
      </c>
      <c r="I44" s="2">
        <v>2.137</v>
      </c>
      <c r="J44" s="2">
        <v>0.2</v>
      </c>
      <c r="K44" s="2">
        <v>-0.39300000000000002</v>
      </c>
      <c r="L44" s="2">
        <v>0.112</v>
      </c>
      <c r="M44" s="2">
        <v>9.4369999999999994</v>
      </c>
      <c r="N44" s="2">
        <v>2.7519999999999998</v>
      </c>
    </row>
    <row r="45" spans="1:14" x14ac:dyDescent="0.25">
      <c r="A45" s="1">
        <v>1979</v>
      </c>
      <c r="B45" s="2">
        <v>0.32400000000000001</v>
      </c>
      <c r="C45" s="2">
        <v>1.2629999999999999</v>
      </c>
      <c r="D45" s="2">
        <v>0.71099999999999997</v>
      </c>
      <c r="E45" s="2">
        <v>0.74299999999999999</v>
      </c>
      <c r="F45" s="2">
        <v>0.90700000000000003</v>
      </c>
      <c r="G45" s="2">
        <v>1.286</v>
      </c>
      <c r="H45" s="2">
        <v>1.627</v>
      </c>
      <c r="I45" s="2">
        <v>2.0920000000000001</v>
      </c>
      <c r="J45" s="2">
        <v>0.2</v>
      </c>
      <c r="K45" s="2">
        <v>-0.40799999999999997</v>
      </c>
      <c r="L45" s="2">
        <v>0.11700000000000001</v>
      </c>
      <c r="M45" s="2">
        <v>9.7409999999999997</v>
      </c>
      <c r="N45" s="2">
        <v>2.7320000000000002</v>
      </c>
    </row>
    <row r="46" spans="1:14" x14ac:dyDescent="0.25">
      <c r="A46" s="1">
        <v>1978</v>
      </c>
      <c r="B46" s="2">
        <v>0.318</v>
      </c>
      <c r="C46" s="2">
        <v>1.327</v>
      </c>
      <c r="D46" s="2">
        <v>0.70699999999999996</v>
      </c>
      <c r="E46" s="2">
        <v>0.74</v>
      </c>
      <c r="F46" s="2">
        <v>0.91300000000000003</v>
      </c>
      <c r="G46" s="2">
        <v>1.3109999999999999</v>
      </c>
      <c r="H46" s="2">
        <v>1.669</v>
      </c>
      <c r="I46" s="2">
        <v>2.1760000000000002</v>
      </c>
      <c r="J46" s="2">
        <v>0.2</v>
      </c>
      <c r="K46" s="2">
        <v>-0.38200000000000001</v>
      </c>
      <c r="L46" s="2">
        <v>0.108</v>
      </c>
      <c r="M46" s="2">
        <v>9.2110000000000003</v>
      </c>
      <c r="N46" s="2">
        <v>2.585</v>
      </c>
    </row>
    <row r="47" spans="1:14" x14ac:dyDescent="0.25">
      <c r="A47" s="1">
        <v>1977</v>
      </c>
      <c r="B47" s="2">
        <v>0.32400000000000001</v>
      </c>
      <c r="C47" s="2">
        <v>1.2549999999999999</v>
      </c>
      <c r="D47" s="2">
        <v>0.70799999999999996</v>
      </c>
      <c r="E47" s="2">
        <v>0.73899999999999999</v>
      </c>
      <c r="F47" s="2">
        <v>0.90200000000000002</v>
      </c>
      <c r="G47" s="2">
        <v>1.2789999999999999</v>
      </c>
      <c r="H47" s="2">
        <v>1.6180000000000001</v>
      </c>
      <c r="I47" s="2">
        <v>2.081</v>
      </c>
      <c r="J47" s="2">
        <v>0.2</v>
      </c>
      <c r="K47" s="2">
        <v>-0.40699999999999997</v>
      </c>
      <c r="L47" s="2">
        <v>0.11600000000000001</v>
      </c>
      <c r="M47" s="2">
        <v>9.7260000000000009</v>
      </c>
      <c r="N47" s="2">
        <v>2.738</v>
      </c>
    </row>
    <row r="48" spans="1:14" x14ac:dyDescent="0.25">
      <c r="A48" s="1">
        <v>1976</v>
      </c>
      <c r="B48" s="2">
        <v>0.315</v>
      </c>
      <c r="C48" s="2">
        <v>1.381</v>
      </c>
      <c r="D48" s="2">
        <v>0.71199999999999997</v>
      </c>
      <c r="E48" s="2">
        <v>0.747</v>
      </c>
      <c r="F48" s="2">
        <v>0.92600000000000005</v>
      </c>
      <c r="G48" s="2">
        <v>1.34</v>
      </c>
      <c r="H48" s="2">
        <v>1.7130000000000001</v>
      </c>
      <c r="I48" s="2">
        <v>2.2480000000000002</v>
      </c>
      <c r="J48" s="2">
        <v>0.2</v>
      </c>
      <c r="K48" s="2">
        <v>-0.371</v>
      </c>
      <c r="L48" s="2">
        <v>0.105</v>
      </c>
      <c r="M48" s="2">
        <v>8.9879999999999995</v>
      </c>
      <c r="N48" s="2">
        <v>2.633</v>
      </c>
    </row>
    <row r="49" spans="1:14" x14ac:dyDescent="0.25">
      <c r="A49" s="1">
        <v>1975</v>
      </c>
      <c r="B49" s="2">
        <v>0.32100000000000001</v>
      </c>
      <c r="C49" s="2">
        <v>1.331</v>
      </c>
      <c r="D49" s="2">
        <v>0.71599999999999997</v>
      </c>
      <c r="E49" s="2">
        <v>0.749</v>
      </c>
      <c r="F49" s="2">
        <v>0.92200000000000004</v>
      </c>
      <c r="G49" s="2">
        <v>1.3220000000000001</v>
      </c>
      <c r="H49" s="2">
        <v>1.681</v>
      </c>
      <c r="I49" s="2">
        <v>2.1850000000000001</v>
      </c>
      <c r="J49" s="2">
        <v>0.2</v>
      </c>
      <c r="K49" s="2">
        <v>-0.38800000000000001</v>
      </c>
      <c r="L49" s="2">
        <v>0.11</v>
      </c>
      <c r="M49" s="2">
        <v>9.3350000000000009</v>
      </c>
      <c r="N49" s="2">
        <v>2.5870000000000002</v>
      </c>
    </row>
    <row r="50" spans="1:14" x14ac:dyDescent="0.25">
      <c r="A50" s="1">
        <v>1974</v>
      </c>
      <c r="B50" s="2">
        <v>0.318</v>
      </c>
      <c r="C50" s="2">
        <v>1.349</v>
      </c>
      <c r="D50" s="2">
        <v>0.71299999999999997</v>
      </c>
      <c r="E50" s="2">
        <v>0.747</v>
      </c>
      <c r="F50" s="2">
        <v>0.92200000000000004</v>
      </c>
      <c r="G50" s="2">
        <v>1.327</v>
      </c>
      <c r="H50" s="2">
        <v>1.6910000000000001</v>
      </c>
      <c r="I50" s="2">
        <v>2.206</v>
      </c>
      <c r="J50" s="2">
        <v>0.2</v>
      </c>
      <c r="K50" s="2">
        <v>-0.38100000000000001</v>
      </c>
      <c r="L50" s="2">
        <v>0.108</v>
      </c>
      <c r="M50" s="2">
        <v>9.1989999999999998</v>
      </c>
      <c r="N50" s="2">
        <v>2.5779999999999998</v>
      </c>
    </row>
    <row r="51" spans="1:14" x14ac:dyDescent="0.25">
      <c r="A51" s="1">
        <v>1973</v>
      </c>
      <c r="B51" s="2">
        <v>0.31900000000000001</v>
      </c>
      <c r="C51" s="2">
        <v>1.3180000000000001</v>
      </c>
      <c r="D51" s="2">
        <v>0.71</v>
      </c>
      <c r="E51" s="2">
        <v>0.74299999999999999</v>
      </c>
      <c r="F51" s="2">
        <v>0.91400000000000003</v>
      </c>
      <c r="G51" s="2">
        <v>1.3089999999999999</v>
      </c>
      <c r="H51" s="2">
        <v>1.665</v>
      </c>
      <c r="I51" s="2">
        <v>2.1640000000000001</v>
      </c>
      <c r="J51" s="2">
        <v>0.2</v>
      </c>
      <c r="K51" s="2">
        <v>-0.38800000000000001</v>
      </c>
      <c r="L51" s="2">
        <v>0.11</v>
      </c>
      <c r="M51" s="2">
        <v>9.3379999999999992</v>
      </c>
      <c r="N51" s="2">
        <v>2.5649999999999999</v>
      </c>
    </row>
    <row r="52" spans="1:14" x14ac:dyDescent="0.25">
      <c r="A52" s="1">
        <v>1972</v>
      </c>
      <c r="B52" s="2">
        <v>0.30399999999999999</v>
      </c>
      <c r="C52" s="2">
        <v>1.411</v>
      </c>
      <c r="D52" s="2">
        <v>0.69399999999999995</v>
      </c>
      <c r="E52" s="2">
        <v>0.72899999999999998</v>
      </c>
      <c r="F52" s="2">
        <v>0.91300000000000003</v>
      </c>
      <c r="G52" s="2">
        <v>1.3360000000000001</v>
      </c>
      <c r="H52" s="2">
        <v>1.7170000000000001</v>
      </c>
      <c r="I52" s="2">
        <v>2.2789999999999999</v>
      </c>
      <c r="J52" s="2">
        <v>0.2</v>
      </c>
      <c r="K52" s="2">
        <v>-0.34799999999999998</v>
      </c>
      <c r="L52" s="2">
        <v>9.8000000000000004E-2</v>
      </c>
      <c r="M52" s="2">
        <v>8.532</v>
      </c>
      <c r="N52" s="2">
        <v>2.399</v>
      </c>
    </row>
    <row r="53" spans="1:14" x14ac:dyDescent="0.25">
      <c r="A53" s="1">
        <v>1971</v>
      </c>
      <c r="B53" s="2">
        <v>0.31</v>
      </c>
      <c r="C53" s="2">
        <v>1.37</v>
      </c>
      <c r="D53" s="2">
        <v>0.7</v>
      </c>
      <c r="E53" s="2">
        <v>0.73399999999999999</v>
      </c>
      <c r="F53" s="2">
        <v>0.91200000000000003</v>
      </c>
      <c r="G53" s="2">
        <v>1.323</v>
      </c>
      <c r="H53" s="2">
        <v>1.6930000000000001</v>
      </c>
      <c r="I53" s="2">
        <v>2.2280000000000002</v>
      </c>
      <c r="J53" s="2">
        <v>0.2</v>
      </c>
      <c r="K53" s="2">
        <v>-0.36399999999999999</v>
      </c>
      <c r="L53" s="2">
        <v>0.10299999999999999</v>
      </c>
      <c r="M53" s="2">
        <v>8.8529999999999998</v>
      </c>
      <c r="N53" s="2">
        <v>2.4510000000000001</v>
      </c>
    </row>
    <row r="54" spans="1:14" x14ac:dyDescent="0.25">
      <c r="A54" s="1">
        <v>1970</v>
      </c>
      <c r="B54" s="2">
        <v>0.31900000000000001</v>
      </c>
      <c r="C54" s="2">
        <v>1.29</v>
      </c>
      <c r="D54" s="2">
        <v>0.70799999999999996</v>
      </c>
      <c r="E54" s="2">
        <v>0.74</v>
      </c>
      <c r="F54" s="2">
        <v>0.90800000000000003</v>
      </c>
      <c r="G54" s="2">
        <v>1.2949999999999999</v>
      </c>
      <c r="H54" s="2">
        <v>1.6439999999999999</v>
      </c>
      <c r="I54" s="2">
        <v>2.1259999999999999</v>
      </c>
      <c r="J54" s="2">
        <v>0.2</v>
      </c>
      <c r="K54" s="2">
        <v>-0.39800000000000002</v>
      </c>
      <c r="L54" s="2">
        <v>0.113</v>
      </c>
      <c r="M54" s="2">
        <v>9.5370000000000008</v>
      </c>
      <c r="N54" s="2">
        <v>2.6379999999999999</v>
      </c>
    </row>
    <row r="55" spans="1:14" x14ac:dyDescent="0.25">
      <c r="A55" s="1">
        <v>1969</v>
      </c>
      <c r="B55" s="2">
        <v>0.313</v>
      </c>
      <c r="C55" s="2">
        <v>1.3440000000000001</v>
      </c>
      <c r="D55" s="2">
        <v>0.70499999999999996</v>
      </c>
      <c r="E55" s="2">
        <v>0.73899999999999999</v>
      </c>
      <c r="F55" s="2">
        <v>0.91300000000000003</v>
      </c>
      <c r="G55" s="2">
        <v>1.3160000000000001</v>
      </c>
      <c r="H55" s="2">
        <v>1.679</v>
      </c>
      <c r="I55" s="2">
        <v>2.1949999999999998</v>
      </c>
      <c r="J55" s="2">
        <v>0.2</v>
      </c>
      <c r="K55" s="2">
        <v>-0.378</v>
      </c>
      <c r="L55" s="2">
        <v>0.107</v>
      </c>
      <c r="M55" s="2">
        <v>9.1329999999999991</v>
      </c>
      <c r="N55" s="2">
        <v>2.5089999999999999</v>
      </c>
    </row>
    <row r="56" spans="1:14" x14ac:dyDescent="0.25">
      <c r="A56" s="1">
        <v>1968</v>
      </c>
      <c r="B56" s="2">
        <v>0.29099999999999998</v>
      </c>
      <c r="C56" s="2">
        <v>1.4610000000000001</v>
      </c>
      <c r="D56" s="2">
        <v>0.68100000000000005</v>
      </c>
      <c r="E56" s="2">
        <v>0.71799999999999997</v>
      </c>
      <c r="F56" s="2">
        <v>0.90800000000000003</v>
      </c>
      <c r="G56" s="2">
        <v>1.3460000000000001</v>
      </c>
      <c r="H56" s="2">
        <v>1.74</v>
      </c>
      <c r="I56" s="2">
        <v>2.3370000000000002</v>
      </c>
      <c r="J56" s="2">
        <v>0.2</v>
      </c>
      <c r="K56" s="2">
        <v>-0.32800000000000001</v>
      </c>
      <c r="L56" s="2">
        <v>9.1999999999999998E-2</v>
      </c>
      <c r="M56" s="2">
        <v>8.1300000000000008</v>
      </c>
      <c r="N56" s="2">
        <v>2.3849999999999998</v>
      </c>
    </row>
    <row r="57" spans="1:14" x14ac:dyDescent="0.25">
      <c r="A57" s="1">
        <v>1967</v>
      </c>
      <c r="B57" s="2">
        <v>0.29899999999999999</v>
      </c>
      <c r="C57" s="2">
        <v>1.389</v>
      </c>
      <c r="D57" s="2">
        <v>0.68700000000000006</v>
      </c>
      <c r="E57" s="2">
        <v>0.72199999999999998</v>
      </c>
      <c r="F57" s="2">
        <v>0.90200000000000002</v>
      </c>
      <c r="G57" s="2">
        <v>1.319</v>
      </c>
      <c r="H57" s="2">
        <v>1.694</v>
      </c>
      <c r="I57" s="2">
        <v>2.2440000000000002</v>
      </c>
      <c r="J57" s="2">
        <v>0.2</v>
      </c>
      <c r="K57" s="2">
        <v>-0.35399999999999998</v>
      </c>
      <c r="L57" s="2">
        <v>0.1</v>
      </c>
      <c r="M57" s="2">
        <v>8.6479999999999997</v>
      </c>
      <c r="N57" s="2">
        <v>2.5390000000000001</v>
      </c>
    </row>
    <row r="58" spans="1:14" x14ac:dyDescent="0.25">
      <c r="A58" s="1">
        <v>1966</v>
      </c>
      <c r="B58" s="2">
        <v>0.30299999999999999</v>
      </c>
      <c r="C58" s="2">
        <v>1.327</v>
      </c>
      <c r="D58" s="2">
        <v>0.68600000000000005</v>
      </c>
      <c r="E58" s="2">
        <v>0.71899999999999997</v>
      </c>
      <c r="F58" s="2">
        <v>0.89100000000000001</v>
      </c>
      <c r="G58" s="2">
        <v>1.2889999999999999</v>
      </c>
      <c r="H58" s="2">
        <v>1.6479999999999999</v>
      </c>
      <c r="I58" s="2">
        <v>2.161</v>
      </c>
      <c r="J58" s="2">
        <v>0.2</v>
      </c>
      <c r="K58" s="2">
        <v>-0.371</v>
      </c>
      <c r="L58" s="2">
        <v>0.106</v>
      </c>
      <c r="M58" s="2">
        <v>8.9960000000000004</v>
      </c>
      <c r="N58" s="2">
        <v>2.5539999999999998</v>
      </c>
    </row>
    <row r="59" spans="1:14" x14ac:dyDescent="0.25">
      <c r="A59" s="1">
        <v>1965</v>
      </c>
      <c r="B59" s="2">
        <v>0.30399999999999999</v>
      </c>
      <c r="C59" s="2">
        <v>1.339</v>
      </c>
      <c r="D59" s="2">
        <v>0.69</v>
      </c>
      <c r="E59" s="2">
        <v>0.72299999999999998</v>
      </c>
      <c r="F59" s="2">
        <v>0.89700000000000002</v>
      </c>
      <c r="G59" s="2">
        <v>1.2989999999999999</v>
      </c>
      <c r="H59" s="2">
        <v>1.66</v>
      </c>
      <c r="I59" s="2">
        <v>2.1779999999999999</v>
      </c>
      <c r="J59" s="2">
        <v>0.2</v>
      </c>
      <c r="K59" s="2">
        <v>-0.371</v>
      </c>
      <c r="L59" s="2">
        <v>0.105</v>
      </c>
      <c r="M59" s="2">
        <v>8.9890000000000008</v>
      </c>
      <c r="N59" s="2">
        <v>2.5169999999999999</v>
      </c>
    </row>
    <row r="60" spans="1:14" x14ac:dyDescent="0.25">
      <c r="A60" s="1">
        <v>1964</v>
      </c>
      <c r="B60" s="2">
        <v>0.307</v>
      </c>
      <c r="C60" s="2">
        <v>1.3220000000000001</v>
      </c>
      <c r="D60" s="2">
        <v>0.69</v>
      </c>
      <c r="E60" s="2">
        <v>0.72299999999999998</v>
      </c>
      <c r="F60" s="2">
        <v>0.89500000000000002</v>
      </c>
      <c r="G60" s="2">
        <v>1.292</v>
      </c>
      <c r="H60" s="2">
        <v>1.649</v>
      </c>
      <c r="I60" s="2">
        <v>2.1579999999999999</v>
      </c>
      <c r="J60" s="2">
        <v>0.2</v>
      </c>
      <c r="K60" s="2">
        <v>-0.375</v>
      </c>
      <c r="L60" s="2">
        <v>0.107</v>
      </c>
      <c r="M60" s="2">
        <v>9.08</v>
      </c>
      <c r="N60" s="2">
        <v>2.605</v>
      </c>
    </row>
    <row r="61" spans="1:14" x14ac:dyDescent="0.25">
      <c r="A61" s="1">
        <v>1963</v>
      </c>
      <c r="B61" s="2">
        <v>0.30399999999999999</v>
      </c>
      <c r="C61" s="2">
        <v>1.341</v>
      </c>
      <c r="D61" s="2">
        <v>0.68799999999999994</v>
      </c>
      <c r="E61" s="2">
        <v>0.72099999999999997</v>
      </c>
      <c r="F61" s="2">
        <v>0.89500000000000002</v>
      </c>
      <c r="G61" s="2">
        <v>1.298</v>
      </c>
      <c r="H61" s="2">
        <v>1.66</v>
      </c>
      <c r="I61" s="2">
        <v>2.181</v>
      </c>
      <c r="J61" s="2">
        <v>0.2</v>
      </c>
      <c r="K61" s="2">
        <v>-0.36799999999999999</v>
      </c>
      <c r="L61" s="2">
        <v>0.104</v>
      </c>
      <c r="M61" s="2">
        <v>8.9280000000000008</v>
      </c>
      <c r="N61" s="2">
        <v>2.4790000000000001</v>
      </c>
    </row>
    <row r="62" spans="1:14" x14ac:dyDescent="0.25">
      <c r="A62" s="1">
        <v>1962</v>
      </c>
      <c r="B62" s="2">
        <v>0.32200000000000001</v>
      </c>
      <c r="C62" s="2">
        <v>1.266</v>
      </c>
      <c r="D62" s="2">
        <v>0.70899999999999996</v>
      </c>
      <c r="E62" s="2">
        <v>0.74099999999999999</v>
      </c>
      <c r="F62" s="2">
        <v>0.90500000000000003</v>
      </c>
      <c r="G62" s="2">
        <v>1.2849999999999999</v>
      </c>
      <c r="H62" s="2">
        <v>1.627</v>
      </c>
      <c r="I62" s="2">
        <v>2.0939999999999999</v>
      </c>
      <c r="J62" s="2">
        <v>0.2</v>
      </c>
      <c r="K62" s="2">
        <v>-0.40699999999999997</v>
      </c>
      <c r="L62" s="2">
        <v>0.11600000000000001</v>
      </c>
      <c r="M62" s="2">
        <v>9.7309999999999999</v>
      </c>
      <c r="N62" s="2">
        <v>2.617</v>
      </c>
    </row>
    <row r="63" spans="1:14" x14ac:dyDescent="0.25">
      <c r="A63" s="1">
        <v>1961</v>
      </c>
      <c r="B63" s="2">
        <v>0.32400000000000001</v>
      </c>
      <c r="C63" s="2">
        <v>1.2490000000000001</v>
      </c>
      <c r="D63" s="2">
        <v>0.71</v>
      </c>
      <c r="E63" s="2">
        <v>0.74099999999999999</v>
      </c>
      <c r="F63" s="2">
        <v>0.90400000000000003</v>
      </c>
      <c r="G63" s="2">
        <v>1.278</v>
      </c>
      <c r="H63" s="2">
        <v>1.6160000000000001</v>
      </c>
      <c r="I63" s="2">
        <v>2.0720000000000001</v>
      </c>
      <c r="J63" s="2">
        <v>0.2</v>
      </c>
      <c r="K63" s="2">
        <v>-0.41399999999999998</v>
      </c>
      <c r="L63" s="2">
        <v>0.11799999999999999</v>
      </c>
      <c r="M63" s="2">
        <v>9.8640000000000008</v>
      </c>
      <c r="N63" s="2">
        <v>2.5739999999999998</v>
      </c>
    </row>
    <row r="64" spans="1:14" x14ac:dyDescent="0.25">
      <c r="A64" s="1">
        <v>1960</v>
      </c>
      <c r="B64" s="2">
        <v>0.31900000000000001</v>
      </c>
      <c r="C64" s="2">
        <v>1.29</v>
      </c>
      <c r="D64" s="2">
        <v>0.70599999999999996</v>
      </c>
      <c r="E64" s="2">
        <v>0.73799999999999999</v>
      </c>
      <c r="F64" s="2">
        <v>0.90500000000000003</v>
      </c>
      <c r="G64" s="2">
        <v>1.292</v>
      </c>
      <c r="H64" s="2">
        <v>1.641</v>
      </c>
      <c r="I64" s="2">
        <v>2.1240000000000001</v>
      </c>
      <c r="J64" s="2">
        <v>0.2</v>
      </c>
      <c r="K64" s="2">
        <v>-0.39500000000000002</v>
      </c>
      <c r="L64" s="2">
        <v>0.113</v>
      </c>
      <c r="M64" s="2">
        <v>9.484</v>
      </c>
      <c r="N64" s="2">
        <v>2.5270000000000001</v>
      </c>
    </row>
    <row r="65" spans="1:14" x14ac:dyDescent="0.25">
      <c r="A65" s="1">
        <v>1959</v>
      </c>
      <c r="B65" s="2">
        <v>0.31900000000000001</v>
      </c>
      <c r="C65" s="2">
        <v>1.272</v>
      </c>
      <c r="D65" s="2">
        <v>0.70499999999999996</v>
      </c>
      <c r="E65" s="2">
        <v>0.73699999999999999</v>
      </c>
      <c r="F65" s="2">
        <v>0.90200000000000002</v>
      </c>
      <c r="G65" s="2">
        <v>1.284</v>
      </c>
      <c r="H65" s="2">
        <v>1.627</v>
      </c>
      <c r="I65" s="2">
        <v>2.1</v>
      </c>
      <c r="J65" s="2">
        <v>0.2</v>
      </c>
      <c r="K65" s="2">
        <v>-0.40200000000000002</v>
      </c>
      <c r="L65" s="2">
        <v>0.115</v>
      </c>
      <c r="M65" s="2">
        <v>9.6300000000000008</v>
      </c>
      <c r="N65" s="2">
        <v>2.5430000000000001</v>
      </c>
    </row>
    <row r="66" spans="1:14" x14ac:dyDescent="0.25">
      <c r="A66" s="1">
        <v>1958</v>
      </c>
      <c r="B66" s="2">
        <v>0.32</v>
      </c>
      <c r="C66" s="2">
        <v>1.278</v>
      </c>
      <c r="D66" s="2">
        <v>0.70299999999999996</v>
      </c>
      <c r="E66" s="2">
        <v>0.73499999999999999</v>
      </c>
      <c r="F66" s="2">
        <v>0.90100000000000002</v>
      </c>
      <c r="G66" s="2">
        <v>1.284</v>
      </c>
      <c r="H66" s="2">
        <v>1.629</v>
      </c>
      <c r="I66" s="2">
        <v>2.109</v>
      </c>
      <c r="J66" s="2">
        <v>0.2</v>
      </c>
      <c r="K66" s="2">
        <v>-0.39500000000000002</v>
      </c>
      <c r="L66" s="2">
        <v>0.112</v>
      </c>
      <c r="M66" s="2">
        <v>9.4760000000000009</v>
      </c>
      <c r="N66" s="2">
        <v>2.4750000000000001</v>
      </c>
    </row>
    <row r="67" spans="1:14" x14ac:dyDescent="0.25">
      <c r="A67" s="1">
        <v>1957</v>
      </c>
      <c r="B67" s="2">
        <v>0.31900000000000001</v>
      </c>
      <c r="C67" s="2">
        <v>1.286</v>
      </c>
      <c r="D67" s="2">
        <v>0.70299999999999996</v>
      </c>
      <c r="E67" s="2">
        <v>0.73499999999999999</v>
      </c>
      <c r="F67" s="2">
        <v>0.90200000000000002</v>
      </c>
      <c r="G67" s="2">
        <v>1.288</v>
      </c>
      <c r="H67" s="2">
        <v>1.635</v>
      </c>
      <c r="I67" s="2">
        <v>2.1190000000000002</v>
      </c>
      <c r="J67" s="2">
        <v>0.2</v>
      </c>
      <c r="K67" s="2">
        <v>-0.39200000000000002</v>
      </c>
      <c r="L67" s="2">
        <v>0.112</v>
      </c>
      <c r="M67" s="2">
        <v>9.4260000000000002</v>
      </c>
      <c r="N67" s="2">
        <v>2.456</v>
      </c>
    </row>
    <row r="68" spans="1:14" x14ac:dyDescent="0.25">
      <c r="A68" s="1">
        <v>1956</v>
      </c>
      <c r="B68" s="2">
        <v>0.32600000000000001</v>
      </c>
      <c r="C68" s="2">
        <v>1.2609999999999999</v>
      </c>
      <c r="D68" s="2">
        <v>0.71199999999999997</v>
      </c>
      <c r="E68" s="2">
        <v>0.74299999999999999</v>
      </c>
      <c r="F68" s="2">
        <v>0.90700000000000003</v>
      </c>
      <c r="G68" s="2">
        <v>1.2849999999999999</v>
      </c>
      <c r="H68" s="2">
        <v>1.6259999999999999</v>
      </c>
      <c r="I68" s="2">
        <v>2.09</v>
      </c>
      <c r="J68" s="2">
        <v>0.2</v>
      </c>
      <c r="K68" s="2">
        <v>-0.40799999999999997</v>
      </c>
      <c r="L68" s="2">
        <v>0.11600000000000001</v>
      </c>
      <c r="M68" s="2">
        <v>9.74</v>
      </c>
      <c r="N68" s="2">
        <v>2.3690000000000002</v>
      </c>
    </row>
    <row r="69" spans="1:14" x14ac:dyDescent="0.25">
      <c r="A69" s="1">
        <v>1955</v>
      </c>
      <c r="B69" s="2">
        <v>0.32700000000000001</v>
      </c>
      <c r="C69" s="2">
        <v>1.266</v>
      </c>
      <c r="D69" s="2">
        <v>0.71599999999999997</v>
      </c>
      <c r="E69" s="2">
        <v>0.748</v>
      </c>
      <c r="F69" s="2">
        <v>0.91300000000000003</v>
      </c>
      <c r="G69" s="2">
        <v>1.292</v>
      </c>
      <c r="H69" s="2">
        <v>1.6339999999999999</v>
      </c>
      <c r="I69" s="2">
        <v>2.0990000000000002</v>
      </c>
      <c r="J69" s="2">
        <v>0.2</v>
      </c>
      <c r="K69" s="2">
        <v>-0.41</v>
      </c>
      <c r="L69" s="2">
        <v>0.11600000000000001</v>
      </c>
      <c r="M69" s="2">
        <v>9.7889999999999997</v>
      </c>
      <c r="N69" s="2">
        <v>2.3679999999999999</v>
      </c>
    </row>
    <row r="70" spans="1:14" x14ac:dyDescent="0.25">
      <c r="A70" s="1">
        <v>1954</v>
      </c>
      <c r="B70" s="2">
        <v>0.33300000000000002</v>
      </c>
      <c r="C70" s="2">
        <v>1.2889999999999999</v>
      </c>
      <c r="D70" s="2">
        <v>0.72399999999999998</v>
      </c>
      <c r="E70" s="2">
        <v>0.75600000000000001</v>
      </c>
      <c r="F70" s="2">
        <v>0.92400000000000004</v>
      </c>
      <c r="G70" s="2">
        <v>1.3109999999999999</v>
      </c>
      <c r="H70" s="2">
        <v>1.659</v>
      </c>
      <c r="I70" s="2">
        <v>2.1379999999999999</v>
      </c>
      <c r="J70" s="2">
        <v>0.2</v>
      </c>
      <c r="K70" s="2">
        <v>-0.40100000000000002</v>
      </c>
      <c r="L70" s="2">
        <v>0.113</v>
      </c>
      <c r="M70" s="2">
        <v>9.6059999999999999</v>
      </c>
      <c r="N70" s="2">
        <v>2.3980000000000001</v>
      </c>
    </row>
    <row r="71" spans="1:14" x14ac:dyDescent="0.25">
      <c r="A71" s="1">
        <v>1953</v>
      </c>
      <c r="B71" s="2">
        <v>0.33600000000000002</v>
      </c>
      <c r="C71" s="2">
        <v>1.248</v>
      </c>
      <c r="D71" s="2">
        <v>0.72599999999999998</v>
      </c>
      <c r="E71" s="2">
        <v>0.75800000000000001</v>
      </c>
      <c r="F71" s="2">
        <v>0.92</v>
      </c>
      <c r="G71" s="2">
        <v>1.294</v>
      </c>
      <c r="H71" s="2">
        <v>1.631</v>
      </c>
      <c r="I71" s="2">
        <v>2.0840000000000001</v>
      </c>
      <c r="J71" s="2">
        <v>0.2</v>
      </c>
      <c r="K71" s="2">
        <v>-0.42099999999999999</v>
      </c>
      <c r="L71" s="2">
        <v>0.12</v>
      </c>
      <c r="M71" s="2">
        <v>10.000999999999999</v>
      </c>
      <c r="N71" s="2">
        <v>2.5910000000000002</v>
      </c>
    </row>
    <row r="72" spans="1:14" x14ac:dyDescent="0.25">
      <c r="A72" s="1">
        <v>1952</v>
      </c>
      <c r="B72" s="2">
        <v>0.32700000000000001</v>
      </c>
      <c r="C72" s="2">
        <v>1.34</v>
      </c>
      <c r="D72" s="2">
        <v>0.72199999999999998</v>
      </c>
      <c r="E72" s="2">
        <v>0.75600000000000001</v>
      </c>
      <c r="F72" s="2">
        <v>0.93</v>
      </c>
      <c r="G72" s="2">
        <v>1.3320000000000001</v>
      </c>
      <c r="H72" s="2">
        <v>1.694</v>
      </c>
      <c r="I72" s="2">
        <v>2.202</v>
      </c>
      <c r="J72" s="2">
        <v>0.2</v>
      </c>
      <c r="K72" s="2">
        <v>-0.38600000000000001</v>
      </c>
      <c r="L72" s="2">
        <v>0.109</v>
      </c>
      <c r="M72" s="2">
        <v>9.2919999999999998</v>
      </c>
      <c r="N72" s="2">
        <v>2.391</v>
      </c>
    </row>
    <row r="73" spans="1:14" x14ac:dyDescent="0.25">
      <c r="A73" s="1">
        <v>1951</v>
      </c>
      <c r="B73" s="2">
        <v>0.33600000000000002</v>
      </c>
      <c r="C73" s="2">
        <v>1.28</v>
      </c>
      <c r="D73" s="2">
        <v>0.73199999999999998</v>
      </c>
      <c r="E73" s="2">
        <v>0.76400000000000001</v>
      </c>
      <c r="F73" s="2">
        <v>0.93</v>
      </c>
      <c r="G73" s="2">
        <v>1.3140000000000001</v>
      </c>
      <c r="H73" s="2">
        <v>1.66</v>
      </c>
      <c r="I73" s="2">
        <v>2.1280000000000001</v>
      </c>
      <c r="J73" s="2">
        <v>0.2</v>
      </c>
      <c r="K73" s="2">
        <v>-0.41299999999999998</v>
      </c>
      <c r="L73" s="2">
        <v>0.11700000000000001</v>
      </c>
      <c r="M73" s="2">
        <v>9.85</v>
      </c>
      <c r="N73" s="2">
        <v>2.4790000000000001</v>
      </c>
    </row>
    <row r="74" spans="1:14" x14ac:dyDescent="0.25">
      <c r="A74" s="1">
        <v>1950</v>
      </c>
      <c r="B74" s="2">
        <v>0.34599999999999997</v>
      </c>
      <c r="C74" s="2">
        <v>1.224</v>
      </c>
      <c r="D74" s="2">
        <v>0.74</v>
      </c>
      <c r="E74" s="2">
        <v>0.77100000000000002</v>
      </c>
      <c r="F74" s="2">
        <v>0.93</v>
      </c>
      <c r="G74" s="2">
        <v>1.2969999999999999</v>
      </c>
      <c r="H74" s="2">
        <v>1.6279999999999999</v>
      </c>
      <c r="I74" s="2">
        <v>2.06</v>
      </c>
      <c r="J74" s="2">
        <v>0.2</v>
      </c>
      <c r="K74" s="2">
        <v>-0.439</v>
      </c>
      <c r="L74" s="2">
        <v>0.125</v>
      </c>
      <c r="M74" s="2">
        <v>10.381</v>
      </c>
      <c r="N74" s="2">
        <v>2.5840000000000001</v>
      </c>
    </row>
    <row r="75" spans="1:14" x14ac:dyDescent="0.25">
      <c r="A75" s="1">
        <v>1949</v>
      </c>
      <c r="B75" s="2">
        <v>0.34399999999999997</v>
      </c>
      <c r="C75" s="2">
        <v>1.2769999999999999</v>
      </c>
      <c r="D75" s="2">
        <v>0.74299999999999999</v>
      </c>
      <c r="E75" s="2">
        <v>0.77500000000000002</v>
      </c>
      <c r="F75" s="2">
        <v>0.94099999999999995</v>
      </c>
      <c r="G75" s="2">
        <v>1.3240000000000001</v>
      </c>
      <c r="H75" s="2">
        <v>1.669</v>
      </c>
      <c r="I75" s="2">
        <v>2.1320000000000001</v>
      </c>
      <c r="J75" s="2">
        <v>0.2</v>
      </c>
      <c r="K75" s="2">
        <v>-0.42099999999999999</v>
      </c>
      <c r="L75" s="2">
        <v>0.11899999999999999</v>
      </c>
      <c r="M75" s="2">
        <v>9.9969999999999999</v>
      </c>
      <c r="N75" s="2">
        <v>2.5110000000000001</v>
      </c>
    </row>
    <row r="76" spans="1:14" x14ac:dyDescent="0.25">
      <c r="A76" s="1">
        <v>1948</v>
      </c>
      <c r="B76" s="2">
        <v>0.34100000000000003</v>
      </c>
      <c r="C76" s="2">
        <v>1.2829999999999999</v>
      </c>
      <c r="D76" s="2">
        <v>0.74099999999999999</v>
      </c>
      <c r="E76" s="2">
        <v>0.77400000000000002</v>
      </c>
      <c r="F76" s="2">
        <v>0.94</v>
      </c>
      <c r="G76" s="2">
        <v>1.325</v>
      </c>
      <c r="H76" s="2">
        <v>1.6719999999999999</v>
      </c>
      <c r="I76" s="2">
        <v>2.1379999999999999</v>
      </c>
      <c r="J76" s="2">
        <v>0.2</v>
      </c>
      <c r="K76" s="2">
        <v>-0.41899999999999998</v>
      </c>
      <c r="L76" s="2">
        <v>0.11799999999999999</v>
      </c>
      <c r="M76" s="2">
        <v>9.9629999999999992</v>
      </c>
      <c r="N76" s="2">
        <v>2.657</v>
      </c>
    </row>
    <row r="77" spans="1:14" x14ac:dyDescent="0.25">
      <c r="A77" s="1">
        <v>1947</v>
      </c>
      <c r="B77" s="2">
        <v>0.33600000000000002</v>
      </c>
      <c r="C77" s="2">
        <v>1.31</v>
      </c>
      <c r="D77" s="2">
        <v>0.73299999999999998</v>
      </c>
      <c r="E77" s="2">
        <v>0.76600000000000001</v>
      </c>
      <c r="F77" s="2">
        <v>0.93600000000000005</v>
      </c>
      <c r="G77" s="2">
        <v>1.329</v>
      </c>
      <c r="H77" s="2">
        <v>1.6830000000000001</v>
      </c>
      <c r="I77" s="2">
        <v>2.169</v>
      </c>
      <c r="J77" s="2">
        <v>0.2</v>
      </c>
      <c r="K77" s="2">
        <v>-0.40300000000000002</v>
      </c>
      <c r="L77" s="2">
        <v>0.114</v>
      </c>
      <c r="M77" s="2">
        <v>9.6329999999999991</v>
      </c>
      <c r="N77" s="2">
        <v>2.496</v>
      </c>
    </row>
    <row r="78" spans="1:14" x14ac:dyDescent="0.25">
      <c r="A78" s="1">
        <v>1946</v>
      </c>
      <c r="B78" s="2">
        <v>0.32800000000000001</v>
      </c>
      <c r="C78" s="2">
        <v>1.381</v>
      </c>
      <c r="D78" s="2">
        <v>0.72799999999999998</v>
      </c>
      <c r="E78" s="2">
        <v>0.76300000000000001</v>
      </c>
      <c r="F78" s="2">
        <v>0.94299999999999995</v>
      </c>
      <c r="G78" s="2">
        <v>1.357</v>
      </c>
      <c r="H78" s="2">
        <v>1.73</v>
      </c>
      <c r="I78" s="2">
        <v>2.262</v>
      </c>
      <c r="J78" s="2">
        <v>0.2</v>
      </c>
      <c r="K78" s="2">
        <v>-0.375</v>
      </c>
      <c r="L78" s="2">
        <v>0.105</v>
      </c>
      <c r="M78" s="2">
        <v>9.0679999999999996</v>
      </c>
      <c r="N78" s="2">
        <v>2.3839999999999999</v>
      </c>
    </row>
    <row r="79" spans="1:14" x14ac:dyDescent="0.25">
      <c r="A79" s="1">
        <v>1945</v>
      </c>
      <c r="B79" s="2">
        <v>0.32900000000000001</v>
      </c>
      <c r="C79" s="2">
        <v>1.38</v>
      </c>
      <c r="D79" s="2">
        <v>0.73699999999999999</v>
      </c>
      <c r="E79" s="2">
        <v>0.77200000000000002</v>
      </c>
      <c r="F79" s="2">
        <v>0.95099999999999996</v>
      </c>
      <c r="G79" s="2">
        <v>1.365</v>
      </c>
      <c r="H79" s="2">
        <v>1.738</v>
      </c>
      <c r="I79" s="2">
        <v>2.2610000000000001</v>
      </c>
      <c r="J79" s="2">
        <v>0.2</v>
      </c>
      <c r="K79" s="2">
        <v>-0.38700000000000001</v>
      </c>
      <c r="L79" s="2">
        <v>0.109</v>
      </c>
      <c r="M79" s="2">
        <v>9.3089999999999993</v>
      </c>
      <c r="N79" s="2">
        <v>2.5390000000000001</v>
      </c>
    </row>
    <row r="80" spans="1:14" x14ac:dyDescent="0.25">
      <c r="A80" s="1">
        <v>1944</v>
      </c>
      <c r="B80" s="2">
        <v>0.32600000000000001</v>
      </c>
      <c r="C80" s="2">
        <v>1.373</v>
      </c>
      <c r="D80" s="2">
        <v>0.73</v>
      </c>
      <c r="E80" s="2">
        <v>0.76500000000000001</v>
      </c>
      <c r="F80" s="2">
        <v>0.94299999999999995</v>
      </c>
      <c r="G80" s="2">
        <v>1.355</v>
      </c>
      <c r="H80" s="2">
        <v>1.726</v>
      </c>
      <c r="I80" s="2">
        <v>2.2480000000000002</v>
      </c>
      <c r="J80" s="2">
        <v>0.2</v>
      </c>
      <c r="K80" s="2">
        <v>-0.38500000000000001</v>
      </c>
      <c r="L80" s="2">
        <v>0.108</v>
      </c>
      <c r="M80" s="2">
        <v>9.2680000000000007</v>
      </c>
      <c r="N80" s="2">
        <v>2.5390000000000001</v>
      </c>
    </row>
    <row r="81" spans="1:14" x14ac:dyDescent="0.25">
      <c r="A81" s="1">
        <v>1943</v>
      </c>
      <c r="B81" s="2">
        <v>0.32300000000000001</v>
      </c>
      <c r="C81" s="2">
        <v>1.4339999999999999</v>
      </c>
      <c r="D81" s="2">
        <v>0.73</v>
      </c>
      <c r="E81" s="2">
        <v>0.76600000000000001</v>
      </c>
      <c r="F81" s="2">
        <v>0.95199999999999996</v>
      </c>
      <c r="G81" s="2">
        <v>1.383</v>
      </c>
      <c r="H81" s="2">
        <v>1.77</v>
      </c>
      <c r="I81" s="2">
        <v>2.331</v>
      </c>
      <c r="J81" s="2">
        <v>0.2</v>
      </c>
      <c r="K81" s="2">
        <v>-0.36299999999999999</v>
      </c>
      <c r="L81" s="2">
        <v>0.10199999999999999</v>
      </c>
      <c r="M81" s="2">
        <v>8.827</v>
      </c>
      <c r="N81" s="2">
        <v>2.41</v>
      </c>
    </row>
    <row r="82" spans="1:14" x14ac:dyDescent="0.25">
      <c r="A82" s="1">
        <v>1942</v>
      </c>
      <c r="B82" s="2">
        <v>0.32300000000000001</v>
      </c>
      <c r="C82" s="2">
        <v>1.3959999999999999</v>
      </c>
      <c r="D82" s="2">
        <v>0.73099999999999998</v>
      </c>
      <c r="E82" s="2">
        <v>0.76600000000000001</v>
      </c>
      <c r="F82" s="2">
        <v>0.94699999999999995</v>
      </c>
      <c r="G82" s="2">
        <v>1.3660000000000001</v>
      </c>
      <c r="H82" s="2">
        <v>1.7430000000000001</v>
      </c>
      <c r="I82" s="2">
        <v>2.278</v>
      </c>
      <c r="J82" s="2">
        <v>0.2</v>
      </c>
      <c r="K82" s="2">
        <v>-0.379</v>
      </c>
      <c r="L82" s="2">
        <v>0.106</v>
      </c>
      <c r="M82" s="2">
        <v>9.1470000000000002</v>
      </c>
      <c r="N82" s="2">
        <v>2.4180000000000001</v>
      </c>
    </row>
    <row r="83" spans="1:14" x14ac:dyDescent="0.25">
      <c r="A83" s="1">
        <v>1941</v>
      </c>
      <c r="B83" s="2">
        <v>0.33400000000000002</v>
      </c>
      <c r="C83" s="2">
        <v>1.3049999999999999</v>
      </c>
      <c r="D83" s="2">
        <v>0.73499999999999999</v>
      </c>
      <c r="E83" s="2">
        <v>0.76800000000000002</v>
      </c>
      <c r="F83" s="2">
        <v>0.93799999999999994</v>
      </c>
      <c r="G83" s="2">
        <v>1.329</v>
      </c>
      <c r="H83" s="2">
        <v>1.6819999999999999</v>
      </c>
      <c r="I83" s="2">
        <v>2.161</v>
      </c>
      <c r="J83" s="2">
        <v>0.2</v>
      </c>
      <c r="K83" s="2">
        <v>-0.41</v>
      </c>
      <c r="L83" s="2">
        <v>0.11600000000000001</v>
      </c>
      <c r="M83" s="2">
        <v>9.7919999999999998</v>
      </c>
      <c r="N83" s="2">
        <v>2.6629999999999998</v>
      </c>
    </row>
    <row r="84" spans="1:14" x14ac:dyDescent="0.25">
      <c r="A84" s="1">
        <v>1940</v>
      </c>
      <c r="B84" s="2">
        <v>0.33400000000000002</v>
      </c>
      <c r="C84" s="2">
        <v>1.2569999999999999</v>
      </c>
      <c r="D84" s="2">
        <v>0.73</v>
      </c>
      <c r="E84" s="2">
        <v>0.76100000000000001</v>
      </c>
      <c r="F84" s="2">
        <v>0.92500000000000004</v>
      </c>
      <c r="G84" s="2">
        <v>1.302</v>
      </c>
      <c r="H84" s="2">
        <v>1.641</v>
      </c>
      <c r="I84" s="2">
        <v>2.0939999999999999</v>
      </c>
      <c r="J84" s="2">
        <v>0.2</v>
      </c>
      <c r="K84" s="2">
        <v>-0.42499999999999999</v>
      </c>
      <c r="L84" s="2">
        <v>0.121</v>
      </c>
      <c r="M84" s="2">
        <v>10.083</v>
      </c>
      <c r="N84" s="2">
        <v>2.835</v>
      </c>
    </row>
    <row r="85" spans="1:14" x14ac:dyDescent="0.25">
      <c r="A85" s="1">
        <v>1939</v>
      </c>
      <c r="B85" s="2">
        <v>0.34399999999999997</v>
      </c>
      <c r="C85" s="2">
        <v>1.238</v>
      </c>
      <c r="D85" s="2">
        <v>0.74099999999999999</v>
      </c>
      <c r="E85" s="2">
        <v>0.77200000000000002</v>
      </c>
      <c r="F85" s="2">
        <v>0.93300000000000005</v>
      </c>
      <c r="G85" s="2">
        <v>1.3049999999999999</v>
      </c>
      <c r="H85" s="2">
        <v>1.639</v>
      </c>
      <c r="I85" s="2">
        <v>2.077</v>
      </c>
      <c r="J85" s="2">
        <v>0.2</v>
      </c>
      <c r="K85" s="2">
        <v>-0.438</v>
      </c>
      <c r="L85" s="2">
        <v>0.124</v>
      </c>
      <c r="M85" s="2">
        <v>10.342000000000001</v>
      </c>
      <c r="N85" s="2">
        <v>2.9729999999999999</v>
      </c>
    </row>
    <row r="86" spans="1:14" x14ac:dyDescent="0.25">
      <c r="A86" s="1">
        <v>1938</v>
      </c>
      <c r="B86" s="2">
        <v>0.34300000000000003</v>
      </c>
      <c r="C86" s="2">
        <v>1.2330000000000001</v>
      </c>
      <c r="D86" s="2">
        <v>0.74299999999999999</v>
      </c>
      <c r="E86" s="2">
        <v>0.77400000000000002</v>
      </c>
      <c r="F86" s="2">
        <v>0.93400000000000005</v>
      </c>
      <c r="G86" s="2">
        <v>1.304</v>
      </c>
      <c r="H86" s="2">
        <v>1.637</v>
      </c>
      <c r="I86" s="2">
        <v>2.0699999999999998</v>
      </c>
      <c r="J86" s="2">
        <v>0.2</v>
      </c>
      <c r="K86" s="2">
        <v>-0.443</v>
      </c>
      <c r="L86" s="2">
        <v>0.126</v>
      </c>
      <c r="M86" s="2">
        <v>10.459</v>
      </c>
      <c r="N86" s="2">
        <v>2.9239999999999999</v>
      </c>
    </row>
    <row r="87" spans="1:14" x14ac:dyDescent="0.25">
      <c r="A87" s="1">
        <v>1937</v>
      </c>
      <c r="B87" s="2">
        <v>0.34300000000000003</v>
      </c>
      <c r="C87" s="2">
        <v>1.23</v>
      </c>
      <c r="D87" s="2">
        <v>0.74099999999999999</v>
      </c>
      <c r="E87" s="2">
        <v>0.77200000000000002</v>
      </c>
      <c r="F87" s="2">
        <v>0.93200000000000005</v>
      </c>
      <c r="G87" s="2">
        <v>1.3009999999999999</v>
      </c>
      <c r="H87" s="2">
        <v>1.633</v>
      </c>
      <c r="I87" s="2">
        <v>2.0649999999999999</v>
      </c>
      <c r="J87" s="2">
        <v>0.2</v>
      </c>
      <c r="K87" s="2">
        <v>-0.442</v>
      </c>
      <c r="L87" s="2">
        <v>0.126</v>
      </c>
      <c r="M87" s="2">
        <v>10.436999999999999</v>
      </c>
      <c r="N87" s="2">
        <v>3.0390000000000001</v>
      </c>
    </row>
    <row r="88" spans="1:14" x14ac:dyDescent="0.25">
      <c r="A88" s="1">
        <v>1936</v>
      </c>
      <c r="B88" s="2">
        <v>0.34899999999999998</v>
      </c>
      <c r="C88" s="2">
        <v>1.2</v>
      </c>
      <c r="D88" s="2">
        <v>0.751</v>
      </c>
      <c r="E88" s="2">
        <v>0.78100000000000003</v>
      </c>
      <c r="F88" s="2">
        <v>0.93700000000000006</v>
      </c>
      <c r="G88" s="2">
        <v>1.296</v>
      </c>
      <c r="H88" s="2">
        <v>1.62</v>
      </c>
      <c r="I88" s="2">
        <v>2.0289999999999999</v>
      </c>
      <c r="J88" s="2">
        <v>0.2</v>
      </c>
      <c r="K88" s="2">
        <v>-0.46400000000000002</v>
      </c>
      <c r="L88" s="2">
        <v>0.13100000000000001</v>
      </c>
      <c r="M88" s="2">
        <v>10.875999999999999</v>
      </c>
      <c r="N88" s="2">
        <v>3.2639999999999998</v>
      </c>
    </row>
    <row r="89" spans="1:14" x14ac:dyDescent="0.25">
      <c r="A89" s="1">
        <v>1935</v>
      </c>
      <c r="B89" s="2">
        <v>0.34100000000000003</v>
      </c>
      <c r="C89" s="2">
        <v>1.234</v>
      </c>
      <c r="D89" s="2">
        <v>0.74</v>
      </c>
      <c r="E89" s="2">
        <v>0.77100000000000002</v>
      </c>
      <c r="F89" s="2">
        <v>0.93100000000000005</v>
      </c>
      <c r="G89" s="2">
        <v>1.3009999999999999</v>
      </c>
      <c r="H89" s="2">
        <v>1.635</v>
      </c>
      <c r="I89" s="2">
        <v>2.069</v>
      </c>
      <c r="J89" s="2">
        <v>0.2</v>
      </c>
      <c r="K89" s="2">
        <v>-0.442</v>
      </c>
      <c r="L89" s="2">
        <v>0.125</v>
      </c>
      <c r="M89" s="2">
        <v>10.422000000000001</v>
      </c>
      <c r="N89" s="2">
        <v>3.056</v>
      </c>
    </row>
    <row r="90" spans="1:14" x14ac:dyDescent="0.25">
      <c r="A90" s="1">
        <v>1934</v>
      </c>
      <c r="B90" s="2">
        <v>0.34200000000000003</v>
      </c>
      <c r="C90" s="2">
        <v>1.232</v>
      </c>
      <c r="D90" s="2">
        <v>0.74099999999999999</v>
      </c>
      <c r="E90" s="2">
        <v>0.77200000000000002</v>
      </c>
      <c r="F90" s="2">
        <v>0.93200000000000005</v>
      </c>
      <c r="G90" s="2">
        <v>1.302</v>
      </c>
      <c r="H90" s="2">
        <v>1.6339999999999999</v>
      </c>
      <c r="I90" s="2">
        <v>2.0670000000000002</v>
      </c>
      <c r="J90" s="2">
        <v>0.2</v>
      </c>
      <c r="K90" s="2">
        <v>-0.443</v>
      </c>
      <c r="L90" s="2">
        <v>0.126</v>
      </c>
      <c r="M90" s="2">
        <v>10.457000000000001</v>
      </c>
      <c r="N90" s="2">
        <v>3.12</v>
      </c>
    </row>
    <row r="91" spans="1:14" x14ac:dyDescent="0.25">
      <c r="A91" s="1">
        <v>1933</v>
      </c>
      <c r="B91" s="2">
        <v>0.33</v>
      </c>
      <c r="C91" s="2">
        <v>1.3069999999999999</v>
      </c>
      <c r="D91" s="2">
        <v>0.73099999999999998</v>
      </c>
      <c r="E91" s="2">
        <v>0.76400000000000001</v>
      </c>
      <c r="F91" s="2">
        <v>0.93400000000000005</v>
      </c>
      <c r="G91" s="2">
        <v>1.3260000000000001</v>
      </c>
      <c r="H91" s="2">
        <v>1.679</v>
      </c>
      <c r="I91" s="2">
        <v>2.1589999999999998</v>
      </c>
      <c r="J91" s="2">
        <v>0.2</v>
      </c>
      <c r="K91" s="2">
        <v>-0.40899999999999997</v>
      </c>
      <c r="L91" s="2">
        <v>0.11600000000000001</v>
      </c>
      <c r="M91" s="2">
        <v>9.7690000000000001</v>
      </c>
      <c r="N91" s="2">
        <v>2.798</v>
      </c>
    </row>
    <row r="92" spans="1:14" x14ac:dyDescent="0.25">
      <c r="A92" s="1">
        <v>1932</v>
      </c>
      <c r="B92" s="2">
        <v>0.33700000000000002</v>
      </c>
      <c r="C92" s="2">
        <v>1.2270000000000001</v>
      </c>
      <c r="D92" s="2">
        <v>0.73199999999999998</v>
      </c>
      <c r="E92" s="2">
        <v>0.76300000000000001</v>
      </c>
      <c r="F92" s="2">
        <v>0.92300000000000004</v>
      </c>
      <c r="G92" s="2">
        <v>1.2909999999999999</v>
      </c>
      <c r="H92" s="2">
        <v>1.6220000000000001</v>
      </c>
      <c r="I92" s="2">
        <v>2.0550000000000002</v>
      </c>
      <c r="J92" s="2">
        <v>0.2</v>
      </c>
      <c r="K92" s="2">
        <v>-0.44</v>
      </c>
      <c r="L92" s="2">
        <v>0.125</v>
      </c>
      <c r="M92" s="2">
        <v>10.385999999999999</v>
      </c>
      <c r="N92" s="2">
        <v>3.0179999999999998</v>
      </c>
    </row>
    <row r="93" spans="1:14" x14ac:dyDescent="0.25">
      <c r="A93" s="1">
        <v>1931</v>
      </c>
      <c r="B93" s="2">
        <v>0.33900000000000002</v>
      </c>
      <c r="C93" s="2">
        <v>1.25</v>
      </c>
      <c r="D93" s="2">
        <v>0.74</v>
      </c>
      <c r="E93" s="2">
        <v>0.77100000000000002</v>
      </c>
      <c r="F93" s="2">
        <v>0.93300000000000005</v>
      </c>
      <c r="G93" s="2">
        <v>1.3080000000000001</v>
      </c>
      <c r="H93" s="2">
        <v>1.6459999999999999</v>
      </c>
      <c r="I93" s="2">
        <v>2.09</v>
      </c>
      <c r="J93" s="2">
        <v>0.2</v>
      </c>
      <c r="K93" s="2">
        <v>-0.436</v>
      </c>
      <c r="L93" s="2">
        <v>0.124</v>
      </c>
      <c r="M93" s="2">
        <v>10.301</v>
      </c>
      <c r="N93" s="2">
        <v>3.113</v>
      </c>
    </row>
    <row r="94" spans="1:14" x14ac:dyDescent="0.25">
      <c r="A94" s="1">
        <v>1930</v>
      </c>
      <c r="B94" s="2">
        <v>0.35599999999999998</v>
      </c>
      <c r="C94" s="2">
        <v>1.125</v>
      </c>
      <c r="D94" s="2">
        <v>0.748</v>
      </c>
      <c r="E94" s="2">
        <v>0.77600000000000002</v>
      </c>
      <c r="F94" s="2">
        <v>0.92200000000000004</v>
      </c>
      <c r="G94" s="2">
        <v>1.26</v>
      </c>
      <c r="H94" s="2">
        <v>1.5640000000000001</v>
      </c>
      <c r="I94" s="2">
        <v>1.931</v>
      </c>
      <c r="J94" s="2">
        <v>0.2</v>
      </c>
      <c r="K94" s="2">
        <v>-0.49199999999999999</v>
      </c>
      <c r="L94" s="2">
        <v>0.14099999999999999</v>
      </c>
      <c r="M94" s="2">
        <v>11.452999999999999</v>
      </c>
      <c r="N94" s="2">
        <v>3.5009999999999999</v>
      </c>
    </row>
    <row r="95" spans="1:14" x14ac:dyDescent="0.25">
      <c r="A95" s="1">
        <v>1929</v>
      </c>
      <c r="B95" s="2">
        <v>0.35299999999999998</v>
      </c>
      <c r="C95" s="2">
        <v>1.18</v>
      </c>
      <c r="D95" s="2">
        <v>0.748</v>
      </c>
      <c r="E95" s="2">
        <v>0.77700000000000002</v>
      </c>
      <c r="F95" s="2">
        <v>0.93100000000000005</v>
      </c>
      <c r="G95" s="2">
        <v>1.284</v>
      </c>
      <c r="H95" s="2">
        <v>1.603</v>
      </c>
      <c r="I95" s="2">
        <v>2.0049999999999999</v>
      </c>
      <c r="J95" s="2">
        <v>0.2</v>
      </c>
      <c r="K95" s="2">
        <v>-0.46400000000000002</v>
      </c>
      <c r="L95" s="2">
        <v>0.13200000000000001</v>
      </c>
      <c r="M95" s="2">
        <v>10.879</v>
      </c>
      <c r="N95" s="2">
        <v>3.1619999999999999</v>
      </c>
    </row>
    <row r="96" spans="1:14" x14ac:dyDescent="0.25">
      <c r="A96" s="1">
        <v>1928</v>
      </c>
      <c r="B96" s="2">
        <v>0.34399999999999997</v>
      </c>
      <c r="C96" s="2">
        <v>1.2529999999999999</v>
      </c>
      <c r="D96" s="2">
        <v>0.74</v>
      </c>
      <c r="E96" s="2">
        <v>0.77100000000000002</v>
      </c>
      <c r="F96" s="2">
        <v>0.93400000000000005</v>
      </c>
      <c r="G96" s="2">
        <v>1.31</v>
      </c>
      <c r="H96" s="2">
        <v>1.6479999999999999</v>
      </c>
      <c r="I96" s="2">
        <v>2.0979999999999999</v>
      </c>
      <c r="J96" s="2">
        <v>0.2</v>
      </c>
      <c r="K96" s="2">
        <v>-0.42699999999999999</v>
      </c>
      <c r="L96" s="2">
        <v>0.122</v>
      </c>
      <c r="M96" s="2">
        <v>10.122999999999999</v>
      </c>
      <c r="N96" s="2">
        <v>2.9009999999999998</v>
      </c>
    </row>
    <row r="97" spans="1:14" x14ac:dyDescent="0.25">
      <c r="A97" s="1">
        <v>1927</v>
      </c>
      <c r="B97" s="2">
        <v>0.34499999999999997</v>
      </c>
      <c r="C97" s="2">
        <v>1.2569999999999999</v>
      </c>
      <c r="D97" s="2">
        <v>0.745</v>
      </c>
      <c r="E97" s="2">
        <v>0.77600000000000002</v>
      </c>
      <c r="F97" s="2">
        <v>0.93899999999999995</v>
      </c>
      <c r="G97" s="2">
        <v>1.3160000000000001</v>
      </c>
      <c r="H97" s="2">
        <v>1.6559999999999999</v>
      </c>
      <c r="I97" s="2">
        <v>2.105</v>
      </c>
      <c r="J97" s="2">
        <v>0.2</v>
      </c>
      <c r="K97" s="2">
        <v>-0.43099999999999999</v>
      </c>
      <c r="L97" s="2">
        <v>0.123</v>
      </c>
      <c r="M97" s="2">
        <v>10.204000000000001</v>
      </c>
      <c r="N97" s="2">
        <v>3.0249999999999999</v>
      </c>
    </row>
    <row r="98" spans="1:14" x14ac:dyDescent="0.25">
      <c r="A98" s="1">
        <v>1926</v>
      </c>
      <c r="B98" s="2">
        <v>0.34499999999999997</v>
      </c>
      <c r="C98" s="2">
        <v>1.2729999999999999</v>
      </c>
      <c r="D98" s="2">
        <v>0.745</v>
      </c>
      <c r="E98" s="2">
        <v>0.77600000000000002</v>
      </c>
      <c r="F98" s="2">
        <v>0.94199999999999995</v>
      </c>
      <c r="G98" s="2">
        <v>1.3240000000000001</v>
      </c>
      <c r="H98" s="2">
        <v>1.667</v>
      </c>
      <c r="I98" s="2">
        <v>2.1259999999999999</v>
      </c>
      <c r="J98" s="2">
        <v>0.2</v>
      </c>
      <c r="K98" s="2">
        <v>-0.42299999999999999</v>
      </c>
      <c r="L98" s="2">
        <v>0.12</v>
      </c>
      <c r="M98" s="2">
        <v>10.055</v>
      </c>
      <c r="N98" s="2">
        <v>2.9140000000000001</v>
      </c>
    </row>
    <row r="99" spans="1:14" x14ac:dyDescent="0.25">
      <c r="A99" s="1">
        <v>1925</v>
      </c>
      <c r="B99" s="2">
        <v>0.35399999999999998</v>
      </c>
      <c r="C99" s="2">
        <v>1.1950000000000001</v>
      </c>
      <c r="D99" s="2">
        <v>0.751</v>
      </c>
      <c r="E99" s="2">
        <v>0.78100000000000003</v>
      </c>
      <c r="F99" s="2">
        <v>0.93600000000000005</v>
      </c>
      <c r="G99" s="2">
        <v>1.2949999999999999</v>
      </c>
      <c r="H99" s="2">
        <v>1.617</v>
      </c>
      <c r="I99" s="2">
        <v>2.0270000000000001</v>
      </c>
      <c r="J99" s="2">
        <v>0.2</v>
      </c>
      <c r="K99" s="2">
        <v>-0.45900000000000002</v>
      </c>
      <c r="L99" s="2">
        <v>0.13100000000000001</v>
      </c>
      <c r="M99" s="2">
        <v>10.784000000000001</v>
      </c>
      <c r="N99" s="2">
        <v>3.1070000000000002</v>
      </c>
    </row>
    <row r="100" spans="1:14" x14ac:dyDescent="0.25">
      <c r="A100" s="1">
        <v>1924</v>
      </c>
      <c r="B100" s="2">
        <v>0.34799999999999998</v>
      </c>
      <c r="C100" s="2">
        <v>1.256</v>
      </c>
      <c r="D100" s="2">
        <v>0.746</v>
      </c>
      <c r="E100" s="2">
        <v>0.77800000000000002</v>
      </c>
      <c r="F100" s="2">
        <v>0.94099999999999995</v>
      </c>
      <c r="G100" s="2">
        <v>1.3180000000000001</v>
      </c>
      <c r="H100" s="2">
        <v>1.657</v>
      </c>
      <c r="I100" s="2">
        <v>2.1059999999999999</v>
      </c>
      <c r="J100" s="2">
        <v>0.2</v>
      </c>
      <c r="K100" s="2">
        <v>-0.43</v>
      </c>
      <c r="L100" s="2">
        <v>0.123</v>
      </c>
      <c r="M100" s="2">
        <v>10.191000000000001</v>
      </c>
      <c r="N100" s="2">
        <v>3.0390000000000001</v>
      </c>
    </row>
    <row r="101" spans="1:14" x14ac:dyDescent="0.25">
      <c r="A101" s="1">
        <v>1923</v>
      </c>
      <c r="B101" s="2">
        <v>0.34699999999999998</v>
      </c>
      <c r="C101" s="2">
        <v>1.256</v>
      </c>
      <c r="D101" s="2">
        <v>0.748</v>
      </c>
      <c r="E101" s="2">
        <v>0.77900000000000003</v>
      </c>
      <c r="F101" s="2">
        <v>0.94199999999999995</v>
      </c>
      <c r="G101" s="2">
        <v>1.319</v>
      </c>
      <c r="H101" s="2">
        <v>1.6579999999999999</v>
      </c>
      <c r="I101" s="2">
        <v>2.105</v>
      </c>
      <c r="J101" s="2">
        <v>0.2</v>
      </c>
      <c r="K101" s="2">
        <v>-0.433</v>
      </c>
      <c r="L101" s="2">
        <v>0.123</v>
      </c>
      <c r="M101" s="2">
        <v>10.257999999999999</v>
      </c>
      <c r="N101" s="2">
        <v>2.9329999999999998</v>
      </c>
    </row>
    <row r="102" spans="1:14" x14ac:dyDescent="0.25">
      <c r="A102" s="1">
        <v>1922</v>
      </c>
      <c r="B102" s="2">
        <v>0.34799999999999998</v>
      </c>
      <c r="C102" s="2">
        <v>1.234</v>
      </c>
      <c r="D102" s="2">
        <v>0.745</v>
      </c>
      <c r="E102" s="2">
        <v>0.77600000000000002</v>
      </c>
      <c r="F102" s="2">
        <v>0.93700000000000006</v>
      </c>
      <c r="G102" s="2">
        <v>1.3069999999999999</v>
      </c>
      <c r="H102" s="2">
        <v>1.64</v>
      </c>
      <c r="I102" s="2">
        <v>2.0760000000000001</v>
      </c>
      <c r="J102" s="2">
        <v>0.2</v>
      </c>
      <c r="K102" s="2">
        <v>-0.438</v>
      </c>
      <c r="L102" s="2">
        <v>0.125</v>
      </c>
      <c r="M102" s="2">
        <v>10.356</v>
      </c>
      <c r="N102" s="2">
        <v>3.0089999999999999</v>
      </c>
    </row>
    <row r="103" spans="1:14" x14ac:dyDescent="0.25">
      <c r="A103" s="1">
        <v>1921</v>
      </c>
      <c r="B103" s="2">
        <v>0.34799999999999998</v>
      </c>
      <c r="C103" s="2">
        <v>1.234</v>
      </c>
      <c r="D103" s="2">
        <v>0.74299999999999999</v>
      </c>
      <c r="E103" s="2">
        <v>0.77400000000000002</v>
      </c>
      <c r="F103" s="2">
        <v>0.93500000000000005</v>
      </c>
      <c r="G103" s="2">
        <v>1.3049999999999999</v>
      </c>
      <c r="H103" s="2">
        <v>1.6379999999999999</v>
      </c>
      <c r="I103" s="2">
        <v>2.0750000000000002</v>
      </c>
      <c r="J103" s="2">
        <v>0.2</v>
      </c>
      <c r="K103" s="2">
        <v>-0.436</v>
      </c>
      <c r="L103" s="2">
        <v>0.125</v>
      </c>
      <c r="M103" s="2">
        <v>10.315</v>
      </c>
      <c r="N103" s="2">
        <v>3.1030000000000002</v>
      </c>
    </row>
    <row r="104" spans="1:14" x14ac:dyDescent="0.25">
      <c r="A104" s="1">
        <v>1920</v>
      </c>
      <c r="B104" s="2">
        <v>0.33500000000000002</v>
      </c>
      <c r="C104" s="2">
        <v>1.337</v>
      </c>
      <c r="D104" s="2">
        <v>0.73799999999999999</v>
      </c>
      <c r="E104" s="2">
        <v>0.77100000000000002</v>
      </c>
      <c r="F104" s="2">
        <v>0.94499999999999995</v>
      </c>
      <c r="G104" s="2">
        <v>1.3460000000000001</v>
      </c>
      <c r="H104" s="2">
        <v>1.7070000000000001</v>
      </c>
      <c r="I104" s="2">
        <v>2.206</v>
      </c>
      <c r="J104" s="2">
        <v>0.2</v>
      </c>
      <c r="K104" s="2">
        <v>-0.39700000000000002</v>
      </c>
      <c r="L104" s="2">
        <v>0.114</v>
      </c>
      <c r="M104" s="2">
        <v>9.5299999999999994</v>
      </c>
      <c r="N104" s="2">
        <v>2.7490000000000001</v>
      </c>
    </row>
    <row r="105" spans="1:14" x14ac:dyDescent="0.25">
      <c r="A105" s="1">
        <v>1919</v>
      </c>
      <c r="B105" s="2">
        <v>0.32200000000000001</v>
      </c>
      <c r="C105" s="2">
        <v>1.4319999999999999</v>
      </c>
      <c r="D105" s="2">
        <v>0.72799999999999998</v>
      </c>
      <c r="E105" s="2">
        <v>0.76400000000000001</v>
      </c>
      <c r="F105" s="2">
        <v>0.95</v>
      </c>
      <c r="G105" s="2">
        <v>1.38</v>
      </c>
      <c r="H105" s="2">
        <v>1.766</v>
      </c>
      <c r="I105" s="2">
        <v>2.3260000000000001</v>
      </c>
      <c r="J105" s="2">
        <v>0.2</v>
      </c>
      <c r="K105" s="2">
        <v>-0.36299999999999999</v>
      </c>
      <c r="L105" s="2">
        <v>0.10299999999999999</v>
      </c>
      <c r="M105" s="2">
        <v>8.8260000000000005</v>
      </c>
      <c r="N105" s="2">
        <v>2.4860000000000002</v>
      </c>
    </row>
    <row r="106" spans="1:14" x14ac:dyDescent="0.25">
      <c r="A106" s="1">
        <v>1918</v>
      </c>
      <c r="B106" s="2">
        <v>0.317</v>
      </c>
      <c r="C106" s="2">
        <v>1.5209999999999999</v>
      </c>
      <c r="D106" s="2">
        <v>0.73299999999999998</v>
      </c>
      <c r="E106" s="2">
        <v>0.77100000000000002</v>
      </c>
      <c r="F106" s="2">
        <v>0.96899999999999997</v>
      </c>
      <c r="G106" s="2">
        <v>1.425</v>
      </c>
      <c r="H106" s="2">
        <v>1.835</v>
      </c>
      <c r="I106" s="2">
        <v>2.4460000000000002</v>
      </c>
      <c r="J106" s="2">
        <v>0.2</v>
      </c>
      <c r="K106" s="2">
        <v>-0.34200000000000003</v>
      </c>
      <c r="L106" s="2">
        <v>9.7000000000000003E-2</v>
      </c>
      <c r="M106" s="2">
        <v>8.4169999999999998</v>
      </c>
      <c r="N106" s="2">
        <v>2.2290000000000001</v>
      </c>
    </row>
    <row r="107" spans="1:14" x14ac:dyDescent="0.25">
      <c r="A107" s="1">
        <v>1917</v>
      </c>
      <c r="B107" s="2">
        <v>0.311</v>
      </c>
      <c r="C107" s="2">
        <v>1.5209999999999999</v>
      </c>
      <c r="D107" s="2">
        <v>0.72599999999999998</v>
      </c>
      <c r="E107" s="2">
        <v>0.76400000000000001</v>
      </c>
      <c r="F107" s="2">
        <v>0.96199999999999997</v>
      </c>
      <c r="G107" s="2">
        <v>1.4179999999999999</v>
      </c>
      <c r="H107" s="2">
        <v>1.829</v>
      </c>
      <c r="I107" s="2">
        <v>2.4409999999999998</v>
      </c>
      <c r="J107" s="2">
        <v>0.2</v>
      </c>
      <c r="K107" s="2">
        <v>-0.34</v>
      </c>
      <c r="L107" s="2">
        <v>9.7000000000000003E-2</v>
      </c>
      <c r="M107" s="2">
        <v>8.3659999999999997</v>
      </c>
      <c r="N107" s="2">
        <v>2.2610000000000001</v>
      </c>
    </row>
    <row r="108" spans="1:14" x14ac:dyDescent="0.25">
      <c r="A108" s="1">
        <v>1916</v>
      </c>
      <c r="B108" s="2">
        <v>0.312</v>
      </c>
      <c r="C108" s="2">
        <v>1.518</v>
      </c>
      <c r="D108" s="2">
        <v>0.72499999999999998</v>
      </c>
      <c r="E108" s="2">
        <v>0.76200000000000001</v>
      </c>
      <c r="F108" s="2">
        <v>0.96</v>
      </c>
      <c r="G108" s="2">
        <v>1.415</v>
      </c>
      <c r="H108" s="2">
        <v>1.825</v>
      </c>
      <c r="I108" s="2">
        <v>2.4369999999999998</v>
      </c>
      <c r="J108" s="2">
        <v>0.2</v>
      </c>
      <c r="K108" s="2">
        <v>-0.33800000000000002</v>
      </c>
      <c r="L108" s="2">
        <v>9.6000000000000002E-2</v>
      </c>
      <c r="M108" s="2">
        <v>8.3279999999999994</v>
      </c>
      <c r="N108" s="2">
        <v>2.3149999999999999</v>
      </c>
    </row>
    <row r="109" spans="1:14" x14ac:dyDescent="0.25">
      <c r="A109" s="1">
        <v>1915</v>
      </c>
      <c r="B109" s="2">
        <v>0.318</v>
      </c>
      <c r="C109" s="2">
        <v>1.4710000000000001</v>
      </c>
      <c r="D109" s="2">
        <v>0.73299999999999998</v>
      </c>
      <c r="E109" s="2">
        <v>0.77</v>
      </c>
      <c r="F109" s="2">
        <v>0.96099999999999997</v>
      </c>
      <c r="G109" s="2">
        <v>1.4019999999999999</v>
      </c>
      <c r="H109" s="2">
        <v>1.7989999999999999</v>
      </c>
      <c r="I109" s="2">
        <v>2.3769999999999998</v>
      </c>
      <c r="J109" s="2">
        <v>0.2</v>
      </c>
      <c r="K109" s="2">
        <v>-0.35899999999999999</v>
      </c>
      <c r="L109" s="2">
        <v>0.10299999999999999</v>
      </c>
      <c r="M109" s="2">
        <v>8.7579999999999991</v>
      </c>
      <c r="N109" s="2">
        <v>2.4089999999999998</v>
      </c>
    </row>
    <row r="110" spans="1:14" x14ac:dyDescent="0.25">
      <c r="A110" s="1">
        <v>1914</v>
      </c>
      <c r="B110" s="2">
        <v>0.32100000000000001</v>
      </c>
      <c r="C110" s="2">
        <v>1.4530000000000001</v>
      </c>
      <c r="D110" s="2">
        <v>0.73399999999999999</v>
      </c>
      <c r="E110" s="2">
        <v>0.77100000000000002</v>
      </c>
      <c r="F110" s="2">
        <v>0.96</v>
      </c>
      <c r="G110" s="2">
        <v>1.395</v>
      </c>
      <c r="H110" s="2">
        <v>1.788</v>
      </c>
      <c r="I110" s="2">
        <v>2.355</v>
      </c>
      <c r="J110" s="2">
        <v>0.2</v>
      </c>
      <c r="K110" s="2">
        <v>-0.36399999999999999</v>
      </c>
      <c r="L110" s="2">
        <v>0.105</v>
      </c>
      <c r="M110" s="2">
        <v>8.85</v>
      </c>
      <c r="N110" s="2">
        <v>2.4359999999999999</v>
      </c>
    </row>
    <row r="111" spans="1:14" x14ac:dyDescent="0.25">
      <c r="A111" s="1">
        <v>1913</v>
      </c>
      <c r="B111" s="2">
        <v>0.32500000000000001</v>
      </c>
      <c r="C111" s="2">
        <v>1.4179999999999999</v>
      </c>
      <c r="D111" s="2">
        <v>0.73699999999999999</v>
      </c>
      <c r="E111" s="2">
        <v>0.77300000000000002</v>
      </c>
      <c r="F111" s="2">
        <v>0.95699999999999996</v>
      </c>
      <c r="G111" s="2">
        <v>1.383</v>
      </c>
      <c r="H111" s="2">
        <v>1.766</v>
      </c>
      <c r="I111" s="2">
        <v>2.3109999999999999</v>
      </c>
      <c r="J111" s="2">
        <v>0.2</v>
      </c>
      <c r="K111" s="2">
        <v>-0.376</v>
      </c>
      <c r="L111" s="2">
        <v>0.109</v>
      </c>
      <c r="M111" s="2">
        <v>9.1039999999999992</v>
      </c>
      <c r="N111" s="2">
        <v>2.556</v>
      </c>
    </row>
    <row r="112" spans="1:14" x14ac:dyDescent="0.25">
      <c r="A112" s="1">
        <v>1912</v>
      </c>
      <c r="B112" s="2">
        <v>0.33700000000000002</v>
      </c>
      <c r="C112" s="2">
        <v>1.3420000000000001</v>
      </c>
      <c r="D112" s="2">
        <v>0.752</v>
      </c>
      <c r="E112" s="2">
        <v>0.78600000000000003</v>
      </c>
      <c r="F112" s="2">
        <v>0.96</v>
      </c>
      <c r="G112" s="2">
        <v>1.363</v>
      </c>
      <c r="H112" s="2">
        <v>1.7250000000000001</v>
      </c>
      <c r="I112" s="2">
        <v>2.2149999999999999</v>
      </c>
      <c r="J112" s="2">
        <v>0.2</v>
      </c>
      <c r="K112" s="2">
        <v>-0.41399999999999998</v>
      </c>
      <c r="L112" s="2">
        <v>0.12</v>
      </c>
      <c r="M112" s="2">
        <v>9.8699999999999992</v>
      </c>
      <c r="N112" s="2">
        <v>2.8490000000000002</v>
      </c>
    </row>
    <row r="113" spans="1:14" x14ac:dyDescent="0.25">
      <c r="A113" s="1">
        <v>1911</v>
      </c>
      <c r="B113" s="2">
        <v>0.33600000000000002</v>
      </c>
      <c r="C113" s="2">
        <v>1.347</v>
      </c>
      <c r="D113" s="2">
        <v>0.752</v>
      </c>
      <c r="E113" s="2">
        <v>0.78600000000000003</v>
      </c>
      <c r="F113" s="2">
        <v>0.96099999999999997</v>
      </c>
      <c r="G113" s="2">
        <v>1.365</v>
      </c>
      <c r="H113" s="2">
        <v>1.728</v>
      </c>
      <c r="I113" s="2">
        <v>2.222</v>
      </c>
      <c r="J113" s="2">
        <v>0.2</v>
      </c>
      <c r="K113" s="2">
        <v>-0.41199999999999998</v>
      </c>
      <c r="L113" s="2">
        <v>0.11899999999999999</v>
      </c>
      <c r="M113" s="2">
        <v>9.8279999999999994</v>
      </c>
      <c r="N113" s="2">
        <v>2.7679999999999998</v>
      </c>
    </row>
    <row r="114" spans="1:14" x14ac:dyDescent="0.25">
      <c r="A114" s="1">
        <v>1910</v>
      </c>
      <c r="B114" s="2">
        <v>0.318</v>
      </c>
      <c r="C114" s="2">
        <v>1.486</v>
      </c>
      <c r="D114" s="2">
        <v>0.73799999999999999</v>
      </c>
      <c r="E114" s="2">
        <v>0.77600000000000002</v>
      </c>
      <c r="F114" s="2">
        <v>0.96899999999999997</v>
      </c>
      <c r="G114" s="2">
        <v>1.415</v>
      </c>
      <c r="H114" s="2">
        <v>1.8160000000000001</v>
      </c>
      <c r="I114" s="2">
        <v>2.3980000000000001</v>
      </c>
      <c r="J114" s="2">
        <v>0.2</v>
      </c>
      <c r="K114" s="2">
        <v>-0.36099999999999999</v>
      </c>
      <c r="L114" s="2">
        <v>0.10299999999999999</v>
      </c>
      <c r="M114" s="2">
        <v>8.7880000000000003</v>
      </c>
      <c r="N114" s="2">
        <v>2.3220000000000001</v>
      </c>
    </row>
    <row r="115" spans="1:14" x14ac:dyDescent="0.25">
      <c r="A115" s="1">
        <v>1909</v>
      </c>
      <c r="B115" s="2">
        <v>0.30599999999999999</v>
      </c>
      <c r="C115" s="2">
        <v>1.554</v>
      </c>
      <c r="D115" s="2">
        <v>0.72899999999999998</v>
      </c>
      <c r="E115" s="2">
        <v>0.76800000000000002</v>
      </c>
      <c r="F115" s="2">
        <v>0.97</v>
      </c>
      <c r="G115" s="2">
        <v>1.4370000000000001</v>
      </c>
      <c r="H115" s="2">
        <v>1.8560000000000001</v>
      </c>
      <c r="I115" s="2">
        <v>2.4830000000000001</v>
      </c>
      <c r="J115" s="2">
        <v>0.2</v>
      </c>
      <c r="K115" s="2">
        <v>-0.33900000000000002</v>
      </c>
      <c r="L115" s="2">
        <v>9.7000000000000003E-2</v>
      </c>
      <c r="M115" s="2">
        <v>8.3520000000000003</v>
      </c>
      <c r="N115" s="2">
        <v>2.2149999999999999</v>
      </c>
    </row>
    <row r="116" spans="1:14" x14ac:dyDescent="0.25">
      <c r="A116" s="1">
        <v>1908</v>
      </c>
      <c r="B116" s="2">
        <v>0.29699999999999999</v>
      </c>
      <c r="C116" s="2">
        <v>1.5860000000000001</v>
      </c>
      <c r="D116" s="2">
        <v>0.71899999999999997</v>
      </c>
      <c r="E116" s="2">
        <v>0.75800000000000001</v>
      </c>
      <c r="F116" s="2">
        <v>0.96399999999999997</v>
      </c>
      <c r="G116" s="2">
        <v>1.44</v>
      </c>
      <c r="H116" s="2">
        <v>1.869</v>
      </c>
      <c r="I116" s="2">
        <v>2.5179999999999998</v>
      </c>
      <c r="J116" s="2">
        <v>0.2</v>
      </c>
      <c r="K116" s="2">
        <v>-0.32700000000000001</v>
      </c>
      <c r="L116" s="2">
        <v>9.2999999999999999E-2</v>
      </c>
      <c r="M116" s="2">
        <v>8.0990000000000002</v>
      </c>
      <c r="N116" s="2">
        <v>2.101</v>
      </c>
    </row>
    <row r="117" spans="1:14" x14ac:dyDescent="0.25">
      <c r="A117" s="1">
        <v>1907</v>
      </c>
      <c r="B117" s="2">
        <v>0.30499999999999999</v>
      </c>
      <c r="C117" s="2">
        <v>1.5580000000000001</v>
      </c>
      <c r="D117" s="2">
        <v>0.73</v>
      </c>
      <c r="E117" s="2">
        <v>0.76900000000000002</v>
      </c>
      <c r="F117" s="2">
        <v>0.97199999999999998</v>
      </c>
      <c r="G117" s="2">
        <v>1.4390000000000001</v>
      </c>
      <c r="H117" s="2">
        <v>1.86</v>
      </c>
      <c r="I117" s="2">
        <v>2.4860000000000002</v>
      </c>
      <c r="J117" s="2">
        <v>0.2</v>
      </c>
      <c r="K117" s="2">
        <v>-0.34100000000000003</v>
      </c>
      <c r="L117" s="2">
        <v>9.7000000000000003E-2</v>
      </c>
      <c r="M117" s="2">
        <v>8.3919999999999995</v>
      </c>
      <c r="N117" s="2">
        <v>2.1779999999999999</v>
      </c>
    </row>
    <row r="118" spans="1:14" x14ac:dyDescent="0.25">
      <c r="A118" s="1">
        <v>1906</v>
      </c>
      <c r="B118" s="2">
        <v>0.30599999999999999</v>
      </c>
      <c r="C118" s="2">
        <v>1.5329999999999999</v>
      </c>
      <c r="D118" s="2">
        <v>0.73</v>
      </c>
      <c r="E118" s="2">
        <v>0.76800000000000002</v>
      </c>
      <c r="F118" s="2">
        <v>0.96799999999999997</v>
      </c>
      <c r="G118" s="2">
        <v>1.427</v>
      </c>
      <c r="H118" s="2">
        <v>1.841</v>
      </c>
      <c r="I118" s="2">
        <v>2.452</v>
      </c>
      <c r="J118" s="2">
        <v>0.2</v>
      </c>
      <c r="K118" s="2">
        <v>-0.34799999999999998</v>
      </c>
      <c r="L118" s="2">
        <v>9.9000000000000005E-2</v>
      </c>
      <c r="M118" s="2">
        <v>8.5250000000000004</v>
      </c>
      <c r="N118" s="2">
        <v>2.3660000000000001</v>
      </c>
    </row>
    <row r="119" spans="1:14" x14ac:dyDescent="0.25">
      <c r="A119" s="1">
        <v>1905</v>
      </c>
      <c r="B119" s="2">
        <v>0.307</v>
      </c>
      <c r="C119" s="2">
        <v>1.4770000000000001</v>
      </c>
      <c r="D119" s="2">
        <v>0.73</v>
      </c>
      <c r="E119" s="2">
        <v>0.76700000000000002</v>
      </c>
      <c r="F119" s="2">
        <v>0.95899999999999996</v>
      </c>
      <c r="G119" s="2">
        <v>1.4019999999999999</v>
      </c>
      <c r="H119" s="2">
        <v>1.8009999999999999</v>
      </c>
      <c r="I119" s="2">
        <v>2.3759999999999999</v>
      </c>
      <c r="J119" s="2">
        <v>0.2</v>
      </c>
      <c r="K119" s="2">
        <v>-0.36699999999999999</v>
      </c>
      <c r="L119" s="2">
        <v>0.105</v>
      </c>
      <c r="M119" s="2">
        <v>8.923</v>
      </c>
      <c r="N119" s="2">
        <v>2.5219999999999998</v>
      </c>
    </row>
    <row r="120" spans="1:14" x14ac:dyDescent="0.25">
      <c r="A120" s="1">
        <v>1904</v>
      </c>
      <c r="B120" s="2">
        <v>0.30099999999999999</v>
      </c>
      <c r="C120" s="2">
        <v>1.4930000000000001</v>
      </c>
      <c r="D120" s="2">
        <v>0.72</v>
      </c>
      <c r="E120" s="2">
        <v>0.75800000000000001</v>
      </c>
      <c r="F120" s="2">
        <v>0.95199999999999996</v>
      </c>
      <c r="G120" s="2">
        <v>1.399</v>
      </c>
      <c r="H120" s="2">
        <v>1.802</v>
      </c>
      <c r="I120" s="2">
        <v>2.391</v>
      </c>
      <c r="J120" s="2">
        <v>0.2</v>
      </c>
      <c r="K120" s="2">
        <v>-0.35699999999999998</v>
      </c>
      <c r="L120" s="2">
        <v>0.10199999999999999</v>
      </c>
      <c r="M120" s="2">
        <v>8.7110000000000003</v>
      </c>
      <c r="N120" s="2">
        <v>2.4180000000000001</v>
      </c>
    </row>
    <row r="121" spans="1:14" x14ac:dyDescent="0.25">
      <c r="A121" s="1">
        <v>1903</v>
      </c>
      <c r="B121" s="2">
        <v>0.317</v>
      </c>
      <c r="C121" s="2">
        <v>1.365</v>
      </c>
      <c r="D121" s="2">
        <v>0.73799999999999999</v>
      </c>
      <c r="E121" s="2">
        <v>0.77200000000000002</v>
      </c>
      <c r="F121" s="2">
        <v>0.94899999999999995</v>
      </c>
      <c r="G121" s="2">
        <v>1.359</v>
      </c>
      <c r="H121" s="2">
        <v>1.7270000000000001</v>
      </c>
      <c r="I121" s="2">
        <v>2.2280000000000002</v>
      </c>
      <c r="J121" s="2">
        <v>0.2</v>
      </c>
      <c r="K121" s="2">
        <v>-0.41099999999999998</v>
      </c>
      <c r="L121" s="2">
        <v>0.11799999999999999</v>
      </c>
      <c r="M121" s="2">
        <v>9.8089999999999993</v>
      </c>
      <c r="N121" s="2">
        <v>2.7549999999999999</v>
      </c>
    </row>
    <row r="122" spans="1:14" x14ac:dyDescent="0.25">
      <c r="A122" s="1">
        <v>1902</v>
      </c>
      <c r="B122" s="2">
        <v>0.32200000000000001</v>
      </c>
      <c r="C122" s="2">
        <v>1.377</v>
      </c>
      <c r="D122" s="2">
        <v>0.745</v>
      </c>
      <c r="E122" s="2">
        <v>0.77900000000000003</v>
      </c>
      <c r="F122" s="2">
        <v>0.95799999999999996</v>
      </c>
      <c r="G122" s="2">
        <v>1.371</v>
      </c>
      <c r="H122" s="2">
        <v>1.7430000000000001</v>
      </c>
      <c r="I122" s="2">
        <v>2.2490000000000001</v>
      </c>
      <c r="J122" s="2">
        <v>0.2</v>
      </c>
      <c r="K122" s="2">
        <v>-0.41</v>
      </c>
      <c r="L122" s="2">
        <v>0.11700000000000001</v>
      </c>
      <c r="M122" s="2">
        <v>9.7750000000000004</v>
      </c>
      <c r="N122" s="2">
        <v>2.665</v>
      </c>
    </row>
    <row r="123" spans="1:14" x14ac:dyDescent="0.25">
      <c r="A123" s="1">
        <v>1901</v>
      </c>
      <c r="B123" s="2">
        <v>0.32700000000000001</v>
      </c>
      <c r="C123" s="2">
        <v>1.2889999999999999</v>
      </c>
      <c r="D123" s="2">
        <v>0.751</v>
      </c>
      <c r="E123" s="2">
        <v>0.78300000000000003</v>
      </c>
      <c r="F123" s="2">
        <v>0.95</v>
      </c>
      <c r="G123" s="2">
        <v>1.337</v>
      </c>
      <c r="H123" s="2">
        <v>1.6850000000000001</v>
      </c>
      <c r="I123" s="2">
        <v>2.1320000000000001</v>
      </c>
      <c r="J123" s="2">
        <v>0.2</v>
      </c>
      <c r="K123" s="2">
        <v>-0.45300000000000001</v>
      </c>
      <c r="L123" s="2">
        <v>0.13</v>
      </c>
      <c r="M123" s="2">
        <v>10.646000000000001</v>
      </c>
      <c r="N123" s="2">
        <v>2.9239999999999999</v>
      </c>
    </row>
    <row r="124" spans="1:14" x14ac:dyDescent="0.25">
      <c r="A124" s="1">
        <v>1900</v>
      </c>
      <c r="B124" s="2">
        <v>0.33900000000000002</v>
      </c>
      <c r="C124" s="2">
        <v>1.2549999999999999</v>
      </c>
      <c r="D124" s="2">
        <v>0.76500000000000001</v>
      </c>
      <c r="E124" s="2">
        <v>0.79600000000000004</v>
      </c>
      <c r="F124" s="2">
        <v>0.95899999999999996</v>
      </c>
      <c r="G124" s="2">
        <v>1.3360000000000001</v>
      </c>
      <c r="H124" s="2">
        <v>1.6739999999999999</v>
      </c>
      <c r="I124" s="2">
        <v>2.0950000000000002</v>
      </c>
      <c r="J124" s="2">
        <v>0.2</v>
      </c>
      <c r="K124" s="2">
        <v>-0.47399999999999998</v>
      </c>
      <c r="L124" s="2">
        <v>0.13600000000000001</v>
      </c>
      <c r="M124" s="2">
        <v>11.077999999999999</v>
      </c>
      <c r="N124" s="2">
        <v>2.827</v>
      </c>
    </row>
    <row r="125" spans="1:14" x14ac:dyDescent="0.25">
      <c r="A125" s="1">
        <v>1899</v>
      </c>
      <c r="B125" s="2">
        <v>0.34300000000000003</v>
      </c>
      <c r="C125" s="2">
        <v>1.248</v>
      </c>
      <c r="D125" s="2">
        <v>0.77100000000000002</v>
      </c>
      <c r="E125" s="2">
        <v>0.80300000000000005</v>
      </c>
      <c r="F125" s="2">
        <v>0.96499999999999997</v>
      </c>
      <c r="G125" s="2">
        <v>1.339</v>
      </c>
      <c r="H125" s="2">
        <v>1.6759999999999999</v>
      </c>
      <c r="I125" s="2">
        <v>2.09</v>
      </c>
      <c r="J125" s="2">
        <v>0.2</v>
      </c>
      <c r="K125" s="2">
        <v>-0.48099999999999998</v>
      </c>
      <c r="L125" s="2">
        <v>0.13800000000000001</v>
      </c>
      <c r="M125" s="2">
        <v>11.218999999999999</v>
      </c>
      <c r="N125" s="2">
        <v>2.9350000000000001</v>
      </c>
    </row>
    <row r="126" spans="1:14" x14ac:dyDescent="0.25">
      <c r="A126" s="1">
        <v>1898</v>
      </c>
      <c r="B126" s="2">
        <v>0.33400000000000002</v>
      </c>
      <c r="C126" s="2">
        <v>1.3109999999999999</v>
      </c>
      <c r="D126" s="2">
        <v>0.76800000000000002</v>
      </c>
      <c r="E126" s="2">
        <v>0.8</v>
      </c>
      <c r="F126" s="2">
        <v>0.97099999999999997</v>
      </c>
      <c r="G126" s="2">
        <v>1.3640000000000001</v>
      </c>
      <c r="H126" s="2">
        <v>1.718</v>
      </c>
      <c r="I126" s="2">
        <v>2.169</v>
      </c>
      <c r="J126" s="2">
        <v>0.2</v>
      </c>
      <c r="K126" s="2">
        <v>-0.45600000000000002</v>
      </c>
      <c r="L126" s="2">
        <v>0.13</v>
      </c>
      <c r="M126" s="2">
        <v>10.725</v>
      </c>
      <c r="N126" s="2">
        <v>2.766</v>
      </c>
    </row>
    <row r="127" spans="1:14" x14ac:dyDescent="0.25">
      <c r="A127" s="1">
        <v>1897</v>
      </c>
      <c r="B127" s="2">
        <v>0.35399999999999998</v>
      </c>
      <c r="C127" s="2">
        <v>1.1619999999999999</v>
      </c>
      <c r="D127" s="2">
        <v>0.78100000000000003</v>
      </c>
      <c r="E127" s="2">
        <v>0.81</v>
      </c>
      <c r="F127" s="2">
        <v>0.96099999999999997</v>
      </c>
      <c r="G127" s="2">
        <v>1.3089999999999999</v>
      </c>
      <c r="H127" s="2">
        <v>1.623</v>
      </c>
      <c r="I127" s="2">
        <v>1.9810000000000001</v>
      </c>
      <c r="J127" s="2">
        <v>0.2</v>
      </c>
      <c r="K127" s="2">
        <v>-0.52900000000000003</v>
      </c>
      <c r="L127" s="2">
        <v>0.151</v>
      </c>
      <c r="M127" s="2">
        <v>12.201000000000001</v>
      </c>
      <c r="N127" s="2">
        <v>3.323</v>
      </c>
    </row>
    <row r="128" spans="1:14" x14ac:dyDescent="0.25">
      <c r="A128" s="1">
        <v>1896</v>
      </c>
      <c r="B128" s="2">
        <v>0.35399999999999998</v>
      </c>
      <c r="C128" s="2">
        <v>1.1519999999999999</v>
      </c>
      <c r="D128" s="2">
        <v>0.78200000000000003</v>
      </c>
      <c r="E128" s="2">
        <v>0.81100000000000005</v>
      </c>
      <c r="F128" s="2">
        <v>0.96099999999999997</v>
      </c>
      <c r="G128" s="2">
        <v>1.306</v>
      </c>
      <c r="H128" s="2">
        <v>1.617</v>
      </c>
      <c r="I128" s="2">
        <v>1.9670000000000001</v>
      </c>
      <c r="J128" s="2">
        <v>0.2</v>
      </c>
      <c r="K128" s="2">
        <v>-0.53800000000000003</v>
      </c>
      <c r="L128" s="2">
        <v>0.154</v>
      </c>
      <c r="M128" s="2">
        <v>12.372999999999999</v>
      </c>
      <c r="N128" s="2">
        <v>3.4249999999999998</v>
      </c>
    </row>
    <row r="129" spans="1:14" x14ac:dyDescent="0.25">
      <c r="A129" s="1">
        <v>1895</v>
      </c>
      <c r="B129" s="2">
        <v>0.36099999999999999</v>
      </c>
      <c r="C129" s="2">
        <v>1.091</v>
      </c>
      <c r="D129" s="2">
        <v>0.79100000000000004</v>
      </c>
      <c r="E129" s="2">
        <v>0.81799999999999995</v>
      </c>
      <c r="F129" s="2">
        <v>0.96</v>
      </c>
      <c r="G129" s="2">
        <v>1.2869999999999999</v>
      </c>
      <c r="H129" s="2">
        <v>1.5820000000000001</v>
      </c>
      <c r="I129" s="2">
        <v>1.8879999999999999</v>
      </c>
      <c r="J129" s="2">
        <v>0.2</v>
      </c>
      <c r="K129" s="2">
        <v>-0.58299999999999996</v>
      </c>
      <c r="L129" s="2">
        <v>0.16500000000000001</v>
      </c>
      <c r="M129" s="2">
        <v>13.289</v>
      </c>
      <c r="N129" s="2">
        <v>3.7269999999999999</v>
      </c>
    </row>
    <row r="130" spans="1:14" x14ac:dyDescent="0.25">
      <c r="A130" s="1">
        <v>1894</v>
      </c>
      <c r="B130" s="2">
        <v>0.379</v>
      </c>
      <c r="C130" s="2">
        <v>0.996</v>
      </c>
      <c r="D130" s="2">
        <v>0.80100000000000005</v>
      </c>
      <c r="E130" s="2">
        <v>0.82499999999999996</v>
      </c>
      <c r="F130" s="2">
        <v>0.95499999999999996</v>
      </c>
      <c r="G130" s="2">
        <v>1.254</v>
      </c>
      <c r="H130" s="2">
        <v>1.5229999999999999</v>
      </c>
      <c r="I130" s="2">
        <v>1.7729999999999999</v>
      </c>
      <c r="J130" s="2">
        <v>0.2</v>
      </c>
      <c r="K130" s="2">
        <v>-0.64200000000000002</v>
      </c>
      <c r="L130" s="2">
        <v>0.184</v>
      </c>
      <c r="M130" s="2">
        <v>14.483000000000001</v>
      </c>
      <c r="N130" s="2">
        <v>3.9289999999999998</v>
      </c>
    </row>
    <row r="131" spans="1:14" x14ac:dyDescent="0.25">
      <c r="A131" s="1">
        <v>1893</v>
      </c>
      <c r="B131" s="2">
        <v>0.35599999999999998</v>
      </c>
      <c r="C131" s="2">
        <v>1.129</v>
      </c>
      <c r="D131" s="2">
        <v>0.79400000000000004</v>
      </c>
      <c r="E131" s="2">
        <v>0.82299999999999995</v>
      </c>
      <c r="F131" s="2">
        <v>0.96899999999999997</v>
      </c>
      <c r="G131" s="2">
        <v>1.3080000000000001</v>
      </c>
      <c r="H131" s="2">
        <v>1.613</v>
      </c>
      <c r="I131" s="2">
        <v>1.9370000000000001</v>
      </c>
      <c r="J131" s="2">
        <v>0.2</v>
      </c>
      <c r="K131" s="2">
        <v>-0.57099999999999995</v>
      </c>
      <c r="L131" s="2">
        <v>0.16200000000000001</v>
      </c>
      <c r="M131" s="2">
        <v>13.044</v>
      </c>
      <c r="N131" s="2">
        <v>3.3740000000000001</v>
      </c>
    </row>
    <row r="132" spans="1:14" x14ac:dyDescent="0.25">
      <c r="A132" s="1">
        <v>1892</v>
      </c>
      <c r="B132" s="2">
        <v>0.317</v>
      </c>
      <c r="C132" s="2">
        <v>1.3320000000000001</v>
      </c>
      <c r="D132" s="2">
        <v>0.76200000000000001</v>
      </c>
      <c r="E132" s="2">
        <v>0.79500000000000004</v>
      </c>
      <c r="F132" s="2">
        <v>0.96899999999999997</v>
      </c>
      <c r="G132" s="2">
        <v>1.3680000000000001</v>
      </c>
      <c r="H132" s="2">
        <v>1.728</v>
      </c>
      <c r="I132" s="2">
        <v>2.1819999999999999</v>
      </c>
      <c r="J132" s="2">
        <v>0.2</v>
      </c>
      <c r="K132" s="2">
        <v>-0.46400000000000002</v>
      </c>
      <c r="L132" s="2">
        <v>0.13300000000000001</v>
      </c>
      <c r="M132" s="2">
        <v>10.869</v>
      </c>
      <c r="N132" s="2">
        <v>2.5299999999999998</v>
      </c>
    </row>
    <row r="133" spans="1:14" x14ac:dyDescent="0.25">
      <c r="A133" s="1">
        <v>1891</v>
      </c>
      <c r="B133" s="2">
        <v>0.33200000000000002</v>
      </c>
      <c r="C133" s="2">
        <v>1.25</v>
      </c>
      <c r="D133" s="2">
        <v>0.77800000000000002</v>
      </c>
      <c r="E133" s="2">
        <v>0.80900000000000005</v>
      </c>
      <c r="F133" s="2">
        <v>0.97099999999999997</v>
      </c>
      <c r="G133" s="2">
        <v>1.347</v>
      </c>
      <c r="H133" s="2">
        <v>1.6839999999999999</v>
      </c>
      <c r="I133" s="2">
        <v>2.0819999999999999</v>
      </c>
      <c r="J133" s="2">
        <v>0.2</v>
      </c>
      <c r="K133" s="2">
        <v>-0.50800000000000001</v>
      </c>
      <c r="L133" s="2">
        <v>0.14599999999999999</v>
      </c>
      <c r="M133" s="2">
        <v>11.776</v>
      </c>
      <c r="N133" s="2">
        <v>2.6789999999999998</v>
      </c>
    </row>
    <row r="134" spans="1:14" x14ac:dyDescent="0.25">
      <c r="A134" s="1">
        <v>1890</v>
      </c>
      <c r="B134" s="2">
        <v>0.33700000000000002</v>
      </c>
      <c r="C134" s="2">
        <v>1.21</v>
      </c>
      <c r="D134" s="2">
        <v>0.78400000000000003</v>
      </c>
      <c r="E134" s="2">
        <v>0.81399999999999995</v>
      </c>
      <c r="F134" s="2">
        <v>0.97099999999999997</v>
      </c>
      <c r="G134" s="2">
        <v>1.3340000000000001</v>
      </c>
      <c r="H134" s="2">
        <v>1.661</v>
      </c>
      <c r="I134" s="2">
        <v>2.0310000000000001</v>
      </c>
      <c r="J134" s="2">
        <v>0.2</v>
      </c>
      <c r="K134" s="2">
        <v>-0.53300000000000003</v>
      </c>
      <c r="L134" s="2">
        <v>0.153</v>
      </c>
      <c r="M134" s="2">
        <v>12.282999999999999</v>
      </c>
      <c r="N134" s="2">
        <v>2.968</v>
      </c>
    </row>
    <row r="135" spans="1:14" x14ac:dyDescent="0.25">
      <c r="A135" s="1">
        <v>1889</v>
      </c>
      <c r="B135" s="2">
        <v>0.33300000000000002</v>
      </c>
      <c r="C135" s="2">
        <v>1.204</v>
      </c>
      <c r="D135" s="2">
        <v>0.77600000000000002</v>
      </c>
      <c r="E135" s="2">
        <v>0.80600000000000005</v>
      </c>
      <c r="F135" s="2">
        <v>0.96299999999999997</v>
      </c>
      <c r="G135" s="2">
        <v>1.3240000000000001</v>
      </c>
      <c r="H135" s="2">
        <v>1.649</v>
      </c>
      <c r="I135" s="2">
        <v>2.0190000000000001</v>
      </c>
      <c r="J135" s="2">
        <v>0.2</v>
      </c>
      <c r="K135" s="2">
        <v>-0.53</v>
      </c>
      <c r="L135" s="2">
        <v>0.154</v>
      </c>
      <c r="M135" s="2">
        <v>12.218999999999999</v>
      </c>
      <c r="N135" s="2">
        <v>3.08</v>
      </c>
    </row>
    <row r="136" spans="1:14" x14ac:dyDescent="0.25">
      <c r="A136" s="1">
        <v>1888</v>
      </c>
      <c r="B136" s="2">
        <v>0.29099999999999998</v>
      </c>
      <c r="C136" s="2">
        <v>1.363</v>
      </c>
      <c r="D136" s="2">
        <v>0.73199999999999998</v>
      </c>
      <c r="E136" s="2">
        <v>0.76600000000000001</v>
      </c>
      <c r="F136" s="2">
        <v>0.94299999999999995</v>
      </c>
      <c r="G136" s="2">
        <v>1.3520000000000001</v>
      </c>
      <c r="H136" s="2">
        <v>1.7210000000000001</v>
      </c>
      <c r="I136" s="2">
        <v>2.1989999999999998</v>
      </c>
      <c r="J136" s="2">
        <v>0.2</v>
      </c>
      <c r="K136" s="2">
        <v>-0.443</v>
      </c>
      <c r="L136" s="2">
        <v>0.13100000000000001</v>
      </c>
      <c r="M136" s="2">
        <v>10.445</v>
      </c>
      <c r="N136" s="2">
        <v>2.6589999999999998</v>
      </c>
    </row>
    <row r="137" spans="1:14" x14ac:dyDescent="0.25">
      <c r="A137" s="1">
        <v>1887</v>
      </c>
      <c r="B137" s="2">
        <v>0.33200000000000002</v>
      </c>
      <c r="C137" s="2">
        <v>1.1459999999999999</v>
      </c>
      <c r="D137" s="2">
        <v>0.77100000000000002</v>
      </c>
      <c r="E137" s="2">
        <v>0.8</v>
      </c>
      <c r="F137" s="2">
        <v>0.94899999999999995</v>
      </c>
      <c r="G137" s="2">
        <v>1.2929999999999999</v>
      </c>
      <c r="H137" s="2">
        <v>1.6020000000000001</v>
      </c>
      <c r="I137" s="2">
        <v>1.9359999999999999</v>
      </c>
      <c r="J137" s="2">
        <v>0.2</v>
      </c>
      <c r="K137" s="2">
        <v>-0.56200000000000006</v>
      </c>
      <c r="L137" s="2">
        <v>0.16500000000000001</v>
      </c>
      <c r="M137" s="2">
        <v>12.86</v>
      </c>
      <c r="N137" s="2">
        <v>3.2770000000000001</v>
      </c>
    </row>
    <row r="138" spans="1:14" x14ac:dyDescent="0.25">
      <c r="A138" s="1">
        <v>1886</v>
      </c>
      <c r="B138" s="2">
        <v>0.30299999999999999</v>
      </c>
      <c r="C138" s="2">
        <v>1.282</v>
      </c>
      <c r="D138" s="2">
        <v>0.751</v>
      </c>
      <c r="E138" s="2">
        <v>0.78300000000000003</v>
      </c>
      <c r="F138" s="2">
        <v>0.95</v>
      </c>
      <c r="G138" s="2">
        <v>1.335</v>
      </c>
      <c r="H138" s="2">
        <v>1.681</v>
      </c>
      <c r="I138" s="2">
        <v>2.097</v>
      </c>
      <c r="J138" s="2">
        <v>0.2</v>
      </c>
      <c r="K138" s="2">
        <v>-0.495</v>
      </c>
      <c r="L138" s="2">
        <v>0.14599999999999999</v>
      </c>
      <c r="M138" s="2">
        <v>11.506</v>
      </c>
      <c r="N138" s="2">
        <v>3.101</v>
      </c>
    </row>
    <row r="139" spans="1:14" x14ac:dyDescent="0.25">
      <c r="A139" s="1">
        <v>1885</v>
      </c>
      <c r="B139" s="2">
        <v>0.28799999999999998</v>
      </c>
      <c r="C139" s="2">
        <v>1.32</v>
      </c>
      <c r="D139" s="2">
        <v>0.73299999999999998</v>
      </c>
      <c r="E139" s="2">
        <v>0.76600000000000001</v>
      </c>
      <c r="F139" s="2">
        <v>0.93700000000000006</v>
      </c>
      <c r="G139" s="2">
        <v>1.333</v>
      </c>
      <c r="H139" s="2">
        <v>1.69</v>
      </c>
      <c r="I139" s="2">
        <v>2.1360000000000001</v>
      </c>
      <c r="J139" s="2">
        <v>0.2</v>
      </c>
      <c r="K139" s="2">
        <v>-0.46899999999999997</v>
      </c>
      <c r="L139" s="2">
        <v>0.14000000000000001</v>
      </c>
      <c r="M139" s="2">
        <v>10.98</v>
      </c>
      <c r="N139" s="2">
        <v>2.8809999999999998</v>
      </c>
    </row>
    <row r="140" spans="1:14" x14ac:dyDescent="0.25">
      <c r="A140" s="1">
        <v>1884</v>
      </c>
      <c r="B140" s="2">
        <v>0.27900000000000003</v>
      </c>
      <c r="C140" s="2">
        <v>1.288</v>
      </c>
      <c r="D140" s="2">
        <v>0.72499999999999998</v>
      </c>
      <c r="E140" s="2">
        <v>0.75700000000000001</v>
      </c>
      <c r="F140" s="2">
        <v>0.92500000000000004</v>
      </c>
      <c r="G140" s="2">
        <v>1.3109999999999999</v>
      </c>
      <c r="H140" s="2">
        <v>1.659</v>
      </c>
      <c r="I140" s="2">
        <v>2.0819999999999999</v>
      </c>
      <c r="J140" s="2">
        <v>0.2</v>
      </c>
      <c r="K140" s="2">
        <v>-0.48699999999999999</v>
      </c>
      <c r="L140" s="2">
        <v>0.14599999999999999</v>
      </c>
      <c r="M140" s="2">
        <v>11.352</v>
      </c>
      <c r="N140" s="2">
        <v>3.2690000000000001</v>
      </c>
    </row>
    <row r="141" spans="1:14" x14ac:dyDescent="0.25">
      <c r="A141" s="1">
        <v>1883</v>
      </c>
      <c r="B141" s="2">
        <v>0.28599999999999998</v>
      </c>
      <c r="C141" s="2">
        <v>1.2350000000000001</v>
      </c>
      <c r="D141" s="2">
        <v>0.72699999999999998</v>
      </c>
      <c r="E141" s="2">
        <v>0.75800000000000001</v>
      </c>
      <c r="F141" s="2">
        <v>0.91800000000000004</v>
      </c>
      <c r="G141" s="2">
        <v>1.2889999999999999</v>
      </c>
      <c r="H141" s="2">
        <v>1.6220000000000001</v>
      </c>
      <c r="I141" s="2">
        <v>2.0150000000000001</v>
      </c>
      <c r="J141" s="2">
        <v>0.2</v>
      </c>
      <c r="K141" s="2">
        <v>-0.50900000000000001</v>
      </c>
      <c r="L141" s="2">
        <v>0.151</v>
      </c>
      <c r="M141" s="2">
        <v>11.786</v>
      </c>
      <c r="N141" s="2">
        <v>3.2559999999999998</v>
      </c>
    </row>
    <row r="142" spans="1:14" x14ac:dyDescent="0.25">
      <c r="A142" s="1">
        <v>1882</v>
      </c>
      <c r="B142" s="2">
        <v>0.27600000000000002</v>
      </c>
      <c r="C142" s="2">
        <v>1.296</v>
      </c>
      <c r="D142" s="2">
        <v>0.71699999999999997</v>
      </c>
      <c r="E142" s="2">
        <v>0.749</v>
      </c>
      <c r="F142" s="2">
        <v>0.91800000000000004</v>
      </c>
      <c r="G142" s="2">
        <v>1.3069999999999999</v>
      </c>
      <c r="H142" s="2">
        <v>1.657</v>
      </c>
      <c r="I142" s="2">
        <v>2.0910000000000002</v>
      </c>
      <c r="J142" s="2">
        <v>0.2</v>
      </c>
      <c r="K142" s="2">
        <v>-0.47499999999999998</v>
      </c>
      <c r="L142" s="2">
        <v>0.14099999999999999</v>
      </c>
      <c r="M142" s="2">
        <v>11.106</v>
      </c>
      <c r="N142" s="2">
        <v>2.7639999999999998</v>
      </c>
    </row>
    <row r="143" spans="1:14" x14ac:dyDescent="0.25">
      <c r="A143" s="1">
        <v>1881</v>
      </c>
      <c r="B143" s="2">
        <v>0.28999999999999998</v>
      </c>
      <c r="C143" s="2">
        <v>1.3140000000000001</v>
      </c>
      <c r="D143" s="2">
        <v>0.72499999999999998</v>
      </c>
      <c r="E143" s="2">
        <v>0.75700000000000001</v>
      </c>
      <c r="F143" s="2">
        <v>0.92800000000000005</v>
      </c>
      <c r="G143" s="2">
        <v>1.3220000000000001</v>
      </c>
      <c r="H143" s="2">
        <v>1.677</v>
      </c>
      <c r="I143" s="2">
        <v>2.129</v>
      </c>
      <c r="J143" s="2">
        <v>0.2</v>
      </c>
      <c r="K143" s="2">
        <v>-0.45600000000000002</v>
      </c>
      <c r="L143" s="2">
        <v>0.13500000000000001</v>
      </c>
      <c r="M143" s="2">
        <v>10.725</v>
      </c>
      <c r="N143" s="2">
        <v>2.6880000000000002</v>
      </c>
    </row>
    <row r="144" spans="1:14" x14ac:dyDescent="0.25">
      <c r="A144" s="1">
        <v>1880</v>
      </c>
      <c r="B144" s="2">
        <v>0.26700000000000002</v>
      </c>
      <c r="C144" s="2">
        <v>1.371</v>
      </c>
      <c r="D144" s="2">
        <v>0.70099999999999996</v>
      </c>
      <c r="E144" s="2">
        <v>0.73499999999999999</v>
      </c>
      <c r="F144" s="2">
        <v>0.91300000000000003</v>
      </c>
      <c r="G144" s="2">
        <v>1.3240000000000001</v>
      </c>
      <c r="H144" s="2">
        <v>1.694</v>
      </c>
      <c r="I144" s="2">
        <v>2.1859999999999999</v>
      </c>
      <c r="J144" s="2">
        <v>0.2</v>
      </c>
      <c r="K144" s="2">
        <v>-0.42799999999999999</v>
      </c>
      <c r="L144" s="2">
        <v>0.127</v>
      </c>
      <c r="M144" s="2">
        <v>10.143000000000001</v>
      </c>
      <c r="N144" s="2">
        <v>2.5329999999999999</v>
      </c>
    </row>
    <row r="145" spans="1:14" x14ac:dyDescent="0.25">
      <c r="A145" s="1">
        <v>1879</v>
      </c>
      <c r="B145" s="2">
        <v>0.27100000000000002</v>
      </c>
      <c r="C145" s="2">
        <v>1.3089999999999999</v>
      </c>
      <c r="D145" s="2">
        <v>0.71099999999999997</v>
      </c>
      <c r="E145" s="2">
        <v>0.74299999999999999</v>
      </c>
      <c r="F145" s="2">
        <v>0.91300000000000003</v>
      </c>
      <c r="G145" s="2">
        <v>1.306</v>
      </c>
      <c r="H145" s="2">
        <v>1.659</v>
      </c>
      <c r="I145" s="2">
        <v>2.1030000000000002</v>
      </c>
      <c r="J145" s="2">
        <v>0.2</v>
      </c>
      <c r="K145" s="2">
        <v>-0.46700000000000003</v>
      </c>
      <c r="L145" s="2">
        <v>0.13800000000000001</v>
      </c>
      <c r="M145" s="2">
        <v>10.939</v>
      </c>
      <c r="N145" s="2">
        <v>2.7389999999999999</v>
      </c>
    </row>
    <row r="146" spans="1:14" x14ac:dyDescent="0.25">
      <c r="A146" s="1">
        <v>1878</v>
      </c>
      <c r="B146" s="2">
        <v>0.27900000000000003</v>
      </c>
      <c r="C146" s="2">
        <v>1.353</v>
      </c>
      <c r="D146" s="2">
        <v>0.72599999999999998</v>
      </c>
      <c r="E146" s="2">
        <v>0.76</v>
      </c>
      <c r="F146" s="2">
        <v>0.93600000000000005</v>
      </c>
      <c r="G146" s="2">
        <v>1.3420000000000001</v>
      </c>
      <c r="H146" s="2">
        <v>1.7070000000000001</v>
      </c>
      <c r="I146" s="2">
        <v>2.173</v>
      </c>
      <c r="J146" s="2">
        <v>0.2</v>
      </c>
      <c r="K146" s="2">
        <v>-0.45700000000000002</v>
      </c>
      <c r="L146" s="2">
        <v>0.13600000000000001</v>
      </c>
      <c r="M146" s="2">
        <v>10.733000000000001</v>
      </c>
      <c r="N146" s="2">
        <v>2.536</v>
      </c>
    </row>
    <row r="147" spans="1:14" x14ac:dyDescent="0.25">
      <c r="A147" s="1">
        <v>1877</v>
      </c>
      <c r="B147" s="2">
        <v>0.28899999999999998</v>
      </c>
      <c r="C147" s="2">
        <v>1.2749999999999999</v>
      </c>
      <c r="D147" s="2">
        <v>0.73499999999999999</v>
      </c>
      <c r="E147" s="2">
        <v>0.76700000000000002</v>
      </c>
      <c r="F147" s="2">
        <v>0.93300000000000005</v>
      </c>
      <c r="G147" s="2">
        <v>1.3149999999999999</v>
      </c>
      <c r="H147" s="2">
        <v>1.66</v>
      </c>
      <c r="I147" s="2">
        <v>2.0739999999999998</v>
      </c>
      <c r="J147" s="2">
        <v>0.2</v>
      </c>
      <c r="K147" s="2">
        <v>-0.495</v>
      </c>
      <c r="L147" s="2">
        <v>0.14599999999999999</v>
      </c>
      <c r="M147" s="2">
        <v>11.497</v>
      </c>
      <c r="N147" s="2">
        <v>2.839</v>
      </c>
    </row>
    <row r="148" spans="1:14" x14ac:dyDescent="0.25">
      <c r="A148" s="1">
        <v>1876</v>
      </c>
      <c r="B148" s="2">
        <v>0.27700000000000002</v>
      </c>
      <c r="C148" s="2">
        <v>1.292</v>
      </c>
      <c r="D148" s="2">
        <v>0.73699999999999999</v>
      </c>
      <c r="E148" s="2">
        <v>0.76900000000000002</v>
      </c>
      <c r="F148" s="2">
        <v>0.93700000000000006</v>
      </c>
      <c r="G148" s="2">
        <v>1.325</v>
      </c>
      <c r="H148" s="2">
        <v>1.6739999999999999</v>
      </c>
      <c r="I148" s="2">
        <v>2.0870000000000002</v>
      </c>
      <c r="J148" s="2">
        <v>0.2</v>
      </c>
      <c r="K148" s="2">
        <v>-0.50600000000000001</v>
      </c>
      <c r="L148" s="2">
        <v>0.15</v>
      </c>
      <c r="M148" s="2">
        <v>11.722</v>
      </c>
      <c r="N148" s="2">
        <v>2.2330000000000001</v>
      </c>
    </row>
    <row r="149" spans="1:14" x14ac:dyDescent="0.25">
      <c r="A149" s="1">
        <v>1875</v>
      </c>
      <c r="B149" s="2">
        <v>0.26100000000000001</v>
      </c>
      <c r="C149" s="2">
        <v>1.274</v>
      </c>
      <c r="D149" s="2">
        <v>0.73</v>
      </c>
      <c r="E149" s="2">
        <v>0.76100000000000001</v>
      </c>
      <c r="F149" s="2">
        <v>0.92700000000000005</v>
      </c>
      <c r="G149" s="2">
        <v>1.3089999999999999</v>
      </c>
      <c r="H149" s="2">
        <v>1.6539999999999999</v>
      </c>
      <c r="I149" s="2">
        <v>2.0449999999999999</v>
      </c>
      <c r="J149" s="2">
        <v>0.2</v>
      </c>
      <c r="K149" s="2">
        <v>-0.53100000000000003</v>
      </c>
      <c r="L149" s="2">
        <v>0.156</v>
      </c>
      <c r="M149" s="2">
        <v>12.231</v>
      </c>
      <c r="N149" s="2">
        <v>2.37</v>
      </c>
    </row>
    <row r="150" spans="1:14" x14ac:dyDescent="0.25">
      <c r="A150" s="1">
        <v>1874</v>
      </c>
      <c r="B150" s="2">
        <v>0.28199999999999997</v>
      </c>
      <c r="C150" s="2">
        <v>1.145</v>
      </c>
      <c r="D150" s="2">
        <v>0.76</v>
      </c>
      <c r="E150" s="2">
        <v>0.78900000000000003</v>
      </c>
      <c r="F150" s="2">
        <v>0.93799999999999994</v>
      </c>
      <c r="G150" s="2">
        <v>1.2809999999999999</v>
      </c>
      <c r="H150" s="2">
        <v>1.591</v>
      </c>
      <c r="I150" s="2">
        <v>1.8859999999999999</v>
      </c>
      <c r="J150" s="2">
        <v>0.2</v>
      </c>
      <c r="K150" s="2">
        <v>-0.629</v>
      </c>
      <c r="L150" s="2">
        <v>0.17899999999999999</v>
      </c>
      <c r="M150" s="2">
        <v>14.227</v>
      </c>
      <c r="N150" s="2">
        <v>2.8079999999999998</v>
      </c>
    </row>
    <row r="151" spans="1:14" x14ac:dyDescent="0.25">
      <c r="A151" s="1">
        <v>1873</v>
      </c>
      <c r="B151" s="2">
        <v>0.30299999999999999</v>
      </c>
      <c r="C151" s="2">
        <v>1.0249999999999999</v>
      </c>
      <c r="D151" s="2">
        <v>0.78800000000000003</v>
      </c>
      <c r="E151" s="2">
        <v>0.81399999999999995</v>
      </c>
      <c r="F151" s="2">
        <v>0.94699999999999995</v>
      </c>
      <c r="G151" s="2">
        <v>1.2549999999999999</v>
      </c>
      <c r="H151" s="2">
        <v>1.5309999999999999</v>
      </c>
      <c r="I151" s="2">
        <v>1.7390000000000001</v>
      </c>
      <c r="J151" s="2">
        <v>0.2</v>
      </c>
      <c r="K151" s="2">
        <v>-0.74099999999999999</v>
      </c>
      <c r="L151" s="2">
        <v>0.20699999999999999</v>
      </c>
      <c r="M151" s="2">
        <v>16.481999999999999</v>
      </c>
      <c r="N151" s="2">
        <v>2.9319999999999999</v>
      </c>
    </row>
    <row r="152" spans="1:14" x14ac:dyDescent="0.25">
      <c r="A152" s="1">
        <v>1872</v>
      </c>
      <c r="B152" s="2">
        <v>0.29699999999999999</v>
      </c>
      <c r="C152" s="2">
        <v>1.02</v>
      </c>
      <c r="D152" s="2">
        <v>0.79100000000000004</v>
      </c>
      <c r="E152" s="2">
        <v>0.81599999999999995</v>
      </c>
      <c r="F152" s="2">
        <v>0.94899999999999995</v>
      </c>
      <c r="G152" s="2">
        <v>1.2549999999999999</v>
      </c>
      <c r="H152" s="2">
        <v>1.53</v>
      </c>
      <c r="I152" s="2">
        <v>1.7250000000000001</v>
      </c>
      <c r="J152" s="2">
        <v>0.2</v>
      </c>
      <c r="K152" s="2">
        <v>-0.76300000000000001</v>
      </c>
      <c r="L152" s="2">
        <v>0.21299999999999999</v>
      </c>
      <c r="M152" s="2">
        <v>16.925999999999998</v>
      </c>
      <c r="N152" s="2">
        <v>3.508</v>
      </c>
    </row>
    <row r="153" spans="1:14" x14ac:dyDescent="0.25">
      <c r="A153" s="1">
        <v>1871</v>
      </c>
      <c r="B153" s="2">
        <v>0.312</v>
      </c>
      <c r="C153" s="2">
        <v>0.90900000000000003</v>
      </c>
      <c r="D153" s="2">
        <v>0.79700000000000004</v>
      </c>
      <c r="E153" s="2">
        <v>0.82</v>
      </c>
      <c r="F153" s="2">
        <v>0.93799999999999994</v>
      </c>
      <c r="G153" s="2">
        <v>1.2110000000000001</v>
      </c>
      <c r="H153" s="2">
        <v>1.456</v>
      </c>
      <c r="I153" s="2">
        <v>1.5840000000000001</v>
      </c>
      <c r="J153" s="2">
        <v>0.2</v>
      </c>
      <c r="K153" s="2">
        <v>-0.86299999999999999</v>
      </c>
      <c r="L153" s="2">
        <v>0.23699999999999999</v>
      </c>
      <c r="M153" s="2">
        <v>18.954000000000001</v>
      </c>
      <c r="N153" s="2">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D07A-D6A3-4E9E-8484-82985003BEF7}">
  <dimension ref="A1:AL153"/>
  <sheetViews>
    <sheetView topLeftCell="J1" workbookViewId="0">
      <selection activeCell="AL14" sqref="AL14"/>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80</v>
      </c>
      <c r="AH1" t="s">
        <v>81</v>
      </c>
      <c r="AI1" t="s">
        <v>88</v>
      </c>
      <c r="AJ1" t="s">
        <v>71</v>
      </c>
      <c r="AK1" t="s">
        <v>75</v>
      </c>
      <c r="AL1" t="s">
        <v>76</v>
      </c>
    </row>
    <row r="2" spans="1:38" x14ac:dyDescent="0.25">
      <c r="A2">
        <v>2022</v>
      </c>
      <c r="B2">
        <v>30</v>
      </c>
      <c r="C2">
        <v>871</v>
      </c>
      <c r="D2">
        <v>28.8</v>
      </c>
      <c r="E2">
        <v>4.28</v>
      </c>
      <c r="F2">
        <v>3.96</v>
      </c>
      <c r="G2">
        <v>4860</v>
      </c>
      <c r="H2">
        <v>4824</v>
      </c>
      <c r="I2">
        <v>36</v>
      </c>
      <c r="J2">
        <v>16</v>
      </c>
      <c r="K2">
        <v>341</v>
      </c>
      <c r="L2">
        <v>1232</v>
      </c>
      <c r="M2">
        <v>43075.1</v>
      </c>
      <c r="N2">
        <v>39675</v>
      </c>
      <c r="O2">
        <v>20817</v>
      </c>
      <c r="P2">
        <v>18962</v>
      </c>
      <c r="Q2">
        <v>5215</v>
      </c>
      <c r="R2">
        <v>14853</v>
      </c>
      <c r="S2">
        <v>475</v>
      </c>
      <c r="T2">
        <v>40812</v>
      </c>
      <c r="U2">
        <v>2046</v>
      </c>
      <c r="V2">
        <v>122</v>
      </c>
      <c r="W2">
        <v>1607</v>
      </c>
      <c r="X2">
        <v>182052</v>
      </c>
      <c r="Y2">
        <v>1.266</v>
      </c>
      <c r="Z2">
        <v>0.28999999999999998</v>
      </c>
      <c r="AA2">
        <v>8.3000000000000007</v>
      </c>
      <c r="AB2">
        <v>1.1000000000000001</v>
      </c>
      <c r="AC2">
        <v>3.1</v>
      </c>
      <c r="AD2">
        <v>8.5</v>
      </c>
      <c r="AE2">
        <v>2.75</v>
      </c>
      <c r="AF2">
        <v>2573</v>
      </c>
      <c r="AG2">
        <f>(13*$Q2+3*(R2-S2+U2)-2*T2)/DOLLARDE($M2,3)+VLOOKUP($A2,FGGuts!$A$1:$N$153,14,FALSE)</f>
        <v>3.9358142943370531</v>
      </c>
      <c r="AH2">
        <f>AG2-F2</f>
        <v>-2.4185705662946866E-2</v>
      </c>
      <c r="AI2">
        <f>$AF2/($H2+$I2)</f>
        <v>0.52942386831275723</v>
      </c>
      <c r="AJ2">
        <f>R2-S2</f>
        <v>14378</v>
      </c>
      <c r="AK2">
        <f>AJ2/DOLLARDE(M2,3)*9</f>
        <v>3.0040858650735922</v>
      </c>
      <c r="AL2">
        <f>O2/DOLLARDE(M2,3)*9</f>
        <v>4.3494265859811501</v>
      </c>
    </row>
    <row r="3" spans="1:38" x14ac:dyDescent="0.25">
      <c r="A3">
        <v>2021</v>
      </c>
      <c r="B3">
        <v>30</v>
      </c>
      <c r="C3">
        <v>909</v>
      </c>
      <c r="D3">
        <v>28.7</v>
      </c>
      <c r="E3">
        <v>4.53</v>
      </c>
      <c r="F3">
        <v>4.26</v>
      </c>
      <c r="G3">
        <v>4858</v>
      </c>
      <c r="H3">
        <v>4808</v>
      </c>
      <c r="I3">
        <v>50</v>
      </c>
      <c r="J3">
        <v>29</v>
      </c>
      <c r="K3">
        <v>299</v>
      </c>
      <c r="L3">
        <v>1191</v>
      </c>
      <c r="M3">
        <v>42615</v>
      </c>
      <c r="N3">
        <v>39484</v>
      </c>
      <c r="O3">
        <v>22010</v>
      </c>
      <c r="P3">
        <v>20162</v>
      </c>
      <c r="Q3">
        <v>5944</v>
      </c>
      <c r="R3">
        <v>15794</v>
      </c>
      <c r="S3">
        <v>703</v>
      </c>
      <c r="T3">
        <v>42145</v>
      </c>
      <c r="U3">
        <v>2112</v>
      </c>
      <c r="V3">
        <v>155</v>
      </c>
      <c r="W3">
        <v>1862</v>
      </c>
      <c r="X3">
        <v>181818</v>
      </c>
      <c r="Y3">
        <v>1.2969999999999999</v>
      </c>
      <c r="Z3">
        <v>0.29199999999999998</v>
      </c>
      <c r="AA3">
        <v>8.3000000000000007</v>
      </c>
      <c r="AB3">
        <v>1.3</v>
      </c>
      <c r="AC3">
        <v>3.3</v>
      </c>
      <c r="AD3">
        <v>8.9</v>
      </c>
      <c r="AE3">
        <v>2.67</v>
      </c>
      <c r="AF3">
        <v>2626</v>
      </c>
      <c r="AG3">
        <f>(13*$Q3+3*(R3-S3+U3)-2*T3)/DOLLARDE($M3,3)+VLOOKUP($A3,FGGuts!$A$1:$N$153,14,FALSE)</f>
        <v>4.2163686495365482</v>
      </c>
      <c r="AH3">
        <f t="shared" ref="AH3:AH66" si="0">AG3-F3</f>
        <v>-4.3631350463451568E-2</v>
      </c>
      <c r="AI3">
        <f t="shared" ref="AI3:AI66" si="1">$AF3/($H3+$I3)</f>
        <v>0.54055166735282012</v>
      </c>
      <c r="AJ3">
        <f t="shared" ref="AJ3:AJ66" si="2">R3-S3</f>
        <v>15091</v>
      </c>
      <c r="AK3">
        <f t="shared" ref="AK3:AK66" si="3">AJ3/DOLLARDE(M3,3)*9</f>
        <v>3.1871172122492082</v>
      </c>
      <c r="AL3">
        <f t="shared" ref="AL3:AL66" si="4">O3/DOLLARDE(M3,3)*9</f>
        <v>4.6483632523759244</v>
      </c>
    </row>
    <row r="4" spans="1:38" x14ac:dyDescent="0.25">
      <c r="A4">
        <v>2020</v>
      </c>
      <c r="B4">
        <v>30</v>
      </c>
      <c r="C4">
        <v>735</v>
      </c>
      <c r="D4">
        <v>28.3</v>
      </c>
      <c r="E4">
        <v>4.6500000000000004</v>
      </c>
      <c r="F4">
        <v>4.4400000000000004</v>
      </c>
      <c r="G4">
        <v>1796</v>
      </c>
      <c r="H4">
        <v>1767</v>
      </c>
      <c r="I4">
        <v>29</v>
      </c>
      <c r="J4">
        <v>12</v>
      </c>
      <c r="K4">
        <v>99</v>
      </c>
      <c r="L4">
        <v>422</v>
      </c>
      <c r="M4">
        <v>15468.2</v>
      </c>
      <c r="N4">
        <v>14439</v>
      </c>
      <c r="O4">
        <v>8344</v>
      </c>
      <c r="P4">
        <v>7638</v>
      </c>
      <c r="Q4">
        <v>2304</v>
      </c>
      <c r="R4">
        <v>6092</v>
      </c>
      <c r="S4">
        <v>202</v>
      </c>
      <c r="T4">
        <v>15586</v>
      </c>
      <c r="U4">
        <v>821</v>
      </c>
      <c r="V4">
        <v>63</v>
      </c>
      <c r="W4">
        <v>675</v>
      </c>
      <c r="X4">
        <v>66506</v>
      </c>
      <c r="Y4">
        <v>1.327</v>
      </c>
      <c r="Z4">
        <v>0.29199999999999998</v>
      </c>
      <c r="AA4">
        <v>8.4</v>
      </c>
      <c r="AB4">
        <v>1.3</v>
      </c>
      <c r="AC4">
        <v>3.5</v>
      </c>
      <c r="AD4">
        <v>9.1</v>
      </c>
      <c r="AE4">
        <v>2.56</v>
      </c>
      <c r="AF4">
        <v>1037</v>
      </c>
      <c r="AG4">
        <f>(13*$Q4+3*(R4-S4+U4)-2*T4)/DOLLARDE($M4,3)+VLOOKUP($A4,FGGuts!$A$1:$N$153,14,FALSE)</f>
        <v>4.41366517260699</v>
      </c>
      <c r="AH4">
        <f t="shared" si="0"/>
        <v>-2.6334827393010407E-2</v>
      </c>
      <c r="AI4">
        <f t="shared" si="1"/>
        <v>0.57739420935412022</v>
      </c>
      <c r="AJ4">
        <f t="shared" si="2"/>
        <v>5890</v>
      </c>
      <c r="AK4">
        <f t="shared" si="3"/>
        <v>3.4269275524716623</v>
      </c>
      <c r="AL4">
        <f t="shared" si="4"/>
        <v>4.8547170624488203</v>
      </c>
    </row>
    <row r="5" spans="1:38" x14ac:dyDescent="0.25">
      <c r="A5">
        <v>2019</v>
      </c>
      <c r="B5">
        <v>30</v>
      </c>
      <c r="C5">
        <v>831</v>
      </c>
      <c r="D5">
        <v>28.4</v>
      </c>
      <c r="E5">
        <v>4.83</v>
      </c>
      <c r="F5">
        <v>4.49</v>
      </c>
      <c r="G5">
        <v>4858</v>
      </c>
      <c r="H5">
        <v>4813</v>
      </c>
      <c r="I5">
        <v>45</v>
      </c>
      <c r="J5">
        <v>26</v>
      </c>
      <c r="K5">
        <v>268</v>
      </c>
      <c r="L5">
        <v>1180</v>
      </c>
      <c r="M5">
        <v>43423.1</v>
      </c>
      <c r="N5">
        <v>42039</v>
      </c>
      <c r="O5">
        <v>23467</v>
      </c>
      <c r="P5">
        <v>21684</v>
      </c>
      <c r="Q5">
        <v>6776</v>
      </c>
      <c r="R5">
        <v>15895</v>
      </c>
      <c r="S5">
        <v>753</v>
      </c>
      <c r="T5">
        <v>42823</v>
      </c>
      <c r="U5">
        <v>1984</v>
      </c>
      <c r="V5">
        <v>153</v>
      </c>
      <c r="W5">
        <v>1788</v>
      </c>
      <c r="X5">
        <v>186517</v>
      </c>
      <c r="Y5">
        <v>1.3340000000000001</v>
      </c>
      <c r="Z5">
        <v>0.29799999999999999</v>
      </c>
      <c r="AA5">
        <v>8.6999999999999993</v>
      </c>
      <c r="AB5">
        <v>1.4</v>
      </c>
      <c r="AC5">
        <v>3.3</v>
      </c>
      <c r="AD5">
        <v>8.9</v>
      </c>
      <c r="AE5">
        <v>2.69</v>
      </c>
      <c r="AF5">
        <v>2898</v>
      </c>
      <c r="AG5">
        <f>(13*$Q5+3*(R5-S5+U5)-2*T5)/DOLLARDE($M5,3)+VLOOKUP($A5,FGGuts!$A$1:$N$153,14,FALSE)</f>
        <v>4.4534258079373608</v>
      </c>
      <c r="AH5">
        <f t="shared" si="0"/>
        <v>-3.6574192062639455E-2</v>
      </c>
      <c r="AI5">
        <f t="shared" si="1"/>
        <v>0.59654178674351588</v>
      </c>
      <c r="AJ5">
        <f t="shared" si="2"/>
        <v>15142</v>
      </c>
      <c r="AK5">
        <f t="shared" si="3"/>
        <v>3.138358793275505</v>
      </c>
      <c r="AL5">
        <f t="shared" si="4"/>
        <v>4.8638136178705773</v>
      </c>
    </row>
    <row r="6" spans="1:38" x14ac:dyDescent="0.25">
      <c r="A6">
        <v>2018</v>
      </c>
      <c r="B6">
        <v>30</v>
      </c>
      <c r="C6">
        <v>799</v>
      </c>
      <c r="D6">
        <v>28.4</v>
      </c>
      <c r="E6">
        <v>4.45</v>
      </c>
      <c r="F6">
        <v>4.1399999999999997</v>
      </c>
      <c r="G6">
        <v>4862</v>
      </c>
      <c r="H6">
        <v>4820</v>
      </c>
      <c r="I6">
        <v>42</v>
      </c>
      <c r="J6">
        <v>19</v>
      </c>
      <c r="K6">
        <v>312</v>
      </c>
      <c r="L6">
        <v>1244</v>
      </c>
      <c r="M6">
        <v>43489</v>
      </c>
      <c r="N6">
        <v>41018</v>
      </c>
      <c r="O6">
        <v>21630</v>
      </c>
      <c r="P6">
        <v>20025</v>
      </c>
      <c r="Q6">
        <v>5585</v>
      </c>
      <c r="R6">
        <v>15686</v>
      </c>
      <c r="S6">
        <v>929</v>
      </c>
      <c r="T6">
        <v>41207</v>
      </c>
      <c r="U6">
        <v>1922</v>
      </c>
      <c r="V6">
        <v>151</v>
      </c>
      <c r="W6">
        <v>1847</v>
      </c>
      <c r="X6">
        <v>185139</v>
      </c>
      <c r="Y6">
        <v>1.304</v>
      </c>
      <c r="Z6">
        <v>0.29599999999999999</v>
      </c>
      <c r="AA6">
        <v>8.5</v>
      </c>
      <c r="AB6">
        <v>1.2</v>
      </c>
      <c r="AC6">
        <v>3.2</v>
      </c>
      <c r="AD6">
        <v>8.5</v>
      </c>
      <c r="AE6">
        <v>2.63</v>
      </c>
      <c r="AF6">
        <v>2792</v>
      </c>
      <c r="AG6">
        <f>(13*$Q6+3*(R6-S6+U6)-2*T6)/DOLLARDE($M6,3)+VLOOKUP($A6,FGGuts!$A$1:$N$153,14,FALSE)</f>
        <v>4.0850155211662722</v>
      </c>
      <c r="AH6">
        <f t="shared" si="0"/>
        <v>-5.4984478833727479E-2</v>
      </c>
      <c r="AI6">
        <f t="shared" si="1"/>
        <v>0.57424928013163312</v>
      </c>
      <c r="AJ6">
        <f t="shared" si="2"/>
        <v>14757</v>
      </c>
      <c r="AK6">
        <f t="shared" si="3"/>
        <v>3.0539446756651105</v>
      </c>
      <c r="AL6">
        <f t="shared" si="4"/>
        <v>4.4763043528248518</v>
      </c>
    </row>
    <row r="7" spans="1:38" x14ac:dyDescent="0.25">
      <c r="A7">
        <v>2017</v>
      </c>
      <c r="B7">
        <v>30</v>
      </c>
      <c r="C7">
        <v>755</v>
      </c>
      <c r="D7">
        <v>28.5</v>
      </c>
      <c r="E7">
        <v>4.6500000000000004</v>
      </c>
      <c r="F7">
        <v>4.3499999999999996</v>
      </c>
      <c r="G7">
        <v>4860</v>
      </c>
      <c r="H7">
        <v>4801</v>
      </c>
      <c r="I7">
        <v>59</v>
      </c>
      <c r="J7">
        <v>27</v>
      </c>
      <c r="K7">
        <v>261</v>
      </c>
      <c r="L7">
        <v>1179</v>
      </c>
      <c r="M7">
        <v>43257</v>
      </c>
      <c r="N7">
        <v>42215</v>
      </c>
      <c r="O7">
        <v>22582</v>
      </c>
      <c r="P7">
        <v>20911</v>
      </c>
      <c r="Q7">
        <v>6105</v>
      </c>
      <c r="R7">
        <v>15829</v>
      </c>
      <c r="S7">
        <v>970</v>
      </c>
      <c r="T7">
        <v>40104</v>
      </c>
      <c r="U7">
        <v>1763</v>
      </c>
      <c r="V7">
        <v>155</v>
      </c>
      <c r="W7">
        <v>1810</v>
      </c>
      <c r="X7">
        <v>185295</v>
      </c>
      <c r="Y7">
        <v>1.3420000000000001</v>
      </c>
      <c r="Z7">
        <v>0.3</v>
      </c>
      <c r="AA7">
        <v>8.8000000000000007</v>
      </c>
      <c r="AB7">
        <v>1.3</v>
      </c>
      <c r="AC7">
        <v>3.3</v>
      </c>
      <c r="AD7">
        <v>8.3000000000000007</v>
      </c>
      <c r="AE7">
        <v>2.5299999999999998</v>
      </c>
      <c r="AF7">
        <v>2817</v>
      </c>
      <c r="AG7">
        <f>(13*$Q7+3*(R7-S7+U7)-2*T7)/DOLLARDE($M7,3)+VLOOKUP($A7,FGGuts!$A$1:$N$153,14,FALSE)</f>
        <v>4.2912963451002151</v>
      </c>
      <c r="AH7">
        <f t="shared" si="0"/>
        <v>-5.8703654899784574E-2</v>
      </c>
      <c r="AI7">
        <f t="shared" si="1"/>
        <v>0.57962962962962961</v>
      </c>
      <c r="AJ7">
        <f t="shared" si="2"/>
        <v>14859</v>
      </c>
      <c r="AK7">
        <f t="shared" si="3"/>
        <v>3.0915458769678894</v>
      </c>
      <c r="AL7">
        <f t="shared" si="4"/>
        <v>4.6983840765656426</v>
      </c>
    </row>
    <row r="8" spans="1:38" x14ac:dyDescent="0.25">
      <c r="A8">
        <v>2016</v>
      </c>
      <c r="B8">
        <v>30</v>
      </c>
      <c r="C8">
        <v>742</v>
      </c>
      <c r="D8">
        <v>28.3</v>
      </c>
      <c r="E8">
        <v>4.4800000000000004</v>
      </c>
      <c r="F8">
        <v>4.18</v>
      </c>
      <c r="G8">
        <v>4856</v>
      </c>
      <c r="H8">
        <v>4773</v>
      </c>
      <c r="I8">
        <v>83</v>
      </c>
      <c r="J8">
        <v>36</v>
      </c>
      <c r="K8">
        <v>276</v>
      </c>
      <c r="L8">
        <v>1276</v>
      </c>
      <c r="M8">
        <v>43306.1</v>
      </c>
      <c r="N8">
        <v>42276</v>
      </c>
      <c r="O8">
        <v>21744</v>
      </c>
      <c r="P8">
        <v>20124</v>
      </c>
      <c r="Q8">
        <v>5610</v>
      </c>
      <c r="R8">
        <v>15088</v>
      </c>
      <c r="S8">
        <v>932</v>
      </c>
      <c r="T8">
        <v>38982</v>
      </c>
      <c r="U8">
        <v>1651</v>
      </c>
      <c r="V8">
        <v>148</v>
      </c>
      <c r="W8">
        <v>1808</v>
      </c>
      <c r="X8">
        <v>184580</v>
      </c>
      <c r="Y8">
        <v>1.325</v>
      </c>
      <c r="Z8">
        <v>0.3</v>
      </c>
      <c r="AA8">
        <v>8.8000000000000007</v>
      </c>
      <c r="AB8">
        <v>1.2</v>
      </c>
      <c r="AC8">
        <v>3.1</v>
      </c>
      <c r="AD8">
        <v>8.1</v>
      </c>
      <c r="AE8">
        <v>2.58</v>
      </c>
      <c r="AF8">
        <v>2835</v>
      </c>
      <c r="AG8">
        <f>(13*$Q8+3*(R8-S8+U8)-2*T8)/DOLLARDE($M8,3)+VLOOKUP($A8,FGGuts!$A$1:$N$153,14,FALSE)</f>
        <v>4.125771388326573</v>
      </c>
      <c r="AH8">
        <f t="shared" si="0"/>
        <v>-5.4228611673426741E-2</v>
      </c>
      <c r="AI8">
        <f t="shared" si="1"/>
        <v>0.58381383855024716</v>
      </c>
      <c r="AJ8">
        <f t="shared" si="2"/>
        <v>14156</v>
      </c>
      <c r="AK8">
        <f t="shared" si="3"/>
        <v>2.9419253534894825</v>
      </c>
      <c r="AL8">
        <f t="shared" si="4"/>
        <v>4.5188771465297615</v>
      </c>
    </row>
    <row r="9" spans="1:38" x14ac:dyDescent="0.25">
      <c r="A9">
        <v>2015</v>
      </c>
      <c r="B9">
        <v>30</v>
      </c>
      <c r="C9">
        <v>735</v>
      </c>
      <c r="D9">
        <v>28.4</v>
      </c>
      <c r="E9">
        <v>4.25</v>
      </c>
      <c r="F9">
        <v>3.95</v>
      </c>
      <c r="G9">
        <v>4858</v>
      </c>
      <c r="H9">
        <v>4754</v>
      </c>
      <c r="I9">
        <v>104</v>
      </c>
      <c r="J9">
        <v>51</v>
      </c>
      <c r="K9">
        <v>339</v>
      </c>
      <c r="L9">
        <v>1292</v>
      </c>
      <c r="M9">
        <v>43407.199999999997</v>
      </c>
      <c r="N9">
        <v>42106</v>
      </c>
      <c r="O9">
        <v>20647</v>
      </c>
      <c r="P9">
        <v>19075</v>
      </c>
      <c r="Q9">
        <v>4909</v>
      </c>
      <c r="R9">
        <v>14073</v>
      </c>
      <c r="S9">
        <v>951</v>
      </c>
      <c r="T9">
        <v>37446</v>
      </c>
      <c r="U9">
        <v>1602</v>
      </c>
      <c r="V9">
        <v>141</v>
      </c>
      <c r="W9">
        <v>1758</v>
      </c>
      <c r="X9">
        <v>183628</v>
      </c>
      <c r="Y9">
        <v>1.294</v>
      </c>
      <c r="Z9">
        <v>0.29899999999999999</v>
      </c>
      <c r="AA9">
        <v>8.6999999999999993</v>
      </c>
      <c r="AB9">
        <v>1</v>
      </c>
      <c r="AC9">
        <v>2.9</v>
      </c>
      <c r="AD9">
        <v>7.8</v>
      </c>
      <c r="AE9">
        <v>2.66</v>
      </c>
      <c r="AF9">
        <v>2830</v>
      </c>
      <c r="AG9">
        <f>(13*$Q9+3*(R9-S9+U9)-2*T9)/DOLLARDE($M9,3)+VLOOKUP($A9,FGGuts!$A$1:$N$153,14,FALSE)</f>
        <v>3.8964689954923477</v>
      </c>
      <c r="AH9">
        <f t="shared" si="0"/>
        <v>-5.3531004507652469E-2</v>
      </c>
      <c r="AI9">
        <f t="shared" si="1"/>
        <v>0.58254425689584188</v>
      </c>
      <c r="AJ9">
        <f t="shared" si="2"/>
        <v>13122</v>
      </c>
      <c r="AK9">
        <f t="shared" si="3"/>
        <v>2.7206714635663447</v>
      </c>
      <c r="AL9">
        <f t="shared" si="4"/>
        <v>4.280879721708148</v>
      </c>
    </row>
    <row r="10" spans="1:38" x14ac:dyDescent="0.25">
      <c r="A10">
        <v>2014</v>
      </c>
      <c r="B10">
        <v>30</v>
      </c>
      <c r="C10">
        <v>692</v>
      </c>
      <c r="D10">
        <v>28.5</v>
      </c>
      <c r="E10">
        <v>4.07</v>
      </c>
      <c r="F10">
        <v>3.74</v>
      </c>
      <c r="G10">
        <v>4860</v>
      </c>
      <c r="H10">
        <v>4742</v>
      </c>
      <c r="I10">
        <v>118</v>
      </c>
      <c r="J10">
        <v>65</v>
      </c>
      <c r="K10">
        <v>353</v>
      </c>
      <c r="L10">
        <v>1264</v>
      </c>
      <c r="M10">
        <v>43613.2</v>
      </c>
      <c r="N10">
        <v>41595</v>
      </c>
      <c r="O10">
        <v>19761</v>
      </c>
      <c r="P10">
        <v>18107</v>
      </c>
      <c r="Q10">
        <v>4186</v>
      </c>
      <c r="R10">
        <v>14020</v>
      </c>
      <c r="S10">
        <v>985</v>
      </c>
      <c r="T10">
        <v>37441</v>
      </c>
      <c r="U10">
        <v>1652</v>
      </c>
      <c r="V10">
        <v>128</v>
      </c>
      <c r="W10">
        <v>1696</v>
      </c>
      <c r="X10">
        <v>183929</v>
      </c>
      <c r="Y10">
        <v>1.2749999999999999</v>
      </c>
      <c r="Z10">
        <v>0.29899999999999999</v>
      </c>
      <c r="AA10">
        <v>8.6</v>
      </c>
      <c r="AB10">
        <v>0.9</v>
      </c>
      <c r="AC10">
        <v>2.9</v>
      </c>
      <c r="AD10">
        <v>7.7</v>
      </c>
      <c r="AE10">
        <v>2.67</v>
      </c>
      <c r="AF10">
        <v>2914</v>
      </c>
      <c r="AG10">
        <f>(13*$Q10+3*(R10-S10+U10)-2*T10)/DOLLARDE($M10,3)+VLOOKUP($A10,FGGuts!$A$1:$N$153,14,FALSE)</f>
        <v>3.6730460023998597</v>
      </c>
      <c r="AH10">
        <f t="shared" si="0"/>
        <v>-6.6953997600140536E-2</v>
      </c>
      <c r="AI10">
        <f t="shared" si="1"/>
        <v>0.59958847736625509</v>
      </c>
      <c r="AJ10">
        <f t="shared" si="2"/>
        <v>13035</v>
      </c>
      <c r="AK10">
        <f t="shared" si="3"/>
        <v>2.6898678548772947</v>
      </c>
      <c r="AL10">
        <f t="shared" si="4"/>
        <v>4.0778272865539096</v>
      </c>
    </row>
    <row r="11" spans="1:38" x14ac:dyDescent="0.25">
      <c r="A11">
        <v>2013</v>
      </c>
      <c r="B11">
        <v>30</v>
      </c>
      <c r="C11">
        <v>679</v>
      </c>
      <c r="D11">
        <v>28.4</v>
      </c>
      <c r="E11">
        <v>4.17</v>
      </c>
      <c r="F11">
        <v>3.86</v>
      </c>
      <c r="G11">
        <v>4862</v>
      </c>
      <c r="H11">
        <v>4738</v>
      </c>
      <c r="I11">
        <v>124</v>
      </c>
      <c r="J11">
        <v>57</v>
      </c>
      <c r="K11">
        <v>331</v>
      </c>
      <c r="L11">
        <v>1266</v>
      </c>
      <c r="M11">
        <v>43653.1</v>
      </c>
      <c r="N11">
        <v>42093</v>
      </c>
      <c r="O11">
        <v>20255</v>
      </c>
      <c r="P11">
        <v>18728</v>
      </c>
      <c r="Q11">
        <v>4661</v>
      </c>
      <c r="R11">
        <v>14640</v>
      </c>
      <c r="S11">
        <v>1018</v>
      </c>
      <c r="T11">
        <v>36710</v>
      </c>
      <c r="U11">
        <v>1536</v>
      </c>
      <c r="V11">
        <v>128</v>
      </c>
      <c r="W11">
        <v>1736</v>
      </c>
      <c r="X11">
        <v>184873</v>
      </c>
      <c r="Y11">
        <v>1.3</v>
      </c>
      <c r="Z11">
        <v>0.29699999999999999</v>
      </c>
      <c r="AA11">
        <v>8.6999999999999993</v>
      </c>
      <c r="AB11">
        <v>1</v>
      </c>
      <c r="AC11">
        <v>3</v>
      </c>
      <c r="AD11">
        <v>7.6</v>
      </c>
      <c r="AE11">
        <v>2.5099999999999998</v>
      </c>
      <c r="AF11">
        <v>2747</v>
      </c>
      <c r="AG11">
        <f>(13*$Q11+3*(R11-S11+U11)-2*T11)/DOLLARDE($M11,3)+VLOOKUP($A11,FGGuts!$A$1:$N$153,14,FALSE)</f>
        <v>3.7958695784972512</v>
      </c>
      <c r="AH11">
        <f t="shared" si="0"/>
        <v>-6.4130421502748725E-2</v>
      </c>
      <c r="AI11">
        <f t="shared" si="1"/>
        <v>0.56499382969971201</v>
      </c>
      <c r="AJ11">
        <f t="shared" si="2"/>
        <v>13622</v>
      </c>
      <c r="AK11">
        <f t="shared" si="3"/>
        <v>2.808445326817349</v>
      </c>
      <c r="AL11">
        <f t="shared" si="4"/>
        <v>4.1759697617593163</v>
      </c>
    </row>
    <row r="12" spans="1:38" x14ac:dyDescent="0.25">
      <c r="A12">
        <v>2012</v>
      </c>
      <c r="B12">
        <v>30</v>
      </c>
      <c r="C12">
        <v>662</v>
      </c>
      <c r="D12">
        <v>28.4</v>
      </c>
      <c r="E12">
        <v>4.32</v>
      </c>
      <c r="F12">
        <v>4.01</v>
      </c>
      <c r="G12">
        <v>4860</v>
      </c>
      <c r="H12">
        <v>4732</v>
      </c>
      <c r="I12">
        <v>128</v>
      </c>
      <c r="J12">
        <v>69</v>
      </c>
      <c r="K12">
        <v>310</v>
      </c>
      <c r="L12">
        <v>1261</v>
      </c>
      <c r="M12">
        <v>43355.1</v>
      </c>
      <c r="N12">
        <v>42063</v>
      </c>
      <c r="O12">
        <v>21017</v>
      </c>
      <c r="P12">
        <v>19301</v>
      </c>
      <c r="Q12">
        <v>4934</v>
      </c>
      <c r="R12">
        <v>14709</v>
      </c>
      <c r="S12">
        <v>1055</v>
      </c>
      <c r="T12">
        <v>36426</v>
      </c>
      <c r="U12">
        <v>1494</v>
      </c>
      <c r="V12">
        <v>165</v>
      </c>
      <c r="W12">
        <v>1542</v>
      </c>
      <c r="X12">
        <v>184179</v>
      </c>
      <c r="Y12">
        <v>1.3089999999999999</v>
      </c>
      <c r="Z12">
        <v>0.29699999999999999</v>
      </c>
      <c r="AA12">
        <v>8.6999999999999993</v>
      </c>
      <c r="AB12">
        <v>1</v>
      </c>
      <c r="AC12">
        <v>3.1</v>
      </c>
      <c r="AD12">
        <v>7.6</v>
      </c>
      <c r="AE12">
        <v>2.48</v>
      </c>
      <c r="AF12">
        <v>3009</v>
      </c>
      <c r="AG12">
        <f>(13*$Q12+3*(R12-S12+U12)-2*T12)/DOLLARDE($M12,3)+VLOOKUP($A12,FGGuts!$A$1:$N$153,14,FALSE)</f>
        <v>3.9412775360201744</v>
      </c>
      <c r="AH12">
        <f t="shared" si="0"/>
        <v>-6.8722463979825399E-2</v>
      </c>
      <c r="AI12">
        <f t="shared" si="1"/>
        <v>0.6191358024691358</v>
      </c>
      <c r="AJ12">
        <f t="shared" si="2"/>
        <v>13654</v>
      </c>
      <c r="AK12">
        <f t="shared" si="3"/>
        <v>2.8343917703319854</v>
      </c>
      <c r="AL12">
        <f t="shared" si="4"/>
        <v>4.3628542432303608</v>
      </c>
    </row>
    <row r="13" spans="1:38" x14ac:dyDescent="0.25">
      <c r="A13">
        <v>2011</v>
      </c>
      <c r="B13">
        <v>30</v>
      </c>
      <c r="C13">
        <v>662</v>
      </c>
      <c r="D13">
        <v>28.3</v>
      </c>
      <c r="E13">
        <v>4.28</v>
      </c>
      <c r="F13">
        <v>3.94</v>
      </c>
      <c r="G13">
        <v>4858</v>
      </c>
      <c r="H13">
        <v>4685</v>
      </c>
      <c r="I13">
        <v>173</v>
      </c>
      <c r="J13">
        <v>75</v>
      </c>
      <c r="K13">
        <v>323</v>
      </c>
      <c r="L13">
        <v>1243</v>
      </c>
      <c r="M13">
        <v>43527.1</v>
      </c>
      <c r="N13">
        <v>42267</v>
      </c>
      <c r="O13">
        <v>20808</v>
      </c>
      <c r="P13">
        <v>19032</v>
      </c>
      <c r="Q13">
        <v>4552</v>
      </c>
      <c r="R13">
        <v>15018</v>
      </c>
      <c r="S13">
        <v>1231</v>
      </c>
      <c r="T13">
        <v>34488</v>
      </c>
      <c r="U13">
        <v>1554</v>
      </c>
      <c r="V13">
        <v>169</v>
      </c>
      <c r="W13">
        <v>1558</v>
      </c>
      <c r="X13">
        <v>185245</v>
      </c>
      <c r="Y13">
        <v>1.3160000000000001</v>
      </c>
      <c r="Z13">
        <v>0.29499999999999998</v>
      </c>
      <c r="AA13">
        <v>8.6999999999999993</v>
      </c>
      <c r="AB13">
        <v>0.9</v>
      </c>
      <c r="AC13">
        <v>3.1</v>
      </c>
      <c r="AD13">
        <v>7.1</v>
      </c>
      <c r="AE13">
        <v>2.2999999999999998</v>
      </c>
      <c r="AF13">
        <v>3053</v>
      </c>
      <c r="AG13">
        <f>(13*$Q13+3*(R13-S13+U13)-2*T13)/DOLLARDE($M13,3)+VLOOKUP($A13,FGGuts!$A$1:$N$153,14,FALSE)</f>
        <v>3.8571897351855537</v>
      </c>
      <c r="AH13">
        <f t="shared" si="0"/>
        <v>-8.2810264814446199E-2</v>
      </c>
      <c r="AI13">
        <f t="shared" si="1"/>
        <v>0.62844792095512558</v>
      </c>
      <c r="AJ13">
        <f t="shared" si="2"/>
        <v>13787</v>
      </c>
      <c r="AK13">
        <f t="shared" si="3"/>
        <v>2.8506915195049856</v>
      </c>
      <c r="AL13">
        <f t="shared" si="4"/>
        <v>4.3024000245056753</v>
      </c>
    </row>
    <row r="14" spans="1:38" s="4" customFormat="1" x14ac:dyDescent="0.25">
      <c r="A14" s="4">
        <v>2010</v>
      </c>
      <c r="B14" s="4">
        <v>30</v>
      </c>
      <c r="C14" s="4">
        <v>635</v>
      </c>
      <c r="D14" s="4">
        <v>28.4</v>
      </c>
      <c r="E14" s="4">
        <v>4.38</v>
      </c>
      <c r="F14" s="4">
        <v>4.07</v>
      </c>
      <c r="G14" s="4">
        <v>4860</v>
      </c>
      <c r="H14" s="4">
        <v>4695</v>
      </c>
      <c r="I14" s="4">
        <v>165</v>
      </c>
      <c r="J14" s="4">
        <v>59</v>
      </c>
      <c r="K14" s="4">
        <v>329</v>
      </c>
      <c r="L14" s="4">
        <v>1204</v>
      </c>
      <c r="M14" s="4">
        <v>43305.1</v>
      </c>
      <c r="N14" s="4">
        <v>42554</v>
      </c>
      <c r="O14" s="4">
        <v>21308</v>
      </c>
      <c r="P14" s="4">
        <v>19595</v>
      </c>
      <c r="Q14" s="4">
        <v>4613</v>
      </c>
      <c r="R14" s="4">
        <v>15778</v>
      </c>
      <c r="S14" s="4">
        <v>1216</v>
      </c>
      <c r="T14" s="4">
        <v>34306</v>
      </c>
      <c r="U14" s="4">
        <v>1549</v>
      </c>
      <c r="V14" s="4">
        <v>182</v>
      </c>
      <c r="W14" s="4">
        <v>1674</v>
      </c>
      <c r="X14" s="4">
        <v>185553</v>
      </c>
      <c r="Y14" s="4">
        <v>1.347</v>
      </c>
      <c r="Z14" s="4">
        <v>0.29699999999999999</v>
      </c>
      <c r="AA14" s="4">
        <v>8.8000000000000007</v>
      </c>
      <c r="AB14" s="4">
        <v>1</v>
      </c>
      <c r="AC14" s="4">
        <v>3.3</v>
      </c>
      <c r="AD14" s="4">
        <v>7.1</v>
      </c>
      <c r="AE14" s="4">
        <v>2.17</v>
      </c>
      <c r="AF14" s="4">
        <v>3030</v>
      </c>
      <c r="AG14" s="4">
        <f>(13*$Q14+3*(R14-S14+U14)-2*T14)/DOLLARDE($M14,3)+VLOOKUP($A14,FGGuts!$A$1:$N$153,14,FALSE)</f>
        <v>3.9945152868007021</v>
      </c>
      <c r="AH14" s="4">
        <f t="shared" si="0"/>
        <v>-7.548471319929817E-2</v>
      </c>
      <c r="AI14" s="4">
        <f t="shared" si="1"/>
        <v>0.62345679012345678</v>
      </c>
      <c r="AJ14" s="4">
        <f t="shared" si="2"/>
        <v>14562</v>
      </c>
      <c r="AK14" s="4">
        <f t="shared" si="3"/>
        <v>3.0263708858031344</v>
      </c>
      <c r="AL14" s="4">
        <f t="shared" si="4"/>
        <v>4.4283691000338692</v>
      </c>
    </row>
    <row r="15" spans="1:38" x14ac:dyDescent="0.25">
      <c r="A15">
        <v>2009</v>
      </c>
      <c r="B15">
        <v>30</v>
      </c>
      <c r="C15">
        <v>664</v>
      </c>
      <c r="D15">
        <v>28.4</v>
      </c>
      <c r="E15">
        <v>4.6100000000000003</v>
      </c>
      <c r="F15">
        <v>4.3099999999999996</v>
      </c>
      <c r="G15">
        <v>4860</v>
      </c>
      <c r="H15">
        <v>4708</v>
      </c>
      <c r="I15">
        <v>152</v>
      </c>
      <c r="J15">
        <v>63</v>
      </c>
      <c r="K15">
        <v>273</v>
      </c>
      <c r="L15">
        <v>1202</v>
      </c>
      <c r="M15">
        <v>43272</v>
      </c>
      <c r="N15">
        <v>43524</v>
      </c>
      <c r="O15">
        <v>22419</v>
      </c>
      <c r="P15">
        <v>20731</v>
      </c>
      <c r="Q15">
        <v>5042</v>
      </c>
      <c r="R15">
        <v>16620</v>
      </c>
      <c r="S15">
        <v>1179</v>
      </c>
      <c r="T15">
        <v>33591</v>
      </c>
      <c r="U15">
        <v>1590</v>
      </c>
      <c r="V15">
        <v>138</v>
      </c>
      <c r="W15">
        <v>1600</v>
      </c>
      <c r="X15">
        <v>187079</v>
      </c>
      <c r="Y15">
        <v>1.39</v>
      </c>
      <c r="Z15">
        <v>0.29899999999999999</v>
      </c>
      <c r="AA15">
        <v>9.1</v>
      </c>
      <c r="AB15">
        <v>1</v>
      </c>
      <c r="AC15">
        <v>3.5</v>
      </c>
      <c r="AD15">
        <v>7</v>
      </c>
      <c r="AE15">
        <v>2.02</v>
      </c>
      <c r="AF15">
        <v>2857</v>
      </c>
      <c r="AG15">
        <f>(13*$Q15+3*(R15-S15+U15)-2*T15)/DOLLARDE($M15,3)+VLOOKUP($A15,FGGuts!$A$1:$N$153,14,FALSE)</f>
        <v>4.239933074505454</v>
      </c>
      <c r="AH15">
        <f t="shared" si="0"/>
        <v>-7.0066925494545629E-2</v>
      </c>
      <c r="AI15">
        <f t="shared" si="1"/>
        <v>0.5878600823045268</v>
      </c>
      <c r="AJ15">
        <f t="shared" si="2"/>
        <v>15441</v>
      </c>
      <c r="AK15">
        <f t="shared" si="3"/>
        <v>3.2115224625623959</v>
      </c>
      <c r="AL15">
        <f t="shared" si="4"/>
        <v>4.662853577371048</v>
      </c>
    </row>
    <row r="16" spans="1:38" x14ac:dyDescent="0.25">
      <c r="A16">
        <v>2008</v>
      </c>
      <c r="B16">
        <v>30</v>
      </c>
      <c r="C16">
        <v>651</v>
      </c>
      <c r="D16">
        <v>28.6</v>
      </c>
      <c r="E16">
        <v>4.6500000000000004</v>
      </c>
      <c r="F16">
        <v>4.32</v>
      </c>
      <c r="G16">
        <v>4856</v>
      </c>
      <c r="H16">
        <v>4720</v>
      </c>
      <c r="I16">
        <v>136</v>
      </c>
      <c r="J16">
        <v>54</v>
      </c>
      <c r="K16">
        <v>271</v>
      </c>
      <c r="L16">
        <v>1184</v>
      </c>
      <c r="M16">
        <v>43357.2</v>
      </c>
      <c r="N16">
        <v>43972</v>
      </c>
      <c r="O16">
        <v>22585</v>
      </c>
      <c r="P16">
        <v>20790</v>
      </c>
      <c r="Q16">
        <v>4878</v>
      </c>
      <c r="R16">
        <v>16337</v>
      </c>
      <c r="S16">
        <v>1310</v>
      </c>
      <c r="T16">
        <v>32884</v>
      </c>
      <c r="U16">
        <v>1672</v>
      </c>
      <c r="V16">
        <v>153</v>
      </c>
      <c r="W16">
        <v>1576</v>
      </c>
      <c r="X16">
        <v>187631</v>
      </c>
      <c r="Y16">
        <v>1.391</v>
      </c>
      <c r="Z16">
        <v>0.3</v>
      </c>
      <c r="AA16">
        <v>9.1</v>
      </c>
      <c r="AB16">
        <v>1</v>
      </c>
      <c r="AC16">
        <v>3.4</v>
      </c>
      <c r="AD16">
        <v>6.8</v>
      </c>
      <c r="AE16">
        <v>2.0099999999999998</v>
      </c>
      <c r="AF16">
        <v>2965</v>
      </c>
      <c r="AG16">
        <f>(13*$Q16+3*(R16-S16+U16)-2*T16)/DOLLARDE($M16,3)+VLOOKUP($A16,FGGuts!$A$1:$N$153,14,FALSE)</f>
        <v>4.2331432042007187</v>
      </c>
      <c r="AH16">
        <f t="shared" si="0"/>
        <v>-8.6856795799281628E-2</v>
      </c>
      <c r="AI16">
        <f t="shared" si="1"/>
        <v>0.61058484349258646</v>
      </c>
      <c r="AJ16">
        <f t="shared" si="2"/>
        <v>15027</v>
      </c>
      <c r="AK16">
        <f t="shared" si="3"/>
        <v>3.1192407340493427</v>
      </c>
      <c r="AL16">
        <f t="shared" si="4"/>
        <v>4.6880982217677776</v>
      </c>
    </row>
    <row r="17" spans="1:38" x14ac:dyDescent="0.25">
      <c r="A17">
        <v>2007</v>
      </c>
      <c r="B17">
        <v>30</v>
      </c>
      <c r="C17">
        <v>666</v>
      </c>
      <c r="D17">
        <v>28.7</v>
      </c>
      <c r="E17">
        <v>4.8</v>
      </c>
      <c r="F17">
        <v>4.46</v>
      </c>
      <c r="G17">
        <v>4862</v>
      </c>
      <c r="H17">
        <v>4750</v>
      </c>
      <c r="I17">
        <v>112</v>
      </c>
      <c r="J17">
        <v>43</v>
      </c>
      <c r="K17">
        <v>243</v>
      </c>
      <c r="L17">
        <v>1198</v>
      </c>
      <c r="M17">
        <v>43425.2</v>
      </c>
      <c r="N17">
        <v>44977</v>
      </c>
      <c r="O17">
        <v>23322</v>
      </c>
      <c r="P17">
        <v>21529</v>
      </c>
      <c r="Q17">
        <v>4957</v>
      </c>
      <c r="R17">
        <v>16079</v>
      </c>
      <c r="S17">
        <v>1323</v>
      </c>
      <c r="T17">
        <v>32189</v>
      </c>
      <c r="U17">
        <v>1755</v>
      </c>
      <c r="V17">
        <v>139</v>
      </c>
      <c r="W17">
        <v>1498</v>
      </c>
      <c r="X17">
        <v>188623</v>
      </c>
      <c r="Y17">
        <v>1.4059999999999999</v>
      </c>
      <c r="Z17">
        <v>0.30299999999999999</v>
      </c>
      <c r="AA17">
        <v>9.3000000000000007</v>
      </c>
      <c r="AB17">
        <v>1</v>
      </c>
      <c r="AC17">
        <v>3.3</v>
      </c>
      <c r="AD17">
        <v>6.7</v>
      </c>
      <c r="AE17">
        <v>2</v>
      </c>
      <c r="AF17">
        <v>2988</v>
      </c>
      <c r="AG17">
        <f>(13*$Q17+3*(R17-S17+U17)-2*T17)/DOLLARDE($M17,3)+VLOOKUP($A17,FGGuts!$A$1:$N$153,14,FALSE)</f>
        <v>4.3820895476561486</v>
      </c>
      <c r="AH17">
        <f t="shared" si="0"/>
        <v>-7.7910452343851411E-2</v>
      </c>
      <c r="AI17">
        <f t="shared" si="1"/>
        <v>0.61456190867955574</v>
      </c>
      <c r="AJ17">
        <f t="shared" si="2"/>
        <v>14756</v>
      </c>
      <c r="AK17">
        <f t="shared" si="3"/>
        <v>3.0581913921874166</v>
      </c>
      <c r="AL17">
        <f t="shared" si="4"/>
        <v>4.8335009249522187</v>
      </c>
    </row>
    <row r="18" spans="1:38" x14ac:dyDescent="0.25">
      <c r="A18">
        <v>2006</v>
      </c>
      <c r="B18">
        <v>30</v>
      </c>
      <c r="C18">
        <v>635</v>
      </c>
      <c r="D18">
        <v>28.8</v>
      </c>
      <c r="E18">
        <v>4.8600000000000003</v>
      </c>
      <c r="F18">
        <v>4.5199999999999996</v>
      </c>
      <c r="G18">
        <v>4858</v>
      </c>
      <c r="H18">
        <v>4714</v>
      </c>
      <c r="I18">
        <v>144</v>
      </c>
      <c r="J18">
        <v>63</v>
      </c>
      <c r="K18">
        <v>260</v>
      </c>
      <c r="L18">
        <v>1201</v>
      </c>
      <c r="M18">
        <v>43258</v>
      </c>
      <c r="N18">
        <v>45073</v>
      </c>
      <c r="O18">
        <v>23599</v>
      </c>
      <c r="P18">
        <v>21722</v>
      </c>
      <c r="Q18">
        <v>5386</v>
      </c>
      <c r="R18">
        <v>15847</v>
      </c>
      <c r="S18">
        <v>1410</v>
      </c>
      <c r="T18">
        <v>31655</v>
      </c>
      <c r="U18">
        <v>1817</v>
      </c>
      <c r="V18">
        <v>145</v>
      </c>
      <c r="W18">
        <v>1522</v>
      </c>
      <c r="X18">
        <v>188071</v>
      </c>
      <c r="Y18">
        <v>1.4079999999999999</v>
      </c>
      <c r="Z18">
        <v>0.30099999999999999</v>
      </c>
      <c r="AA18">
        <v>9.4</v>
      </c>
      <c r="AB18">
        <v>1.1000000000000001</v>
      </c>
      <c r="AC18">
        <v>3.3</v>
      </c>
      <c r="AD18">
        <v>6.6</v>
      </c>
      <c r="AE18">
        <v>2</v>
      </c>
      <c r="AF18">
        <v>3067</v>
      </c>
      <c r="AG18">
        <f>(13*$Q18+3*(R18-S18+U18)-2*T18)/DOLLARDE($M18,3)+VLOOKUP($A18,FGGuts!$A$1:$N$153,14,FALSE)</f>
        <v>4.4293061630218684</v>
      </c>
      <c r="AH18">
        <f t="shared" si="0"/>
        <v>-9.0693836978131159E-2</v>
      </c>
      <c r="AI18">
        <f t="shared" si="1"/>
        <v>0.63132976533552898</v>
      </c>
      <c r="AJ18">
        <f t="shared" si="2"/>
        <v>14437</v>
      </c>
      <c r="AK18">
        <f t="shared" si="3"/>
        <v>3.0036756206944379</v>
      </c>
      <c r="AL18">
        <f t="shared" si="4"/>
        <v>4.9098663830967686</v>
      </c>
    </row>
    <row r="19" spans="1:38" x14ac:dyDescent="0.25">
      <c r="A19">
        <v>2005</v>
      </c>
      <c r="B19">
        <v>30</v>
      </c>
      <c r="C19">
        <v>606</v>
      </c>
      <c r="D19">
        <v>29.2</v>
      </c>
      <c r="E19">
        <v>4.59</v>
      </c>
      <c r="F19">
        <v>4.28</v>
      </c>
      <c r="G19">
        <v>4862</v>
      </c>
      <c r="H19">
        <v>4673</v>
      </c>
      <c r="I19">
        <v>189</v>
      </c>
      <c r="J19">
        <v>63</v>
      </c>
      <c r="K19">
        <v>261</v>
      </c>
      <c r="L19">
        <v>1254</v>
      </c>
      <c r="M19">
        <v>43232.1</v>
      </c>
      <c r="N19">
        <v>43991</v>
      </c>
      <c r="O19">
        <v>22325</v>
      </c>
      <c r="P19">
        <v>20562</v>
      </c>
      <c r="Q19">
        <v>5017</v>
      </c>
      <c r="R19">
        <v>15207</v>
      </c>
      <c r="S19">
        <v>1216</v>
      </c>
      <c r="T19">
        <v>30644</v>
      </c>
      <c r="U19">
        <v>1797</v>
      </c>
      <c r="V19">
        <v>161</v>
      </c>
      <c r="W19">
        <v>1439</v>
      </c>
      <c r="X19">
        <v>186292</v>
      </c>
      <c r="Y19">
        <v>1.369</v>
      </c>
      <c r="Z19">
        <v>0.29499999999999998</v>
      </c>
      <c r="AA19">
        <v>9.1999999999999993</v>
      </c>
      <c r="AB19">
        <v>1</v>
      </c>
      <c r="AC19">
        <v>3.2</v>
      </c>
      <c r="AD19">
        <v>6.4</v>
      </c>
      <c r="AE19">
        <v>2.02</v>
      </c>
      <c r="AF19">
        <v>3060</v>
      </c>
      <c r="AG19">
        <f>(13*$Q19+3*(R19-S19+U19)-2*T19)/DOLLARDE($M19,3)+VLOOKUP($A19,FGGuts!$A$1:$N$153,14,FALSE)</f>
        <v>4.2065424797797943</v>
      </c>
      <c r="AH19">
        <f t="shared" si="0"/>
        <v>-7.3457520220205907E-2</v>
      </c>
      <c r="AI19">
        <f t="shared" si="1"/>
        <v>0.62937062937062938</v>
      </c>
      <c r="AJ19">
        <f t="shared" si="2"/>
        <v>13991</v>
      </c>
      <c r="AK19">
        <f t="shared" si="3"/>
        <v>2.9126117026608176</v>
      </c>
      <c r="AL19">
        <f t="shared" si="4"/>
        <v>4.6475631664572052</v>
      </c>
    </row>
    <row r="20" spans="1:38" x14ac:dyDescent="0.25">
      <c r="A20">
        <v>2004</v>
      </c>
      <c r="B20">
        <v>30</v>
      </c>
      <c r="C20">
        <v>632</v>
      </c>
      <c r="D20">
        <v>29.1</v>
      </c>
      <c r="E20">
        <v>4.8099999999999996</v>
      </c>
      <c r="F20">
        <v>4.46</v>
      </c>
      <c r="G20">
        <v>4856</v>
      </c>
      <c r="H20">
        <v>4706</v>
      </c>
      <c r="I20">
        <v>150</v>
      </c>
      <c r="J20">
        <v>69</v>
      </c>
      <c r="K20">
        <v>251</v>
      </c>
      <c r="L20">
        <v>1230</v>
      </c>
      <c r="M20">
        <v>43394</v>
      </c>
      <c r="N20">
        <v>44522</v>
      </c>
      <c r="O20">
        <v>23376</v>
      </c>
      <c r="P20">
        <v>21483</v>
      </c>
      <c r="Q20">
        <v>5451</v>
      </c>
      <c r="R20">
        <v>16222</v>
      </c>
      <c r="S20">
        <v>1381</v>
      </c>
      <c r="T20">
        <v>31828</v>
      </c>
      <c r="U20">
        <v>1850</v>
      </c>
      <c r="V20">
        <v>157</v>
      </c>
      <c r="W20">
        <v>1478</v>
      </c>
      <c r="X20">
        <v>188539</v>
      </c>
      <c r="Y20">
        <v>1.4</v>
      </c>
      <c r="Z20">
        <v>0.29699999999999999</v>
      </c>
      <c r="AA20">
        <v>9.1999999999999993</v>
      </c>
      <c r="AB20">
        <v>1.1000000000000001</v>
      </c>
      <c r="AC20">
        <v>3.4</v>
      </c>
      <c r="AD20">
        <v>6.6</v>
      </c>
      <c r="AE20">
        <v>1.96</v>
      </c>
      <c r="AF20">
        <v>3166</v>
      </c>
      <c r="AG20">
        <f>(13*$Q20+3*(R20-S20+U20)-2*T20)/DOLLARDE($M20,3)+VLOOKUP($A20,FGGuts!$A$1:$N$153,14,FALSE)</f>
        <v>4.3689981564271561</v>
      </c>
      <c r="AH20">
        <f t="shared" si="0"/>
        <v>-9.100184357284391E-2</v>
      </c>
      <c r="AI20">
        <f t="shared" si="1"/>
        <v>0.65197693574958815</v>
      </c>
      <c r="AJ20">
        <f t="shared" si="2"/>
        <v>14841</v>
      </c>
      <c r="AK20">
        <f t="shared" si="3"/>
        <v>3.0780522652901321</v>
      </c>
      <c r="AL20">
        <f t="shared" si="4"/>
        <v>4.8482278656035396</v>
      </c>
    </row>
    <row r="21" spans="1:38" x14ac:dyDescent="0.25">
      <c r="A21">
        <v>2003</v>
      </c>
      <c r="B21">
        <v>30</v>
      </c>
      <c r="C21">
        <v>612</v>
      </c>
      <c r="D21">
        <v>28.7</v>
      </c>
      <c r="E21">
        <v>4.7300000000000004</v>
      </c>
      <c r="F21">
        <v>4.3899999999999997</v>
      </c>
      <c r="G21">
        <v>4860</v>
      </c>
      <c r="H21">
        <v>4651</v>
      </c>
      <c r="I21">
        <v>209</v>
      </c>
      <c r="J21">
        <v>72</v>
      </c>
      <c r="K21">
        <v>259</v>
      </c>
      <c r="L21">
        <v>1198</v>
      </c>
      <c r="M21">
        <v>43335.1</v>
      </c>
      <c r="N21">
        <v>44057</v>
      </c>
      <c r="O21">
        <v>22978</v>
      </c>
      <c r="P21">
        <v>21153</v>
      </c>
      <c r="Q21">
        <v>5207</v>
      </c>
      <c r="R21">
        <v>15889</v>
      </c>
      <c r="S21">
        <v>1316</v>
      </c>
      <c r="T21">
        <v>30801</v>
      </c>
      <c r="U21">
        <v>1849</v>
      </c>
      <c r="V21">
        <v>158</v>
      </c>
      <c r="W21">
        <v>1546</v>
      </c>
      <c r="X21">
        <v>187449</v>
      </c>
      <c r="Y21">
        <v>1.383</v>
      </c>
      <c r="Z21">
        <v>0.29399999999999998</v>
      </c>
      <c r="AA21">
        <v>9.1</v>
      </c>
      <c r="AB21">
        <v>1.1000000000000001</v>
      </c>
      <c r="AC21">
        <v>3.3</v>
      </c>
      <c r="AD21">
        <v>6.4</v>
      </c>
      <c r="AE21">
        <v>1.94</v>
      </c>
      <c r="AF21">
        <v>3171</v>
      </c>
      <c r="AG21">
        <f>(13*$Q21+3*(R21-S21+U21)-2*T21)/DOLLARDE($M21,3)+VLOOKUP($A21,FGGuts!$A$1:$N$153,14,FALSE)</f>
        <v>4.309364121655924</v>
      </c>
      <c r="AH21">
        <f t="shared" si="0"/>
        <v>-8.0635878344075707E-2</v>
      </c>
      <c r="AI21">
        <f t="shared" si="1"/>
        <v>0.65246913580246912</v>
      </c>
      <c r="AJ21">
        <f t="shared" si="2"/>
        <v>14573</v>
      </c>
      <c r="AK21">
        <f t="shared" si="3"/>
        <v>3.026560312600957</v>
      </c>
      <c r="AL21">
        <f t="shared" si="4"/>
        <v>4.7721335938341314</v>
      </c>
    </row>
    <row r="22" spans="1:38" x14ac:dyDescent="0.25">
      <c r="A22">
        <v>2002</v>
      </c>
      <c r="B22">
        <v>30</v>
      </c>
      <c r="C22">
        <v>609</v>
      </c>
      <c r="D22">
        <v>28.8</v>
      </c>
      <c r="E22">
        <v>4.62</v>
      </c>
      <c r="F22">
        <v>4.2699999999999996</v>
      </c>
      <c r="G22">
        <v>4852</v>
      </c>
      <c r="H22">
        <v>4638</v>
      </c>
      <c r="I22">
        <v>214</v>
      </c>
      <c r="J22">
        <v>87</v>
      </c>
      <c r="K22">
        <v>275</v>
      </c>
      <c r="L22">
        <v>1224</v>
      </c>
      <c r="M22">
        <v>43269</v>
      </c>
      <c r="N22">
        <v>43272</v>
      </c>
      <c r="O22">
        <v>22408</v>
      </c>
      <c r="P22">
        <v>20527</v>
      </c>
      <c r="Q22">
        <v>5059</v>
      </c>
      <c r="R22">
        <v>16246</v>
      </c>
      <c r="S22">
        <v>1452</v>
      </c>
      <c r="T22">
        <v>31394</v>
      </c>
      <c r="U22">
        <v>1746</v>
      </c>
      <c r="V22">
        <v>160</v>
      </c>
      <c r="W22">
        <v>1494</v>
      </c>
      <c r="X22">
        <v>186615</v>
      </c>
      <c r="Y22">
        <v>1.3759999999999999</v>
      </c>
      <c r="Z22">
        <v>0.29299999999999998</v>
      </c>
      <c r="AA22">
        <v>9</v>
      </c>
      <c r="AB22">
        <v>1.1000000000000001</v>
      </c>
      <c r="AC22">
        <v>3.4</v>
      </c>
      <c r="AD22">
        <v>6.5</v>
      </c>
      <c r="AE22">
        <v>1.93</v>
      </c>
      <c r="AF22">
        <v>3225</v>
      </c>
      <c r="AG22">
        <f>(13*$Q22+3*(R22-S22+U22)-2*T22)/DOLLARDE($M22,3)+VLOOKUP($A22,FGGuts!$A$1:$N$153,14,FALSE)</f>
        <v>4.1776278166816887</v>
      </c>
      <c r="AH22">
        <f t="shared" si="0"/>
        <v>-9.2372183318310874E-2</v>
      </c>
      <c r="AI22">
        <f t="shared" si="1"/>
        <v>0.6646743610882111</v>
      </c>
      <c r="AJ22">
        <f t="shared" si="2"/>
        <v>14794</v>
      </c>
      <c r="AK22">
        <f t="shared" si="3"/>
        <v>3.0771684115648616</v>
      </c>
      <c r="AL22">
        <f t="shared" si="4"/>
        <v>4.6608888580739105</v>
      </c>
    </row>
    <row r="23" spans="1:38" x14ac:dyDescent="0.25">
      <c r="A23">
        <v>2001</v>
      </c>
      <c r="B23">
        <v>30</v>
      </c>
      <c r="C23">
        <v>591</v>
      </c>
      <c r="D23">
        <v>28.7</v>
      </c>
      <c r="E23">
        <v>4.78</v>
      </c>
      <c r="F23">
        <v>4.41</v>
      </c>
      <c r="G23">
        <v>4858</v>
      </c>
      <c r="H23">
        <v>4659</v>
      </c>
      <c r="I23">
        <v>199</v>
      </c>
      <c r="J23">
        <v>74</v>
      </c>
      <c r="K23">
        <v>229</v>
      </c>
      <c r="L23">
        <v>1210</v>
      </c>
      <c r="M23">
        <v>43287.1</v>
      </c>
      <c r="N23">
        <v>43879</v>
      </c>
      <c r="O23">
        <v>23199</v>
      </c>
      <c r="P23">
        <v>21215</v>
      </c>
      <c r="Q23">
        <v>5458</v>
      </c>
      <c r="R23">
        <v>15806</v>
      </c>
      <c r="S23">
        <v>1384</v>
      </c>
      <c r="T23">
        <v>32404</v>
      </c>
      <c r="U23">
        <v>1890</v>
      </c>
      <c r="V23">
        <v>151</v>
      </c>
      <c r="W23">
        <v>1484</v>
      </c>
      <c r="X23">
        <v>186976</v>
      </c>
      <c r="Y23">
        <v>1.379</v>
      </c>
      <c r="Z23">
        <v>0.29599999999999999</v>
      </c>
      <c r="AA23">
        <v>9.1</v>
      </c>
      <c r="AB23">
        <v>1.1000000000000001</v>
      </c>
      <c r="AC23">
        <v>3.3</v>
      </c>
      <c r="AD23">
        <v>6.7</v>
      </c>
      <c r="AE23">
        <v>2.0499999999999998</v>
      </c>
      <c r="AF23">
        <v>3357</v>
      </c>
      <c r="AG23">
        <f>(13*$Q23+3*(R23-S23+U23)-2*T23)/DOLLARDE($M23,3)+VLOOKUP($A23,FGGuts!$A$1:$N$153,14,FALSE)</f>
        <v>4.3214738568634399</v>
      </c>
      <c r="AH23">
        <f t="shared" si="0"/>
        <v>-8.8526143136560265E-2</v>
      </c>
      <c r="AI23">
        <f t="shared" si="1"/>
        <v>0.6910251132153149</v>
      </c>
      <c r="AJ23">
        <f t="shared" si="2"/>
        <v>14422</v>
      </c>
      <c r="AK23">
        <f t="shared" si="3"/>
        <v>2.9985215074463665</v>
      </c>
      <c r="AL23">
        <f t="shared" si="4"/>
        <v>4.8233740432151055</v>
      </c>
    </row>
    <row r="24" spans="1:38" x14ac:dyDescent="0.25">
      <c r="A24">
        <v>2000</v>
      </c>
      <c r="B24">
        <v>30</v>
      </c>
      <c r="C24">
        <v>606</v>
      </c>
      <c r="D24">
        <v>28.8</v>
      </c>
      <c r="E24">
        <v>5.14</v>
      </c>
      <c r="F24">
        <v>4.76</v>
      </c>
      <c r="G24">
        <v>4858</v>
      </c>
      <c r="H24">
        <v>4624</v>
      </c>
      <c r="I24">
        <v>234</v>
      </c>
      <c r="J24">
        <v>72</v>
      </c>
      <c r="K24">
        <v>204</v>
      </c>
      <c r="L24">
        <v>1178</v>
      </c>
      <c r="M24">
        <v>43244.1</v>
      </c>
      <c r="N24">
        <v>45246</v>
      </c>
      <c r="O24">
        <v>24971</v>
      </c>
      <c r="P24">
        <v>22876</v>
      </c>
      <c r="Q24">
        <v>5693</v>
      </c>
      <c r="R24">
        <v>18237</v>
      </c>
      <c r="S24">
        <v>1210</v>
      </c>
      <c r="T24">
        <v>31356</v>
      </c>
      <c r="U24">
        <v>1573</v>
      </c>
      <c r="V24">
        <v>161</v>
      </c>
      <c r="W24">
        <v>1518</v>
      </c>
      <c r="X24">
        <v>190261</v>
      </c>
      <c r="Y24">
        <v>1.468</v>
      </c>
      <c r="Z24">
        <v>0.3</v>
      </c>
      <c r="AA24">
        <v>9.4</v>
      </c>
      <c r="AB24">
        <v>1.2</v>
      </c>
      <c r="AC24">
        <v>3.8</v>
      </c>
      <c r="AD24">
        <v>6.5</v>
      </c>
      <c r="AE24">
        <v>1.72</v>
      </c>
      <c r="AF24">
        <v>3447</v>
      </c>
      <c r="AG24">
        <f>(13*$Q24+3*(R24-S24+U24)-2*T24)/DOLLARDE($M24,3)+VLOOKUP($A24,FGGuts!$A$1:$N$153,14,FALSE)</f>
        <v>4.6855790122790655</v>
      </c>
      <c r="AH24">
        <f t="shared" si="0"/>
        <v>-7.4420987720934306E-2</v>
      </c>
      <c r="AI24">
        <f t="shared" si="1"/>
        <v>0.70955125566076571</v>
      </c>
      <c r="AJ24">
        <f t="shared" si="2"/>
        <v>17027</v>
      </c>
      <c r="AK24">
        <f t="shared" si="3"/>
        <v>3.5436550453623985</v>
      </c>
      <c r="AL24">
        <f t="shared" si="4"/>
        <v>5.1969583683411313</v>
      </c>
    </row>
    <row r="25" spans="1:38" x14ac:dyDescent="0.25">
      <c r="A25">
        <v>1999</v>
      </c>
      <c r="B25">
        <v>30</v>
      </c>
      <c r="C25">
        <v>585</v>
      </c>
      <c r="D25">
        <v>28.8</v>
      </c>
      <c r="E25">
        <v>5.08</v>
      </c>
      <c r="F25">
        <v>4.7</v>
      </c>
      <c r="G25">
        <v>4856</v>
      </c>
      <c r="H25">
        <v>4619</v>
      </c>
      <c r="I25">
        <v>237</v>
      </c>
      <c r="J25">
        <v>64</v>
      </c>
      <c r="K25">
        <v>193</v>
      </c>
      <c r="L25">
        <v>1217</v>
      </c>
      <c r="M25">
        <v>43211.1</v>
      </c>
      <c r="N25">
        <v>45327</v>
      </c>
      <c r="O25">
        <v>24691</v>
      </c>
      <c r="P25">
        <v>22554</v>
      </c>
      <c r="Q25">
        <v>5528</v>
      </c>
      <c r="R25">
        <v>17891</v>
      </c>
      <c r="S25">
        <v>1107</v>
      </c>
      <c r="T25">
        <v>31119</v>
      </c>
      <c r="U25">
        <v>1579</v>
      </c>
      <c r="V25">
        <v>177</v>
      </c>
      <c r="W25">
        <v>1632</v>
      </c>
      <c r="X25">
        <v>189692</v>
      </c>
      <c r="Y25">
        <v>1.4630000000000001</v>
      </c>
      <c r="Z25">
        <v>0.30199999999999999</v>
      </c>
      <c r="AA25">
        <v>9.4</v>
      </c>
      <c r="AB25">
        <v>1.2</v>
      </c>
      <c r="AC25">
        <v>3.7</v>
      </c>
      <c r="AD25">
        <v>6.5</v>
      </c>
      <c r="AE25">
        <v>1.74</v>
      </c>
      <c r="AF25">
        <v>3508</v>
      </c>
      <c r="AG25">
        <f>(13*$Q25+3*(R25-S25+U25)-2*T25)/DOLLARDE($M25,3)+VLOOKUP($A25,FGGuts!$A$1:$N$153,14,FALSE)</f>
        <v>4.6316395081537252</v>
      </c>
      <c r="AH25">
        <f t="shared" si="0"/>
        <v>-6.8360491846275018E-2</v>
      </c>
      <c r="AI25">
        <f t="shared" si="1"/>
        <v>0.72240527182866554</v>
      </c>
      <c r="AJ25">
        <f t="shared" si="2"/>
        <v>16784</v>
      </c>
      <c r="AK25">
        <f t="shared" si="3"/>
        <v>3.4957495718715776</v>
      </c>
      <c r="AL25">
        <f t="shared" si="4"/>
        <v>5.1426091920329551</v>
      </c>
    </row>
    <row r="26" spans="1:38" x14ac:dyDescent="0.25">
      <c r="A26">
        <v>1998</v>
      </c>
      <c r="B26">
        <v>30</v>
      </c>
      <c r="C26">
        <v>557</v>
      </c>
      <c r="D26">
        <v>28.8</v>
      </c>
      <c r="E26">
        <v>4.79</v>
      </c>
      <c r="F26">
        <v>4.42</v>
      </c>
      <c r="G26">
        <v>4864</v>
      </c>
      <c r="H26">
        <v>4562</v>
      </c>
      <c r="I26">
        <v>302</v>
      </c>
      <c r="J26">
        <v>101</v>
      </c>
      <c r="K26">
        <v>244</v>
      </c>
      <c r="L26">
        <v>1265</v>
      </c>
      <c r="M26">
        <v>43434.2</v>
      </c>
      <c r="N26">
        <v>44489</v>
      </c>
      <c r="O26">
        <v>23297</v>
      </c>
      <c r="P26">
        <v>21352</v>
      </c>
      <c r="Q26">
        <v>5064</v>
      </c>
      <c r="R26">
        <v>16447</v>
      </c>
      <c r="S26">
        <v>1067</v>
      </c>
      <c r="T26">
        <v>31893</v>
      </c>
      <c r="U26">
        <v>1587</v>
      </c>
      <c r="V26">
        <v>205</v>
      </c>
      <c r="W26">
        <v>1603</v>
      </c>
      <c r="X26">
        <v>188280</v>
      </c>
      <c r="Y26">
        <v>1.403</v>
      </c>
      <c r="Z26">
        <v>0.3</v>
      </c>
      <c r="AA26">
        <v>9.1999999999999993</v>
      </c>
      <c r="AB26">
        <v>1</v>
      </c>
      <c r="AC26">
        <v>3.4</v>
      </c>
      <c r="AD26">
        <v>6.6</v>
      </c>
      <c r="AE26">
        <v>1.94</v>
      </c>
      <c r="AF26">
        <v>3444</v>
      </c>
      <c r="AG26">
        <f>(13*$Q26+3*(R26-S26+U26)-2*T26)/DOLLARDE($M26,3)+VLOOKUP($A26,FGGuts!$A$1:$N$153,14,FALSE)</f>
        <v>4.3580032539292732</v>
      </c>
      <c r="AH26">
        <f t="shared" si="0"/>
        <v>-6.1996746070726694E-2</v>
      </c>
      <c r="AI26">
        <f t="shared" si="1"/>
        <v>0.70805921052631582</v>
      </c>
      <c r="AJ26">
        <f t="shared" si="2"/>
        <v>15380</v>
      </c>
      <c r="AK26">
        <f t="shared" si="3"/>
        <v>3.1868553536345785</v>
      </c>
      <c r="AL26">
        <f t="shared" si="4"/>
        <v>4.8273191920432232</v>
      </c>
    </row>
    <row r="27" spans="1:38" x14ac:dyDescent="0.25">
      <c r="A27">
        <v>1997</v>
      </c>
      <c r="B27">
        <v>28</v>
      </c>
      <c r="C27">
        <v>534</v>
      </c>
      <c r="D27">
        <v>28.5</v>
      </c>
      <c r="E27">
        <v>4.7699999999999996</v>
      </c>
      <c r="F27">
        <v>4.38</v>
      </c>
      <c r="G27">
        <v>4532</v>
      </c>
      <c r="H27">
        <v>4266</v>
      </c>
      <c r="I27">
        <v>266</v>
      </c>
      <c r="J27">
        <v>89</v>
      </c>
      <c r="K27">
        <v>211</v>
      </c>
      <c r="L27">
        <v>1139</v>
      </c>
      <c r="M27">
        <v>40454</v>
      </c>
      <c r="N27">
        <v>41471</v>
      </c>
      <c r="O27">
        <v>21604</v>
      </c>
      <c r="P27">
        <v>19695</v>
      </c>
      <c r="Q27">
        <v>4640</v>
      </c>
      <c r="R27">
        <v>15666</v>
      </c>
      <c r="S27">
        <v>1169</v>
      </c>
      <c r="T27">
        <v>29937</v>
      </c>
      <c r="U27">
        <v>1449</v>
      </c>
      <c r="V27">
        <v>188</v>
      </c>
      <c r="W27">
        <v>1482</v>
      </c>
      <c r="X27">
        <v>175541</v>
      </c>
      <c r="Y27">
        <v>1.4119999999999999</v>
      </c>
      <c r="Z27">
        <v>0.30099999999999999</v>
      </c>
      <c r="AA27">
        <v>9.1999999999999993</v>
      </c>
      <c r="AB27">
        <v>1</v>
      </c>
      <c r="AC27">
        <v>3.5</v>
      </c>
      <c r="AD27">
        <v>6.7</v>
      </c>
      <c r="AE27">
        <v>1.91</v>
      </c>
      <c r="AF27">
        <v>3237</v>
      </c>
      <c r="AG27">
        <f>(13*$Q27+3*(R27-S27+U27)-2*T27)/DOLLARDE($M27,3)+VLOOKUP($A27,FGGuts!$A$1:$N$153,14,FALSE)</f>
        <v>4.302553171503436</v>
      </c>
      <c r="AH27">
        <f t="shared" si="0"/>
        <v>-7.7446828496563924E-2</v>
      </c>
      <c r="AI27">
        <f t="shared" si="1"/>
        <v>0.71425419240953225</v>
      </c>
      <c r="AJ27">
        <f t="shared" si="2"/>
        <v>14497</v>
      </c>
      <c r="AK27">
        <f t="shared" si="3"/>
        <v>3.2252187669946113</v>
      </c>
      <c r="AL27">
        <f t="shared" si="4"/>
        <v>4.8063479507588864</v>
      </c>
    </row>
    <row r="28" spans="1:38" x14ac:dyDescent="0.25">
      <c r="A28">
        <v>1996</v>
      </c>
      <c r="B28">
        <v>28</v>
      </c>
      <c r="C28">
        <v>538</v>
      </c>
      <c r="D28">
        <v>28.4</v>
      </c>
      <c r="E28">
        <v>5.04</v>
      </c>
      <c r="F28">
        <v>4.5999999999999996</v>
      </c>
      <c r="G28">
        <v>4534</v>
      </c>
      <c r="H28">
        <v>4244</v>
      </c>
      <c r="I28">
        <v>290</v>
      </c>
      <c r="J28">
        <v>84</v>
      </c>
      <c r="K28">
        <v>196</v>
      </c>
      <c r="L28">
        <v>1116</v>
      </c>
      <c r="M28">
        <v>40560.199999999997</v>
      </c>
      <c r="N28">
        <v>42320</v>
      </c>
      <c r="O28">
        <v>22831</v>
      </c>
      <c r="P28">
        <v>20741</v>
      </c>
      <c r="Q28">
        <v>4962</v>
      </c>
      <c r="R28">
        <v>16093</v>
      </c>
      <c r="S28">
        <v>1343</v>
      </c>
      <c r="T28">
        <v>29308</v>
      </c>
      <c r="U28">
        <v>1404</v>
      </c>
      <c r="V28">
        <v>197</v>
      </c>
      <c r="W28">
        <v>1553</v>
      </c>
      <c r="X28">
        <v>177261</v>
      </c>
      <c r="Y28">
        <v>1.44</v>
      </c>
      <c r="Z28">
        <v>0.30099999999999999</v>
      </c>
      <c r="AA28">
        <v>9.4</v>
      </c>
      <c r="AB28">
        <v>1.1000000000000001</v>
      </c>
      <c r="AC28">
        <v>3.6</v>
      </c>
      <c r="AD28">
        <v>6.5</v>
      </c>
      <c r="AE28">
        <v>1.82</v>
      </c>
      <c r="AF28">
        <v>3356</v>
      </c>
      <c r="AG28">
        <f>(13*$Q28+3*(R28-S28+U28)-2*T28)/DOLLARDE($M28,3)+VLOOKUP($A28,FGGuts!$A$1:$N$153,14,FALSE)</f>
        <v>4.5120174224618275</v>
      </c>
      <c r="AH28">
        <f t="shared" si="0"/>
        <v>-8.798257753817218E-2</v>
      </c>
      <c r="AI28">
        <f t="shared" si="1"/>
        <v>0.74018526687251873</v>
      </c>
      <c r="AJ28">
        <f t="shared" si="2"/>
        <v>14750</v>
      </c>
      <c r="AK28">
        <f t="shared" si="3"/>
        <v>3.2728751992899534</v>
      </c>
      <c r="AL28">
        <f t="shared" si="4"/>
        <v>5.0659670288128087</v>
      </c>
    </row>
    <row r="29" spans="1:38" x14ac:dyDescent="0.25">
      <c r="A29">
        <v>1995</v>
      </c>
      <c r="B29">
        <v>28</v>
      </c>
      <c r="C29">
        <v>552</v>
      </c>
      <c r="D29">
        <v>28.3</v>
      </c>
      <c r="E29">
        <v>4.8499999999999996</v>
      </c>
      <c r="F29">
        <v>4.45</v>
      </c>
      <c r="G29">
        <v>4034</v>
      </c>
      <c r="H29">
        <v>3759</v>
      </c>
      <c r="I29">
        <v>275</v>
      </c>
      <c r="J29">
        <v>88</v>
      </c>
      <c r="K29">
        <v>204</v>
      </c>
      <c r="L29">
        <v>1006</v>
      </c>
      <c r="M29">
        <v>36032</v>
      </c>
      <c r="N29">
        <v>36975</v>
      </c>
      <c r="O29">
        <v>19554</v>
      </c>
      <c r="P29">
        <v>17800</v>
      </c>
      <c r="Q29">
        <v>4081</v>
      </c>
      <c r="R29">
        <v>14240</v>
      </c>
      <c r="S29">
        <v>1105</v>
      </c>
      <c r="T29">
        <v>25425</v>
      </c>
      <c r="U29">
        <v>1219</v>
      </c>
      <c r="V29">
        <v>199</v>
      </c>
      <c r="W29">
        <v>1414</v>
      </c>
      <c r="X29">
        <v>156703</v>
      </c>
      <c r="Y29">
        <v>1.421</v>
      </c>
      <c r="Z29">
        <v>0.29799999999999999</v>
      </c>
      <c r="AA29">
        <v>9.1999999999999993</v>
      </c>
      <c r="AB29">
        <v>1</v>
      </c>
      <c r="AC29">
        <v>3.6</v>
      </c>
      <c r="AD29">
        <v>6.4</v>
      </c>
      <c r="AE29">
        <v>1.79</v>
      </c>
      <c r="AF29">
        <v>2911</v>
      </c>
      <c r="AG29">
        <f>(13*$Q29+3*(R29-S29+U29)-2*T29)/DOLLARDE($M29,3)+VLOOKUP($A29,FGGuts!$A$1:$N$153,14,FALSE)</f>
        <v>4.3592444493783304</v>
      </c>
      <c r="AH29">
        <f t="shared" si="0"/>
        <v>-9.0755550621669734E-2</v>
      </c>
      <c r="AI29">
        <f t="shared" si="1"/>
        <v>0.72161626177491323</v>
      </c>
      <c r="AJ29">
        <f t="shared" si="2"/>
        <v>13135</v>
      </c>
      <c r="AK29">
        <f t="shared" si="3"/>
        <v>3.2808337033747779</v>
      </c>
      <c r="AL29">
        <f t="shared" si="4"/>
        <v>4.8841585257548843</v>
      </c>
    </row>
    <row r="30" spans="1:38" x14ac:dyDescent="0.25">
      <c r="A30">
        <v>1994</v>
      </c>
      <c r="B30">
        <v>28</v>
      </c>
      <c r="C30">
        <v>470</v>
      </c>
      <c r="D30">
        <v>28.6</v>
      </c>
      <c r="E30">
        <v>4.92</v>
      </c>
      <c r="F30">
        <v>4.5</v>
      </c>
      <c r="G30">
        <v>3200</v>
      </c>
      <c r="H30">
        <v>2945</v>
      </c>
      <c r="I30">
        <v>255</v>
      </c>
      <c r="J30">
        <v>69</v>
      </c>
      <c r="K30">
        <v>143</v>
      </c>
      <c r="L30">
        <v>777</v>
      </c>
      <c r="M30">
        <v>28586.1</v>
      </c>
      <c r="N30">
        <v>29743</v>
      </c>
      <c r="O30">
        <v>15752</v>
      </c>
      <c r="P30">
        <v>14304</v>
      </c>
      <c r="Q30">
        <v>3306</v>
      </c>
      <c r="R30">
        <v>11131</v>
      </c>
      <c r="S30">
        <v>1008</v>
      </c>
      <c r="T30">
        <v>19766</v>
      </c>
      <c r="U30">
        <v>876</v>
      </c>
      <c r="V30">
        <v>174</v>
      </c>
      <c r="W30">
        <v>1162</v>
      </c>
      <c r="X30">
        <v>124483</v>
      </c>
      <c r="Y30">
        <v>1.43</v>
      </c>
      <c r="Z30">
        <v>0.3</v>
      </c>
      <c r="AA30">
        <v>9.4</v>
      </c>
      <c r="AB30">
        <v>1</v>
      </c>
      <c r="AC30">
        <v>3.5</v>
      </c>
      <c r="AD30">
        <v>6.2</v>
      </c>
      <c r="AE30">
        <v>1.78</v>
      </c>
      <c r="AF30">
        <v>2360</v>
      </c>
      <c r="AG30">
        <f>(13*$Q30+3*(R30-S30+U30)-2*T30)/DOLLARDE($M30,3)+VLOOKUP($A30,FGGuts!$A$1:$N$153,14,FALSE)</f>
        <v>4.4058399584883219</v>
      </c>
      <c r="AH30">
        <f t="shared" si="0"/>
        <v>-9.4160041511678116E-2</v>
      </c>
      <c r="AI30">
        <f t="shared" si="1"/>
        <v>0.73750000000000004</v>
      </c>
      <c r="AJ30">
        <f t="shared" si="2"/>
        <v>10123</v>
      </c>
      <c r="AK30">
        <f t="shared" si="3"/>
        <v>3.1870824053452118</v>
      </c>
      <c r="AL30">
        <f t="shared" si="4"/>
        <v>4.9592929022026855</v>
      </c>
    </row>
    <row r="31" spans="1:38" x14ac:dyDescent="0.25">
      <c r="A31">
        <v>1993</v>
      </c>
      <c r="B31">
        <v>28</v>
      </c>
      <c r="C31">
        <v>507</v>
      </c>
      <c r="D31">
        <v>28.5</v>
      </c>
      <c r="E31">
        <v>4.5999999999999996</v>
      </c>
      <c r="F31">
        <v>4.18</v>
      </c>
      <c r="G31">
        <v>4538</v>
      </c>
      <c r="H31">
        <v>4167</v>
      </c>
      <c r="I31">
        <v>371</v>
      </c>
      <c r="J31">
        <v>99</v>
      </c>
      <c r="K31">
        <v>220</v>
      </c>
      <c r="L31">
        <v>1192</v>
      </c>
      <c r="M31">
        <v>40507</v>
      </c>
      <c r="N31">
        <v>41088</v>
      </c>
      <c r="O31">
        <v>20864</v>
      </c>
      <c r="P31">
        <v>18813</v>
      </c>
      <c r="Q31">
        <v>4030</v>
      </c>
      <c r="R31">
        <v>15110</v>
      </c>
      <c r="S31">
        <v>1477</v>
      </c>
      <c r="T31">
        <v>26310</v>
      </c>
      <c r="U31">
        <v>1200</v>
      </c>
      <c r="V31">
        <v>298</v>
      </c>
      <c r="W31">
        <v>1473</v>
      </c>
      <c r="X31">
        <v>174564</v>
      </c>
      <c r="Y31">
        <v>1.387</v>
      </c>
      <c r="Z31">
        <v>0.29399999999999998</v>
      </c>
      <c r="AA31">
        <v>9.1</v>
      </c>
      <c r="AB31">
        <v>0.9</v>
      </c>
      <c r="AC31">
        <v>3.4</v>
      </c>
      <c r="AD31">
        <v>5.8</v>
      </c>
      <c r="AE31">
        <v>1.74</v>
      </c>
      <c r="AF31">
        <v>3483</v>
      </c>
      <c r="AG31">
        <f>(13*$Q31+3*(R31-S31+U31)-2*T31)/DOLLARDE($M31,3)+VLOOKUP($A31,FGGuts!$A$1:$N$153,14,FALSE)</f>
        <v>4.0808728367936409</v>
      </c>
      <c r="AH31">
        <f t="shared" si="0"/>
        <v>-9.9127163206358837E-2</v>
      </c>
      <c r="AI31">
        <f t="shared" si="1"/>
        <v>0.76751873071837817</v>
      </c>
      <c r="AJ31">
        <f t="shared" si="2"/>
        <v>13633</v>
      </c>
      <c r="AK31">
        <f t="shared" si="3"/>
        <v>3.0290320191571825</v>
      </c>
      <c r="AL31">
        <f t="shared" si="4"/>
        <v>4.6356432221591328</v>
      </c>
    </row>
    <row r="32" spans="1:38" x14ac:dyDescent="0.25">
      <c r="A32">
        <v>1992</v>
      </c>
      <c r="B32">
        <v>26</v>
      </c>
      <c r="C32">
        <v>441</v>
      </c>
      <c r="D32">
        <v>28.6</v>
      </c>
      <c r="E32">
        <v>4.12</v>
      </c>
      <c r="F32">
        <v>3.74</v>
      </c>
      <c r="G32">
        <v>4212</v>
      </c>
      <c r="H32">
        <v>3793</v>
      </c>
      <c r="I32">
        <v>419</v>
      </c>
      <c r="J32">
        <v>146</v>
      </c>
      <c r="K32">
        <v>298</v>
      </c>
      <c r="L32">
        <v>1109</v>
      </c>
      <c r="M32">
        <v>37829.199999999997</v>
      </c>
      <c r="N32">
        <v>36544</v>
      </c>
      <c r="O32">
        <v>17341</v>
      </c>
      <c r="P32">
        <v>15710</v>
      </c>
      <c r="Q32">
        <v>3038</v>
      </c>
      <c r="R32">
        <v>13682</v>
      </c>
      <c r="S32">
        <v>1315</v>
      </c>
      <c r="T32">
        <v>23538</v>
      </c>
      <c r="U32">
        <v>980</v>
      </c>
      <c r="V32">
        <v>219</v>
      </c>
      <c r="W32">
        <v>1296</v>
      </c>
      <c r="X32">
        <v>160545</v>
      </c>
      <c r="Y32">
        <v>1.3280000000000001</v>
      </c>
      <c r="Z32">
        <v>0.28499999999999998</v>
      </c>
      <c r="AA32">
        <v>8.6999999999999993</v>
      </c>
      <c r="AB32">
        <v>0.7</v>
      </c>
      <c r="AC32">
        <v>3.3</v>
      </c>
      <c r="AD32">
        <v>5.6</v>
      </c>
      <c r="AE32">
        <v>1.72</v>
      </c>
      <c r="AF32">
        <v>3057</v>
      </c>
      <c r="AG32">
        <f>(13*$Q32+3*(R32-S32+U32)-2*T32)/DOLLARDE($M32,3)+VLOOKUP($A32,FGGuts!$A$1:$N$153,14,FALSE)</f>
        <v>3.6410302936848504</v>
      </c>
      <c r="AH32">
        <f t="shared" si="0"/>
        <v>-9.8969706315149786E-2</v>
      </c>
      <c r="AI32">
        <f t="shared" si="1"/>
        <v>0.7257834757834758</v>
      </c>
      <c r="AJ32">
        <f t="shared" si="2"/>
        <v>12367</v>
      </c>
      <c r="AK32">
        <f t="shared" si="3"/>
        <v>2.942214663976245</v>
      </c>
      <c r="AL32">
        <f t="shared" si="4"/>
        <v>4.1255716413044441</v>
      </c>
    </row>
    <row r="33" spans="1:38" x14ac:dyDescent="0.25">
      <c r="A33">
        <v>1991</v>
      </c>
      <c r="B33">
        <v>26</v>
      </c>
      <c r="C33">
        <v>475</v>
      </c>
      <c r="D33">
        <v>28.3</v>
      </c>
      <c r="E33">
        <v>4.3099999999999996</v>
      </c>
      <c r="F33">
        <v>3.91</v>
      </c>
      <c r="G33">
        <v>4208</v>
      </c>
      <c r="H33">
        <v>3842</v>
      </c>
      <c r="I33">
        <v>366</v>
      </c>
      <c r="J33">
        <v>107</v>
      </c>
      <c r="K33">
        <v>272</v>
      </c>
      <c r="L33">
        <v>1132</v>
      </c>
      <c r="M33">
        <v>37769.199999999997</v>
      </c>
      <c r="N33">
        <v>36558</v>
      </c>
      <c r="O33">
        <v>18127</v>
      </c>
      <c r="P33">
        <v>16390</v>
      </c>
      <c r="Q33">
        <v>3383</v>
      </c>
      <c r="R33">
        <v>13984</v>
      </c>
      <c r="S33">
        <v>1228</v>
      </c>
      <c r="T33">
        <v>24390</v>
      </c>
      <c r="U33">
        <v>905</v>
      </c>
      <c r="V33">
        <v>241</v>
      </c>
      <c r="W33">
        <v>1391</v>
      </c>
      <c r="X33">
        <v>160746</v>
      </c>
      <c r="Y33">
        <v>1.3380000000000001</v>
      </c>
      <c r="Z33">
        <v>0.28499999999999998</v>
      </c>
      <c r="AA33">
        <v>8.6999999999999993</v>
      </c>
      <c r="AB33">
        <v>0.8</v>
      </c>
      <c r="AC33">
        <v>3.3</v>
      </c>
      <c r="AD33">
        <v>5.8</v>
      </c>
      <c r="AE33">
        <v>1.74</v>
      </c>
      <c r="AF33">
        <v>3131</v>
      </c>
      <c r="AG33">
        <f>(13*$Q33+3*(R33-S33+U33)-2*T33)/DOLLARDE($M33,3)+VLOOKUP($A33,FGGuts!$A$1:$N$153,14,FALSE)</f>
        <v>3.813964504143537</v>
      </c>
      <c r="AH33">
        <f t="shared" si="0"/>
        <v>-9.6035495856463093E-2</v>
      </c>
      <c r="AI33">
        <f t="shared" si="1"/>
        <v>0.7440589353612167</v>
      </c>
      <c r="AJ33">
        <f t="shared" si="2"/>
        <v>12756</v>
      </c>
      <c r="AK33">
        <f t="shared" si="3"/>
        <v>3.0395820279059924</v>
      </c>
      <c r="AL33">
        <f t="shared" si="4"/>
        <v>4.3194185810482848</v>
      </c>
    </row>
    <row r="34" spans="1:38" x14ac:dyDescent="0.25">
      <c r="A34">
        <v>1990</v>
      </c>
      <c r="B34">
        <v>26</v>
      </c>
      <c r="C34">
        <v>483</v>
      </c>
      <c r="D34">
        <v>28.4</v>
      </c>
      <c r="E34">
        <v>4.26</v>
      </c>
      <c r="F34">
        <v>3.85</v>
      </c>
      <c r="G34">
        <v>4210</v>
      </c>
      <c r="H34">
        <v>3781</v>
      </c>
      <c r="I34">
        <v>429</v>
      </c>
      <c r="J34">
        <v>140</v>
      </c>
      <c r="K34">
        <v>260</v>
      </c>
      <c r="L34">
        <v>1113</v>
      </c>
      <c r="M34">
        <v>37563.199999999997</v>
      </c>
      <c r="N34">
        <v>36817</v>
      </c>
      <c r="O34">
        <v>17919</v>
      </c>
      <c r="P34">
        <v>16079</v>
      </c>
      <c r="Q34">
        <v>3317</v>
      </c>
      <c r="R34">
        <v>13852</v>
      </c>
      <c r="S34">
        <v>1384</v>
      </c>
      <c r="T34">
        <v>23853</v>
      </c>
      <c r="U34">
        <v>861</v>
      </c>
      <c r="V34">
        <v>288</v>
      </c>
      <c r="W34">
        <v>1355</v>
      </c>
      <c r="X34">
        <v>160316</v>
      </c>
      <c r="Y34">
        <v>1.349</v>
      </c>
      <c r="Z34">
        <v>0.28699999999999998</v>
      </c>
      <c r="AA34">
        <v>8.8000000000000007</v>
      </c>
      <c r="AB34">
        <v>0.8</v>
      </c>
      <c r="AC34">
        <v>3.3</v>
      </c>
      <c r="AD34">
        <v>5.7</v>
      </c>
      <c r="AE34">
        <v>1.72</v>
      </c>
      <c r="AF34">
        <v>3180</v>
      </c>
      <c r="AG34">
        <f>(13*$Q34+3*(R34-S34+U34)-2*T34)/DOLLARDE($M34,3)+VLOOKUP($A34,FGGuts!$A$1:$N$153,14,FALSE)</f>
        <v>3.7504532571367726</v>
      </c>
      <c r="AH34">
        <f t="shared" si="0"/>
        <v>-9.9546742863227511E-2</v>
      </c>
      <c r="AI34">
        <f t="shared" si="1"/>
        <v>0.75534441805225649</v>
      </c>
      <c r="AJ34">
        <f t="shared" si="2"/>
        <v>12468</v>
      </c>
      <c r="AK34">
        <f t="shared" si="3"/>
        <v>2.9872483161920655</v>
      </c>
      <c r="AL34">
        <f t="shared" si="4"/>
        <v>4.2932709799362874</v>
      </c>
    </row>
    <row r="35" spans="1:38" x14ac:dyDescent="0.25">
      <c r="A35">
        <v>1989</v>
      </c>
      <c r="B35">
        <v>26</v>
      </c>
      <c r="C35">
        <v>449</v>
      </c>
      <c r="D35">
        <v>28.6</v>
      </c>
      <c r="E35">
        <v>4.13</v>
      </c>
      <c r="F35">
        <v>3.7</v>
      </c>
      <c r="G35">
        <v>4212</v>
      </c>
      <c r="H35">
        <v>3729</v>
      </c>
      <c r="I35">
        <v>483</v>
      </c>
      <c r="J35">
        <v>152</v>
      </c>
      <c r="K35">
        <v>292</v>
      </c>
      <c r="L35">
        <v>1069</v>
      </c>
      <c r="M35">
        <v>37715</v>
      </c>
      <c r="N35">
        <v>36293</v>
      </c>
      <c r="O35">
        <v>17405</v>
      </c>
      <c r="P35">
        <v>15516</v>
      </c>
      <c r="Q35">
        <v>3083</v>
      </c>
      <c r="R35">
        <v>13528</v>
      </c>
      <c r="S35">
        <v>1446</v>
      </c>
      <c r="T35">
        <v>23650</v>
      </c>
      <c r="U35">
        <v>801</v>
      </c>
      <c r="V35">
        <v>407</v>
      </c>
      <c r="W35">
        <v>1286</v>
      </c>
      <c r="X35">
        <v>160033</v>
      </c>
      <c r="Y35">
        <v>1.321</v>
      </c>
      <c r="Z35">
        <v>0.28299999999999997</v>
      </c>
      <c r="AA35">
        <v>8.6999999999999993</v>
      </c>
      <c r="AB35">
        <v>0.7</v>
      </c>
      <c r="AC35">
        <v>3.2</v>
      </c>
      <c r="AD35">
        <v>5.6</v>
      </c>
      <c r="AE35">
        <v>1.75</v>
      </c>
      <c r="AF35">
        <v>3352</v>
      </c>
      <c r="AG35">
        <f>(13*$Q35+3*(R35-S35+U35)-2*T35)/DOLLARDE($M35,3)+VLOOKUP($A35,FGGuts!$A$1:$N$153,14,FALSE)</f>
        <v>3.5963023995757655</v>
      </c>
      <c r="AH35">
        <f t="shared" si="0"/>
        <v>-0.1036976004242347</v>
      </c>
      <c r="AI35">
        <f t="shared" si="1"/>
        <v>0.79582146248812913</v>
      </c>
      <c r="AJ35">
        <f t="shared" si="2"/>
        <v>12082</v>
      </c>
      <c r="AK35">
        <f t="shared" si="3"/>
        <v>2.8831499403420393</v>
      </c>
      <c r="AL35">
        <f t="shared" si="4"/>
        <v>4.1533872464536659</v>
      </c>
    </row>
    <row r="36" spans="1:38" x14ac:dyDescent="0.25">
      <c r="A36">
        <v>1988</v>
      </c>
      <c r="B36">
        <v>26</v>
      </c>
      <c r="C36">
        <v>438</v>
      </c>
      <c r="D36">
        <v>28.5</v>
      </c>
      <c r="E36">
        <v>4.1399999999999997</v>
      </c>
      <c r="F36">
        <v>3.72</v>
      </c>
      <c r="G36">
        <v>4200</v>
      </c>
      <c r="H36">
        <v>3578</v>
      </c>
      <c r="I36">
        <v>622</v>
      </c>
      <c r="J36">
        <v>182</v>
      </c>
      <c r="K36">
        <v>292</v>
      </c>
      <c r="L36">
        <v>1049</v>
      </c>
      <c r="M36">
        <v>37667.199999999997</v>
      </c>
      <c r="N36">
        <v>36244</v>
      </c>
      <c r="O36">
        <v>17380</v>
      </c>
      <c r="P36">
        <v>15589</v>
      </c>
      <c r="Q36">
        <v>3180</v>
      </c>
      <c r="R36">
        <v>12984</v>
      </c>
      <c r="S36">
        <v>1367</v>
      </c>
      <c r="T36">
        <v>23355</v>
      </c>
      <c r="U36">
        <v>918</v>
      </c>
      <c r="V36">
        <v>924</v>
      </c>
      <c r="W36">
        <v>1262</v>
      </c>
      <c r="X36">
        <v>159380</v>
      </c>
      <c r="Y36">
        <v>1.3069999999999999</v>
      </c>
      <c r="Z36">
        <v>0.28199999999999997</v>
      </c>
      <c r="AA36">
        <v>8.6999999999999993</v>
      </c>
      <c r="AB36">
        <v>0.8</v>
      </c>
      <c r="AC36">
        <v>3.1</v>
      </c>
      <c r="AD36">
        <v>5.6</v>
      </c>
      <c r="AE36">
        <v>1.8</v>
      </c>
      <c r="AF36">
        <v>3243</v>
      </c>
      <c r="AG36">
        <f>(13*$Q36+3*(R36-S36+U36)-2*T36)/DOLLARDE($M36,3)+VLOOKUP($A36,FGGuts!$A$1:$N$153,14,FALSE)</f>
        <v>3.6247737405201637</v>
      </c>
      <c r="AH36">
        <f t="shared" si="0"/>
        <v>-9.5226259479836539E-2</v>
      </c>
      <c r="AI36">
        <f t="shared" si="1"/>
        <v>0.77214285714285713</v>
      </c>
      <c r="AJ36">
        <f t="shared" si="2"/>
        <v>11617</v>
      </c>
      <c r="AK36">
        <f t="shared" si="3"/>
        <v>2.7756696724865715</v>
      </c>
      <c r="AL36">
        <f t="shared" si="4"/>
        <v>4.1526331159349761</v>
      </c>
    </row>
    <row r="37" spans="1:38" x14ac:dyDescent="0.25">
      <c r="A37">
        <v>1987</v>
      </c>
      <c r="B37">
        <v>26</v>
      </c>
      <c r="C37">
        <v>426</v>
      </c>
      <c r="D37">
        <v>28.4</v>
      </c>
      <c r="E37">
        <v>4.72</v>
      </c>
      <c r="F37">
        <v>4.28</v>
      </c>
      <c r="G37">
        <v>4210</v>
      </c>
      <c r="H37">
        <v>3649</v>
      </c>
      <c r="I37">
        <v>561</v>
      </c>
      <c r="J37">
        <v>138</v>
      </c>
      <c r="K37">
        <v>212</v>
      </c>
      <c r="L37">
        <v>971</v>
      </c>
      <c r="M37">
        <v>37574.199999999997</v>
      </c>
      <c r="N37">
        <v>37895</v>
      </c>
      <c r="O37">
        <v>19883</v>
      </c>
      <c r="P37">
        <v>17877</v>
      </c>
      <c r="Q37">
        <v>4458</v>
      </c>
      <c r="R37">
        <v>14389</v>
      </c>
      <c r="S37">
        <v>1287</v>
      </c>
      <c r="T37">
        <v>25099</v>
      </c>
      <c r="U37">
        <v>842</v>
      </c>
      <c r="V37">
        <v>356</v>
      </c>
      <c r="W37">
        <v>1333</v>
      </c>
      <c r="X37">
        <v>161922</v>
      </c>
      <c r="Y37">
        <v>1.391</v>
      </c>
      <c r="Z37">
        <v>0.28899999999999998</v>
      </c>
      <c r="AA37">
        <v>9.1</v>
      </c>
      <c r="AB37">
        <v>1.1000000000000001</v>
      </c>
      <c r="AC37">
        <v>3.4</v>
      </c>
      <c r="AD37">
        <v>6</v>
      </c>
      <c r="AE37">
        <v>1.74</v>
      </c>
      <c r="AF37">
        <v>3298</v>
      </c>
      <c r="AG37">
        <f>(13*$Q37+3*(R37-S37+U37)-2*T37)/DOLLARDE($M37,3)+VLOOKUP($A37,FGGuts!$A$1:$N$153,14,FALSE)</f>
        <v>4.1907189595826981</v>
      </c>
      <c r="AH37">
        <f t="shared" si="0"/>
        <v>-8.9281040417302115E-2</v>
      </c>
      <c r="AI37">
        <f t="shared" si="1"/>
        <v>0.78337292161520189</v>
      </c>
      <c r="AJ37">
        <f t="shared" si="2"/>
        <v>13102</v>
      </c>
      <c r="AK37">
        <f t="shared" si="3"/>
        <v>3.1382314325254614</v>
      </c>
      <c r="AL37">
        <f t="shared" si="4"/>
        <v>4.7624374578616813</v>
      </c>
    </row>
    <row r="38" spans="1:38" x14ac:dyDescent="0.25">
      <c r="A38">
        <v>1986</v>
      </c>
      <c r="B38">
        <v>26</v>
      </c>
      <c r="C38">
        <v>416</v>
      </c>
      <c r="D38">
        <v>28.3</v>
      </c>
      <c r="E38">
        <v>4.41</v>
      </c>
      <c r="F38">
        <v>3.96</v>
      </c>
      <c r="G38">
        <v>4206</v>
      </c>
      <c r="H38">
        <v>3627</v>
      </c>
      <c r="I38">
        <v>579</v>
      </c>
      <c r="J38">
        <v>139</v>
      </c>
      <c r="K38">
        <v>236</v>
      </c>
      <c r="L38">
        <v>1004</v>
      </c>
      <c r="M38">
        <v>37674.1</v>
      </c>
      <c r="N38">
        <v>36880</v>
      </c>
      <c r="O38">
        <v>18545</v>
      </c>
      <c r="P38">
        <v>16587</v>
      </c>
      <c r="Q38">
        <v>3813</v>
      </c>
      <c r="R38">
        <v>14227</v>
      </c>
      <c r="S38">
        <v>1289</v>
      </c>
      <c r="T38">
        <v>24706</v>
      </c>
      <c r="U38">
        <v>812</v>
      </c>
      <c r="V38">
        <v>289</v>
      </c>
      <c r="W38">
        <v>1323</v>
      </c>
      <c r="X38">
        <v>160858</v>
      </c>
      <c r="Y38">
        <v>1.357</v>
      </c>
      <c r="Z38">
        <v>0.28599999999999998</v>
      </c>
      <c r="AA38">
        <v>8.8000000000000007</v>
      </c>
      <c r="AB38">
        <v>0.9</v>
      </c>
      <c r="AC38">
        <v>3.4</v>
      </c>
      <c r="AD38">
        <v>5.9</v>
      </c>
      <c r="AE38">
        <v>1.74</v>
      </c>
      <c r="AF38">
        <v>3450</v>
      </c>
      <c r="AG38">
        <f>(13*$Q38+3*(R38-S38+U38)-2*T38)/DOLLARDE($M38,3)+VLOOKUP($A38,FGGuts!$A$1:$N$153,14,FALSE)</f>
        <v>3.8700771789812691</v>
      </c>
      <c r="AH38">
        <f t="shared" si="0"/>
        <v>-8.9922821018730836E-2</v>
      </c>
      <c r="AI38">
        <f t="shared" si="1"/>
        <v>0.82025677603423686</v>
      </c>
      <c r="AJ38">
        <f t="shared" si="2"/>
        <v>12938</v>
      </c>
      <c r="AK38">
        <f t="shared" si="3"/>
        <v>3.090751439972395</v>
      </c>
      <c r="AL38">
        <f t="shared" si="4"/>
        <v>4.4302044716562126</v>
      </c>
    </row>
    <row r="39" spans="1:38" x14ac:dyDescent="0.25">
      <c r="A39">
        <v>1985</v>
      </c>
      <c r="B39">
        <v>26</v>
      </c>
      <c r="C39">
        <v>413</v>
      </c>
      <c r="D39">
        <v>28.3</v>
      </c>
      <c r="E39">
        <v>4.33</v>
      </c>
      <c r="F39">
        <v>3.89</v>
      </c>
      <c r="G39">
        <v>4206</v>
      </c>
      <c r="H39">
        <v>3579</v>
      </c>
      <c r="I39">
        <v>627</v>
      </c>
      <c r="J39">
        <v>163</v>
      </c>
      <c r="K39">
        <v>257</v>
      </c>
      <c r="L39">
        <v>977</v>
      </c>
      <c r="M39">
        <v>37658.199999999997</v>
      </c>
      <c r="N39">
        <v>36778</v>
      </c>
      <c r="O39">
        <v>18216</v>
      </c>
      <c r="P39">
        <v>16271</v>
      </c>
      <c r="Q39">
        <v>3602</v>
      </c>
      <c r="R39">
        <v>13838</v>
      </c>
      <c r="S39">
        <v>1337</v>
      </c>
      <c r="T39">
        <v>22451</v>
      </c>
      <c r="U39">
        <v>699</v>
      </c>
      <c r="V39">
        <v>227</v>
      </c>
      <c r="W39">
        <v>1140</v>
      </c>
      <c r="X39">
        <v>160320</v>
      </c>
      <c r="Y39">
        <v>1.3440000000000001</v>
      </c>
      <c r="Z39">
        <v>0.28100000000000003</v>
      </c>
      <c r="AA39">
        <v>8.8000000000000007</v>
      </c>
      <c r="AB39">
        <v>0.9</v>
      </c>
      <c r="AC39">
        <v>3.3</v>
      </c>
      <c r="AD39">
        <v>5.4</v>
      </c>
      <c r="AE39">
        <v>1.62</v>
      </c>
      <c r="AF39">
        <v>3424</v>
      </c>
      <c r="AG39">
        <f>(13*$Q39+3*(R39-S39+U39)-2*T39)/DOLLARDE($M39,3)+VLOOKUP($A39,FGGuts!$A$1:$N$153,14,FALSE)</f>
        <v>3.7866412689420765</v>
      </c>
      <c r="AH39">
        <f t="shared" si="0"/>
        <v>-0.10335873105792359</v>
      </c>
      <c r="AI39">
        <f t="shared" si="1"/>
        <v>0.81407513076557303</v>
      </c>
      <c r="AJ39">
        <f t="shared" si="2"/>
        <v>12501</v>
      </c>
      <c r="AK39">
        <f t="shared" si="3"/>
        <v>2.9875991360997034</v>
      </c>
      <c r="AL39">
        <f t="shared" si="4"/>
        <v>4.3534201954397407</v>
      </c>
    </row>
    <row r="40" spans="1:38" x14ac:dyDescent="0.25">
      <c r="A40">
        <v>1984</v>
      </c>
      <c r="B40">
        <v>26</v>
      </c>
      <c r="C40">
        <v>393</v>
      </c>
      <c r="D40">
        <v>28.3</v>
      </c>
      <c r="E40">
        <v>4.26</v>
      </c>
      <c r="F40">
        <v>3.81</v>
      </c>
      <c r="G40">
        <v>4210</v>
      </c>
      <c r="H40">
        <v>3578</v>
      </c>
      <c r="I40">
        <v>632</v>
      </c>
      <c r="J40">
        <v>151</v>
      </c>
      <c r="K40">
        <v>254</v>
      </c>
      <c r="L40">
        <v>993</v>
      </c>
      <c r="M40">
        <v>37704.199999999997</v>
      </c>
      <c r="N40">
        <v>37381</v>
      </c>
      <c r="O40">
        <v>17921</v>
      </c>
      <c r="P40">
        <v>15941</v>
      </c>
      <c r="Q40">
        <v>3258</v>
      </c>
      <c r="R40">
        <v>13320</v>
      </c>
      <c r="S40">
        <v>1270</v>
      </c>
      <c r="T40">
        <v>22500</v>
      </c>
      <c r="U40">
        <v>668</v>
      </c>
      <c r="V40">
        <v>283</v>
      </c>
      <c r="W40">
        <v>1129</v>
      </c>
      <c r="X40">
        <v>160566</v>
      </c>
      <c r="Y40">
        <v>1.345</v>
      </c>
      <c r="Z40">
        <v>0.28599999999999998</v>
      </c>
      <c r="AA40">
        <v>8.9</v>
      </c>
      <c r="AB40">
        <v>0.8</v>
      </c>
      <c r="AC40">
        <v>3.2</v>
      </c>
      <c r="AD40">
        <v>5.4</v>
      </c>
      <c r="AE40">
        <v>1.69</v>
      </c>
      <c r="AF40">
        <v>3527</v>
      </c>
      <c r="AG40">
        <f>(13*$Q40+3*(R40-S40+U40)-2*T40)/DOLLARDE($M40,3)+VLOOKUP($A40,FGGuts!$A$1:$N$153,14,FALSE)</f>
        <v>3.7097401913114205</v>
      </c>
      <c r="AH40">
        <f t="shared" si="0"/>
        <v>-0.10025980868857953</v>
      </c>
      <c r="AI40">
        <f t="shared" si="1"/>
        <v>0.8377672209026128</v>
      </c>
      <c r="AJ40">
        <f t="shared" si="2"/>
        <v>12050</v>
      </c>
      <c r="AK40">
        <f t="shared" si="3"/>
        <v>2.87630178404088</v>
      </c>
      <c r="AL40">
        <f t="shared" si="4"/>
        <v>4.2776933005640343</v>
      </c>
    </row>
    <row r="41" spans="1:38" x14ac:dyDescent="0.25">
      <c r="A41">
        <v>1983</v>
      </c>
      <c r="B41">
        <v>26</v>
      </c>
      <c r="C41">
        <v>390</v>
      </c>
      <c r="D41">
        <v>28.5</v>
      </c>
      <c r="E41">
        <v>4.3099999999999996</v>
      </c>
      <c r="F41">
        <v>3.86</v>
      </c>
      <c r="G41">
        <v>4218</v>
      </c>
      <c r="H41">
        <v>3473</v>
      </c>
      <c r="I41">
        <v>745</v>
      </c>
      <c r="J41">
        <v>180</v>
      </c>
      <c r="K41">
        <v>248</v>
      </c>
      <c r="L41">
        <v>977</v>
      </c>
      <c r="M41">
        <v>37742</v>
      </c>
      <c r="N41">
        <v>37443</v>
      </c>
      <c r="O41">
        <v>18170</v>
      </c>
      <c r="P41">
        <v>16187</v>
      </c>
      <c r="Q41">
        <v>3301</v>
      </c>
      <c r="R41">
        <v>13518</v>
      </c>
      <c r="S41">
        <v>1379</v>
      </c>
      <c r="T41">
        <v>21716</v>
      </c>
      <c r="U41">
        <v>717</v>
      </c>
      <c r="V41">
        <v>266</v>
      </c>
      <c r="W41">
        <v>1076</v>
      </c>
      <c r="X41">
        <v>160615</v>
      </c>
      <c r="Y41">
        <v>1.35</v>
      </c>
      <c r="Z41">
        <v>0.28499999999999998</v>
      </c>
      <c r="AA41">
        <v>8.9</v>
      </c>
      <c r="AB41">
        <v>0.8</v>
      </c>
      <c r="AC41">
        <v>3.2</v>
      </c>
      <c r="AD41">
        <v>5.2</v>
      </c>
      <c r="AE41">
        <v>1.61</v>
      </c>
      <c r="AF41">
        <v>3498</v>
      </c>
      <c r="AG41">
        <f>(13*$Q41+3*(R41-S41+U41)-2*T41)/DOLLARDE($M41,3)+VLOOKUP($A41,FGGuts!$A$1:$N$153,14,FALSE)</f>
        <v>3.7631341741296165</v>
      </c>
      <c r="AH41">
        <f t="shared" si="0"/>
        <v>-9.6865825870383393E-2</v>
      </c>
      <c r="AI41">
        <f t="shared" si="1"/>
        <v>0.829302987197724</v>
      </c>
      <c r="AJ41">
        <f t="shared" si="2"/>
        <v>12139</v>
      </c>
      <c r="AK41">
        <f t="shared" si="3"/>
        <v>2.8946796672142439</v>
      </c>
      <c r="AL41">
        <f t="shared" si="4"/>
        <v>4.3328387472841925</v>
      </c>
    </row>
    <row r="42" spans="1:38" x14ac:dyDescent="0.25">
      <c r="A42">
        <v>1982</v>
      </c>
      <c r="B42">
        <v>26</v>
      </c>
      <c r="C42">
        <v>376</v>
      </c>
      <c r="D42">
        <v>28.5</v>
      </c>
      <c r="E42">
        <v>4.3</v>
      </c>
      <c r="F42">
        <v>3.85</v>
      </c>
      <c r="G42">
        <v>4214</v>
      </c>
      <c r="H42">
        <v>3480</v>
      </c>
      <c r="I42">
        <v>734</v>
      </c>
      <c r="J42">
        <v>161</v>
      </c>
      <c r="K42">
        <v>238</v>
      </c>
      <c r="L42">
        <v>932</v>
      </c>
      <c r="M42">
        <v>37878.1</v>
      </c>
      <c r="N42">
        <v>37651</v>
      </c>
      <c r="O42">
        <v>18110</v>
      </c>
      <c r="P42">
        <v>16222</v>
      </c>
      <c r="Q42">
        <v>3379</v>
      </c>
      <c r="R42">
        <v>13302</v>
      </c>
      <c r="S42">
        <v>1319</v>
      </c>
      <c r="T42">
        <v>21221</v>
      </c>
      <c r="U42">
        <v>677</v>
      </c>
      <c r="V42">
        <v>256</v>
      </c>
      <c r="W42">
        <v>1091</v>
      </c>
      <c r="X42">
        <v>161104</v>
      </c>
      <c r="Y42">
        <v>1.345</v>
      </c>
      <c r="Z42">
        <v>0.28399999999999997</v>
      </c>
      <c r="AA42">
        <v>8.9</v>
      </c>
      <c r="AB42">
        <v>0.8</v>
      </c>
      <c r="AC42">
        <v>3.2</v>
      </c>
      <c r="AD42">
        <v>5</v>
      </c>
      <c r="AE42">
        <v>1.6</v>
      </c>
      <c r="AF42">
        <v>3452</v>
      </c>
      <c r="AG42">
        <f>(13*$Q42+3*(R42-S42+U42)-2*T42)/DOLLARDE($M42,3)+VLOOKUP($A42,FGGuts!$A$1:$N$153,14,FALSE)</f>
        <v>3.7588885026620322</v>
      </c>
      <c r="AH42">
        <f t="shared" si="0"/>
        <v>-9.1111497337967862E-2</v>
      </c>
      <c r="AI42">
        <f t="shared" si="1"/>
        <v>0.81917418130042718</v>
      </c>
      <c r="AJ42">
        <f t="shared" si="2"/>
        <v>11983</v>
      </c>
      <c r="AK42">
        <f t="shared" si="3"/>
        <v>2.8471949663395963</v>
      </c>
      <c r="AL42">
        <f t="shared" si="4"/>
        <v>4.3029876358516308</v>
      </c>
    </row>
    <row r="43" spans="1:38" x14ac:dyDescent="0.25">
      <c r="A43">
        <v>1981</v>
      </c>
      <c r="B43">
        <v>26</v>
      </c>
      <c r="C43">
        <v>360</v>
      </c>
      <c r="D43">
        <v>28.3</v>
      </c>
      <c r="E43">
        <v>4</v>
      </c>
      <c r="F43">
        <v>3.58</v>
      </c>
      <c r="G43">
        <v>2788</v>
      </c>
      <c r="H43">
        <v>2278</v>
      </c>
      <c r="I43">
        <v>510</v>
      </c>
      <c r="J43">
        <v>135</v>
      </c>
      <c r="K43">
        <v>220</v>
      </c>
      <c r="L43">
        <v>605</v>
      </c>
      <c r="M43">
        <v>25095</v>
      </c>
      <c r="N43">
        <v>24157</v>
      </c>
      <c r="O43">
        <v>11147</v>
      </c>
      <c r="P43">
        <v>9982</v>
      </c>
      <c r="Q43">
        <v>1781</v>
      </c>
      <c r="R43">
        <v>8868</v>
      </c>
      <c r="S43">
        <v>895</v>
      </c>
      <c r="T43">
        <v>13237</v>
      </c>
      <c r="U43">
        <v>464</v>
      </c>
      <c r="V43">
        <v>181</v>
      </c>
      <c r="W43">
        <v>715</v>
      </c>
      <c r="X43">
        <v>105892</v>
      </c>
      <c r="Y43">
        <v>1.3160000000000001</v>
      </c>
      <c r="Z43">
        <v>0.27900000000000003</v>
      </c>
      <c r="AA43">
        <v>8.6999999999999993</v>
      </c>
      <c r="AB43">
        <v>0.6</v>
      </c>
      <c r="AC43">
        <v>3.2</v>
      </c>
      <c r="AD43">
        <v>4.7</v>
      </c>
      <c r="AE43">
        <v>1.49</v>
      </c>
      <c r="AF43">
        <v>2304</v>
      </c>
      <c r="AG43">
        <f>(13*$Q43+3*(R43-S43+U43)-2*T43)/DOLLARDE($M43,3)+VLOOKUP($A43,FGGuts!$A$1:$N$153,14,FALSE)</f>
        <v>3.4762701733413031</v>
      </c>
      <c r="AH43">
        <f t="shared" si="0"/>
        <v>-0.10372982665869701</v>
      </c>
      <c r="AI43">
        <f t="shared" si="1"/>
        <v>0.82639885222381637</v>
      </c>
      <c r="AJ43">
        <f t="shared" si="2"/>
        <v>7973</v>
      </c>
      <c r="AK43">
        <f t="shared" si="3"/>
        <v>2.8594142259414221</v>
      </c>
      <c r="AL43">
        <f t="shared" si="4"/>
        <v>3.9977286312014346</v>
      </c>
    </row>
    <row r="44" spans="1:38" x14ac:dyDescent="0.25">
      <c r="A44">
        <v>1980</v>
      </c>
      <c r="B44">
        <v>26</v>
      </c>
      <c r="C44">
        <v>379</v>
      </c>
      <c r="D44">
        <v>28</v>
      </c>
      <c r="E44">
        <v>4.29</v>
      </c>
      <c r="F44">
        <v>3.83</v>
      </c>
      <c r="G44">
        <v>4210</v>
      </c>
      <c r="H44">
        <v>3354</v>
      </c>
      <c r="I44">
        <v>856</v>
      </c>
      <c r="J44">
        <v>189</v>
      </c>
      <c r="K44">
        <v>264</v>
      </c>
      <c r="L44">
        <v>902</v>
      </c>
      <c r="M44">
        <v>37861.1</v>
      </c>
      <c r="N44">
        <v>38144</v>
      </c>
      <c r="O44">
        <v>18053</v>
      </c>
      <c r="P44">
        <v>16126</v>
      </c>
      <c r="Q44">
        <v>3087</v>
      </c>
      <c r="R44">
        <v>13190</v>
      </c>
      <c r="S44">
        <v>1435</v>
      </c>
      <c r="T44">
        <v>20212</v>
      </c>
      <c r="U44">
        <v>657</v>
      </c>
      <c r="V44">
        <v>257</v>
      </c>
      <c r="W44">
        <v>1031</v>
      </c>
      <c r="X44">
        <v>161210</v>
      </c>
      <c r="Y44">
        <v>1.3560000000000001</v>
      </c>
      <c r="Z44">
        <v>0.28699999999999998</v>
      </c>
      <c r="AA44">
        <v>9.1</v>
      </c>
      <c r="AB44">
        <v>0.7</v>
      </c>
      <c r="AC44">
        <v>3.1</v>
      </c>
      <c r="AD44">
        <v>4.8</v>
      </c>
      <c r="AE44">
        <v>1.53</v>
      </c>
      <c r="AF44">
        <v>3609</v>
      </c>
      <c r="AG44">
        <f>(13*$Q44+3*(R44-S44+U44)-2*T44)/DOLLARDE($M44,3)+VLOOKUP($A44,FGGuts!$A$1:$N$153,14,FALSE)</f>
        <v>3.7277448232145369</v>
      </c>
      <c r="AH44">
        <f t="shared" si="0"/>
        <v>-0.10225517678546314</v>
      </c>
      <c r="AI44">
        <f t="shared" si="1"/>
        <v>0.85724465558194773</v>
      </c>
      <c r="AJ44">
        <f t="shared" si="2"/>
        <v>11755</v>
      </c>
      <c r="AK44">
        <f t="shared" si="3"/>
        <v>2.794275602197493</v>
      </c>
      <c r="AL44">
        <f t="shared" si="4"/>
        <v>4.2913702634173827</v>
      </c>
    </row>
    <row r="45" spans="1:38" x14ac:dyDescent="0.25">
      <c r="A45">
        <v>1979</v>
      </c>
      <c r="B45">
        <v>26</v>
      </c>
      <c r="C45">
        <v>390</v>
      </c>
      <c r="D45">
        <v>27.8</v>
      </c>
      <c r="E45">
        <v>4.46</v>
      </c>
      <c r="F45">
        <v>3.99</v>
      </c>
      <c r="G45">
        <v>4196</v>
      </c>
      <c r="H45">
        <v>3283</v>
      </c>
      <c r="I45">
        <v>913</v>
      </c>
      <c r="J45">
        <v>175</v>
      </c>
      <c r="K45">
        <v>237</v>
      </c>
      <c r="L45">
        <v>840</v>
      </c>
      <c r="M45">
        <v>37478.1</v>
      </c>
      <c r="N45">
        <v>37911</v>
      </c>
      <c r="O45">
        <v>18713</v>
      </c>
      <c r="P45">
        <v>16617</v>
      </c>
      <c r="Q45">
        <v>3433</v>
      </c>
      <c r="R45">
        <v>13601</v>
      </c>
      <c r="S45">
        <v>1366</v>
      </c>
      <c r="T45">
        <v>20035</v>
      </c>
      <c r="U45">
        <v>754</v>
      </c>
      <c r="V45">
        <v>166</v>
      </c>
      <c r="W45">
        <v>1146</v>
      </c>
      <c r="X45">
        <v>160378</v>
      </c>
      <c r="Y45">
        <v>1.3740000000000001</v>
      </c>
      <c r="Z45">
        <v>0.28599999999999998</v>
      </c>
      <c r="AA45">
        <v>9.1</v>
      </c>
      <c r="AB45">
        <v>0.8</v>
      </c>
      <c r="AC45">
        <v>3.3</v>
      </c>
      <c r="AD45">
        <v>4.8</v>
      </c>
      <c r="AE45">
        <v>1.47</v>
      </c>
      <c r="AF45">
        <v>3631</v>
      </c>
      <c r="AG45">
        <f>(13*$Q45+3*(R45-S45+U45)-2*T45)/DOLLARDE($M45,3)+VLOOKUP($A45,FGGuts!$A$1:$N$153,14,FALSE)</f>
        <v>3.8933643438431096</v>
      </c>
      <c r="AH45">
        <f t="shared" si="0"/>
        <v>-9.6635656156890626E-2</v>
      </c>
      <c r="AI45">
        <f t="shared" si="1"/>
        <v>0.86534795042897994</v>
      </c>
      <c r="AJ45">
        <f t="shared" si="2"/>
        <v>12235</v>
      </c>
      <c r="AK45">
        <f t="shared" si="3"/>
        <v>2.9380975674834353</v>
      </c>
      <c r="AL45">
        <f t="shared" si="4"/>
        <v>4.4937163694579096</v>
      </c>
    </row>
    <row r="46" spans="1:38" x14ac:dyDescent="0.25">
      <c r="A46">
        <v>1978</v>
      </c>
      <c r="B46">
        <v>26</v>
      </c>
      <c r="C46">
        <v>369</v>
      </c>
      <c r="D46">
        <v>27.6</v>
      </c>
      <c r="E46">
        <v>4.0999999999999996</v>
      </c>
      <c r="F46">
        <v>3.68</v>
      </c>
      <c r="G46">
        <v>4204</v>
      </c>
      <c r="H46">
        <v>3170</v>
      </c>
      <c r="I46">
        <v>1034</v>
      </c>
      <c r="J46">
        <v>238</v>
      </c>
      <c r="K46">
        <v>305</v>
      </c>
      <c r="L46">
        <v>804</v>
      </c>
      <c r="M46">
        <v>37496.199999999997</v>
      </c>
      <c r="N46">
        <v>36508</v>
      </c>
      <c r="O46">
        <v>17251</v>
      </c>
      <c r="P46">
        <v>15316</v>
      </c>
      <c r="Q46">
        <v>2956</v>
      </c>
      <c r="R46">
        <v>13566</v>
      </c>
      <c r="S46">
        <v>1338</v>
      </c>
      <c r="T46">
        <v>20058</v>
      </c>
      <c r="U46">
        <v>772</v>
      </c>
      <c r="V46">
        <v>273</v>
      </c>
      <c r="W46">
        <v>1054</v>
      </c>
      <c r="X46">
        <v>159192</v>
      </c>
      <c r="Y46">
        <v>1.335</v>
      </c>
      <c r="Z46">
        <v>0.28000000000000003</v>
      </c>
      <c r="AA46">
        <v>8.8000000000000007</v>
      </c>
      <c r="AB46">
        <v>0.7</v>
      </c>
      <c r="AC46">
        <v>3.3</v>
      </c>
      <c r="AD46">
        <v>4.8</v>
      </c>
      <c r="AE46">
        <v>1.48</v>
      </c>
      <c r="AF46">
        <v>3618</v>
      </c>
      <c r="AG46">
        <f>(13*$Q46+3*(R46-S46+U46)-2*T46)/DOLLARDE($M46,3)+VLOOKUP($A46,FGGuts!$A$1:$N$153,14,FALSE)</f>
        <v>3.5800751177882479</v>
      </c>
      <c r="AH46">
        <f t="shared" si="0"/>
        <v>-9.992488221175222E-2</v>
      </c>
      <c r="AI46">
        <f t="shared" si="1"/>
        <v>0.86060894386298759</v>
      </c>
      <c r="AJ46">
        <f t="shared" si="2"/>
        <v>12228</v>
      </c>
      <c r="AK46">
        <f t="shared" si="3"/>
        <v>2.934980887189973</v>
      </c>
      <c r="AL46">
        <f t="shared" si="4"/>
        <v>4.1406080540492498</v>
      </c>
    </row>
    <row r="47" spans="1:38" x14ac:dyDescent="0.25">
      <c r="A47">
        <v>1977</v>
      </c>
      <c r="B47">
        <v>26</v>
      </c>
      <c r="C47">
        <v>371</v>
      </c>
      <c r="D47">
        <v>27.4</v>
      </c>
      <c r="E47">
        <v>4.47</v>
      </c>
      <c r="F47">
        <v>3.99</v>
      </c>
      <c r="G47">
        <v>4206</v>
      </c>
      <c r="H47">
        <v>3299</v>
      </c>
      <c r="I47">
        <v>907</v>
      </c>
      <c r="J47">
        <v>176</v>
      </c>
      <c r="K47">
        <v>238</v>
      </c>
      <c r="L47">
        <v>845</v>
      </c>
      <c r="M47">
        <v>37739</v>
      </c>
      <c r="N47">
        <v>38037</v>
      </c>
      <c r="O47">
        <v>18803</v>
      </c>
      <c r="P47">
        <v>16726</v>
      </c>
      <c r="Q47">
        <v>3644</v>
      </c>
      <c r="R47">
        <v>13757</v>
      </c>
      <c r="S47">
        <v>1297</v>
      </c>
      <c r="T47">
        <v>21722</v>
      </c>
      <c r="U47">
        <v>791</v>
      </c>
      <c r="V47">
        <v>235</v>
      </c>
      <c r="W47">
        <v>1166</v>
      </c>
      <c r="X47">
        <v>161545</v>
      </c>
      <c r="Y47">
        <v>1.3720000000000001</v>
      </c>
      <c r="Z47">
        <v>0.28699999999999998</v>
      </c>
      <c r="AA47">
        <v>9.1</v>
      </c>
      <c r="AB47">
        <v>0.9</v>
      </c>
      <c r="AC47">
        <v>3.3</v>
      </c>
      <c r="AD47">
        <v>5.2</v>
      </c>
      <c r="AE47">
        <v>1.58</v>
      </c>
      <c r="AF47">
        <v>3710</v>
      </c>
      <c r="AG47">
        <f>(13*$Q47+3*(R47-S47+U47)-2*T47)/DOLLARDE($M47,3)+VLOOKUP($A47,FGGuts!$A$1:$N$153,14,FALSE)</f>
        <v>3.8954498529372796</v>
      </c>
      <c r="AH47">
        <f t="shared" si="0"/>
        <v>-9.455014706272058E-2</v>
      </c>
      <c r="AI47">
        <f t="shared" si="1"/>
        <v>0.8820732287208749</v>
      </c>
      <c r="AJ47">
        <f t="shared" si="2"/>
        <v>12460</v>
      </c>
      <c r="AK47">
        <f t="shared" si="3"/>
        <v>2.971461882932775</v>
      </c>
      <c r="AL47">
        <f t="shared" si="4"/>
        <v>4.4841410742203029</v>
      </c>
    </row>
    <row r="48" spans="1:38" x14ac:dyDescent="0.25">
      <c r="A48">
        <v>1976</v>
      </c>
      <c r="B48">
        <v>24</v>
      </c>
      <c r="C48">
        <v>325</v>
      </c>
      <c r="D48">
        <v>27.5</v>
      </c>
      <c r="E48">
        <v>3.99</v>
      </c>
      <c r="F48">
        <v>3.51</v>
      </c>
      <c r="G48">
        <v>3878</v>
      </c>
      <c r="H48">
        <v>2839</v>
      </c>
      <c r="I48">
        <v>1039</v>
      </c>
      <c r="J48">
        <v>261</v>
      </c>
      <c r="K48">
        <v>325</v>
      </c>
      <c r="L48">
        <v>683</v>
      </c>
      <c r="M48">
        <v>34925.199999999997</v>
      </c>
      <c r="N48">
        <v>33598</v>
      </c>
      <c r="O48">
        <v>15492</v>
      </c>
      <c r="P48">
        <v>13620</v>
      </c>
      <c r="Q48">
        <v>2235</v>
      </c>
      <c r="R48">
        <v>12391</v>
      </c>
      <c r="S48">
        <v>1156</v>
      </c>
      <c r="T48">
        <v>18745</v>
      </c>
      <c r="U48">
        <v>684</v>
      </c>
      <c r="V48">
        <v>176</v>
      </c>
      <c r="W48">
        <v>1047</v>
      </c>
      <c r="X48">
        <v>147598</v>
      </c>
      <c r="Y48">
        <v>1.3169999999999999</v>
      </c>
      <c r="Z48">
        <v>0.28100000000000003</v>
      </c>
      <c r="AA48">
        <v>8.6999999999999993</v>
      </c>
      <c r="AB48">
        <v>0.6</v>
      </c>
      <c r="AC48">
        <v>3.2</v>
      </c>
      <c r="AD48">
        <v>4.8</v>
      </c>
      <c r="AE48">
        <v>1.51</v>
      </c>
      <c r="AF48">
        <v>3459</v>
      </c>
      <c r="AG48">
        <f>(13*$Q48+3*(R48-S48+U48)-2*T48)/DOLLARDE($M48,3)+VLOOKUP($A48,FGGuts!$A$1:$N$153,14,FALSE)</f>
        <v>3.4152900063945335</v>
      </c>
      <c r="AH48">
        <f t="shared" si="0"/>
        <v>-9.4709993605466281E-2</v>
      </c>
      <c r="AI48">
        <f t="shared" si="1"/>
        <v>0.89195461578133062</v>
      </c>
      <c r="AJ48">
        <f t="shared" si="2"/>
        <v>11235</v>
      </c>
      <c r="AK48">
        <f t="shared" si="3"/>
        <v>2.8951487444763648</v>
      </c>
      <c r="AL48">
        <f t="shared" si="4"/>
        <v>3.9921356786317621</v>
      </c>
    </row>
    <row r="49" spans="1:38" x14ac:dyDescent="0.25">
      <c r="A49">
        <v>1975</v>
      </c>
      <c r="B49">
        <v>24</v>
      </c>
      <c r="C49">
        <v>339</v>
      </c>
      <c r="D49">
        <v>27.6</v>
      </c>
      <c r="E49">
        <v>4.21</v>
      </c>
      <c r="F49">
        <v>3.7</v>
      </c>
      <c r="G49">
        <v>3868</v>
      </c>
      <c r="H49">
        <v>2816</v>
      </c>
      <c r="I49">
        <v>1052</v>
      </c>
      <c r="J49">
        <v>223</v>
      </c>
      <c r="K49">
        <v>266</v>
      </c>
      <c r="L49">
        <v>669</v>
      </c>
      <c r="M49">
        <v>34724</v>
      </c>
      <c r="N49">
        <v>33863</v>
      </c>
      <c r="O49">
        <v>16295</v>
      </c>
      <c r="P49">
        <v>14271</v>
      </c>
      <c r="Q49">
        <v>2699</v>
      </c>
      <c r="R49">
        <v>13402</v>
      </c>
      <c r="S49">
        <v>1338</v>
      </c>
      <c r="T49">
        <v>19280</v>
      </c>
      <c r="U49">
        <v>761</v>
      </c>
      <c r="V49">
        <v>204</v>
      </c>
      <c r="W49">
        <v>1158</v>
      </c>
      <c r="X49">
        <v>148621</v>
      </c>
      <c r="Y49">
        <v>1.361</v>
      </c>
      <c r="Z49">
        <v>0.28199999999999997</v>
      </c>
      <c r="AA49">
        <v>8.8000000000000007</v>
      </c>
      <c r="AB49">
        <v>0.7</v>
      </c>
      <c r="AC49">
        <v>3.5</v>
      </c>
      <c r="AD49">
        <v>5</v>
      </c>
      <c r="AE49">
        <v>1.44</v>
      </c>
      <c r="AF49">
        <v>3710</v>
      </c>
      <c r="AG49">
        <f>(13*$Q49+3*(R49-S49+U49)-2*T49)/DOLLARDE($M49,3)+VLOOKUP($A49,FGGuts!$A$1:$N$153,14,FALSE)</f>
        <v>3.5950059900933073</v>
      </c>
      <c r="AH49">
        <f t="shared" si="0"/>
        <v>-0.10499400990669283</v>
      </c>
      <c r="AI49">
        <f t="shared" si="1"/>
        <v>0.95915201654601856</v>
      </c>
      <c r="AJ49">
        <f t="shared" si="2"/>
        <v>12064</v>
      </c>
      <c r="AK49">
        <f t="shared" si="3"/>
        <v>3.126828706370234</v>
      </c>
      <c r="AL49">
        <f t="shared" si="4"/>
        <v>4.2234477594747153</v>
      </c>
    </row>
    <row r="50" spans="1:38" x14ac:dyDescent="0.25">
      <c r="A50">
        <v>1974</v>
      </c>
      <c r="B50">
        <v>24</v>
      </c>
      <c r="C50">
        <v>344</v>
      </c>
      <c r="D50">
        <v>27.6</v>
      </c>
      <c r="E50">
        <v>4.12</v>
      </c>
      <c r="F50">
        <v>3.62</v>
      </c>
      <c r="G50">
        <v>3890</v>
      </c>
      <c r="H50">
        <v>2801</v>
      </c>
      <c r="I50">
        <v>1089</v>
      </c>
      <c r="J50">
        <v>227</v>
      </c>
      <c r="K50">
        <v>286</v>
      </c>
      <c r="L50">
        <v>517</v>
      </c>
      <c r="M50">
        <v>34942.1</v>
      </c>
      <c r="N50">
        <v>33969</v>
      </c>
      <c r="O50">
        <v>16046</v>
      </c>
      <c r="P50">
        <v>14044</v>
      </c>
      <c r="Q50">
        <v>2649</v>
      </c>
      <c r="R50">
        <v>12963</v>
      </c>
      <c r="S50">
        <v>1353</v>
      </c>
      <c r="T50">
        <v>19495</v>
      </c>
      <c r="U50">
        <v>774</v>
      </c>
      <c r="V50">
        <v>186</v>
      </c>
      <c r="W50">
        <v>1086</v>
      </c>
      <c r="X50">
        <v>148855</v>
      </c>
      <c r="Y50">
        <v>1.343</v>
      </c>
      <c r="Z50">
        <v>0.28199999999999997</v>
      </c>
      <c r="AA50">
        <v>8.6999999999999993</v>
      </c>
      <c r="AB50">
        <v>0.7</v>
      </c>
      <c r="AC50">
        <v>3.3</v>
      </c>
      <c r="AD50">
        <v>5</v>
      </c>
      <c r="AE50">
        <v>1.5</v>
      </c>
      <c r="AF50">
        <v>3595</v>
      </c>
      <c r="AG50">
        <f>(13*$Q50+3*(R50-S50+U50)-2*T50)/DOLLARDE($M50,3)+VLOOKUP($A50,FGGuts!$A$1:$N$153,14,FALSE)</f>
        <v>3.5109371249773433</v>
      </c>
      <c r="AH50">
        <f t="shared" si="0"/>
        <v>-0.10906287502265677</v>
      </c>
      <c r="AI50">
        <f t="shared" si="1"/>
        <v>0.9241645244215938</v>
      </c>
      <c r="AJ50">
        <f t="shared" si="2"/>
        <v>11610</v>
      </c>
      <c r="AK50">
        <f t="shared" si="3"/>
        <v>2.9903555381724178</v>
      </c>
      <c r="AL50">
        <f t="shared" si="4"/>
        <v>4.1329237696395023</v>
      </c>
    </row>
    <row r="51" spans="1:38" x14ac:dyDescent="0.25">
      <c r="A51">
        <v>1973</v>
      </c>
      <c r="B51">
        <v>24</v>
      </c>
      <c r="C51">
        <v>330</v>
      </c>
      <c r="D51">
        <v>27.5</v>
      </c>
      <c r="E51">
        <v>4.21</v>
      </c>
      <c r="F51">
        <v>3.74</v>
      </c>
      <c r="G51">
        <v>3886</v>
      </c>
      <c r="H51">
        <v>2825</v>
      </c>
      <c r="I51">
        <v>1061</v>
      </c>
      <c r="J51">
        <v>236</v>
      </c>
      <c r="K51">
        <v>293</v>
      </c>
      <c r="L51">
        <v>819</v>
      </c>
      <c r="M51">
        <v>34878.199999999997</v>
      </c>
      <c r="N51">
        <v>34010</v>
      </c>
      <c r="O51">
        <v>16376</v>
      </c>
      <c r="P51">
        <v>14487</v>
      </c>
      <c r="Q51">
        <v>3102</v>
      </c>
      <c r="R51">
        <v>13100</v>
      </c>
      <c r="S51">
        <v>1357</v>
      </c>
      <c r="T51">
        <v>20358</v>
      </c>
      <c r="U51">
        <v>755</v>
      </c>
      <c r="V51">
        <v>95</v>
      </c>
      <c r="W51">
        <v>1199</v>
      </c>
      <c r="X51">
        <v>148789</v>
      </c>
      <c r="Y51">
        <v>1.351</v>
      </c>
      <c r="Z51">
        <v>0.28100000000000003</v>
      </c>
      <c r="AA51">
        <v>8.8000000000000007</v>
      </c>
      <c r="AB51">
        <v>0.8</v>
      </c>
      <c r="AC51">
        <v>3.4</v>
      </c>
      <c r="AD51">
        <v>5.3</v>
      </c>
      <c r="AE51">
        <v>1.55</v>
      </c>
      <c r="AF51">
        <v>3447</v>
      </c>
      <c r="AG51">
        <f>(13*$Q51+3*(R51-S51+U51)-2*T51)/DOLLARDE($M51,3)+VLOOKUP($A51,FGGuts!$A$1:$N$153,14,FALSE)</f>
        <v>3.6288021331090641</v>
      </c>
      <c r="AH51">
        <f t="shared" si="0"/>
        <v>-0.11119786689093614</v>
      </c>
      <c r="AI51">
        <f t="shared" si="1"/>
        <v>0.8870303654143078</v>
      </c>
      <c r="AJ51">
        <f t="shared" si="2"/>
        <v>11743</v>
      </c>
      <c r="AK51">
        <f t="shared" si="3"/>
        <v>3.0301330326082807</v>
      </c>
      <c r="AL51">
        <f t="shared" si="4"/>
        <v>4.2256202454222267</v>
      </c>
    </row>
    <row r="52" spans="1:38" x14ac:dyDescent="0.25">
      <c r="A52">
        <v>1972</v>
      </c>
      <c r="B52">
        <v>24</v>
      </c>
      <c r="C52">
        <v>339</v>
      </c>
      <c r="D52">
        <v>27.2</v>
      </c>
      <c r="E52">
        <v>3.69</v>
      </c>
      <c r="F52">
        <v>3.26</v>
      </c>
      <c r="G52">
        <v>3718</v>
      </c>
      <c r="H52">
        <v>2709</v>
      </c>
      <c r="I52">
        <v>1009</v>
      </c>
      <c r="J52">
        <v>295</v>
      </c>
      <c r="K52">
        <v>357</v>
      </c>
      <c r="L52">
        <v>733</v>
      </c>
      <c r="M52">
        <v>33450.1</v>
      </c>
      <c r="N52">
        <v>30434</v>
      </c>
      <c r="O52">
        <v>13706</v>
      </c>
      <c r="P52">
        <v>12109</v>
      </c>
      <c r="Q52">
        <v>2534</v>
      </c>
      <c r="R52">
        <v>11727</v>
      </c>
      <c r="S52">
        <v>1378</v>
      </c>
      <c r="T52">
        <v>20718</v>
      </c>
      <c r="U52">
        <v>751</v>
      </c>
      <c r="V52">
        <v>92</v>
      </c>
      <c r="W52">
        <v>1069</v>
      </c>
      <c r="X52">
        <v>139958</v>
      </c>
      <c r="Y52">
        <v>1.26</v>
      </c>
      <c r="Z52">
        <v>0.27200000000000002</v>
      </c>
      <c r="AA52">
        <v>8.1999999999999993</v>
      </c>
      <c r="AB52">
        <v>0.7</v>
      </c>
      <c r="AC52">
        <v>3.2</v>
      </c>
      <c r="AD52">
        <v>5.6</v>
      </c>
      <c r="AE52">
        <v>1.77</v>
      </c>
      <c r="AF52">
        <v>3154</v>
      </c>
      <c r="AG52">
        <f>(13*$Q52+3*(R52-S52+U52)-2*T52)/DOLLARDE($M52,3)+VLOOKUP($A52,FGGuts!$A$1:$N$153,14,FALSE)</f>
        <v>3.1405770645035926</v>
      </c>
      <c r="AH52">
        <f t="shared" si="0"/>
        <v>-0.11942293549640715</v>
      </c>
      <c r="AI52">
        <f t="shared" si="1"/>
        <v>0.84830554061323293</v>
      </c>
      <c r="AJ52">
        <f t="shared" si="2"/>
        <v>10349</v>
      </c>
      <c r="AK52">
        <f t="shared" si="3"/>
        <v>2.7844565574832338</v>
      </c>
      <c r="AL52">
        <f t="shared" si="4"/>
        <v>3.6876762563402465</v>
      </c>
    </row>
    <row r="53" spans="1:38" x14ac:dyDescent="0.25">
      <c r="A53">
        <v>1971</v>
      </c>
      <c r="B53">
        <v>24</v>
      </c>
      <c r="C53">
        <v>343</v>
      </c>
      <c r="D53">
        <v>27.1</v>
      </c>
      <c r="E53">
        <v>3.89</v>
      </c>
      <c r="F53">
        <v>3.46</v>
      </c>
      <c r="G53">
        <v>3876</v>
      </c>
      <c r="H53">
        <v>2794</v>
      </c>
      <c r="I53">
        <v>1082</v>
      </c>
      <c r="J53">
        <v>265</v>
      </c>
      <c r="K53">
        <v>315</v>
      </c>
      <c r="L53">
        <v>689</v>
      </c>
      <c r="M53">
        <v>34767</v>
      </c>
      <c r="N53">
        <v>32547</v>
      </c>
      <c r="O53">
        <v>15073</v>
      </c>
      <c r="P53">
        <v>13380</v>
      </c>
      <c r="Q53">
        <v>2863</v>
      </c>
      <c r="R53">
        <v>12536</v>
      </c>
      <c r="S53">
        <v>1396</v>
      </c>
      <c r="T53">
        <v>20956</v>
      </c>
      <c r="U53">
        <v>821</v>
      </c>
      <c r="V53">
        <v>97</v>
      </c>
      <c r="W53">
        <v>1115</v>
      </c>
      <c r="X53">
        <v>146700</v>
      </c>
      <c r="Y53">
        <v>1.2969999999999999</v>
      </c>
      <c r="Z53">
        <v>0.27600000000000002</v>
      </c>
      <c r="AA53">
        <v>8.4</v>
      </c>
      <c r="AB53">
        <v>0.7</v>
      </c>
      <c r="AC53">
        <v>3.2</v>
      </c>
      <c r="AD53">
        <v>5.4</v>
      </c>
      <c r="AE53">
        <v>1.67</v>
      </c>
      <c r="AF53">
        <v>3125</v>
      </c>
      <c r="AG53">
        <f>(13*$Q53+3*(R53-S53+U53)-2*T53)/DOLLARDE($M53,3)+VLOOKUP($A53,FGGuts!$A$1:$N$153,14,FALSE)</f>
        <v>3.3481150803923261</v>
      </c>
      <c r="AH53">
        <f t="shared" si="0"/>
        <v>-0.11188491960767388</v>
      </c>
      <c r="AI53">
        <f t="shared" si="1"/>
        <v>0.80624355005159953</v>
      </c>
      <c r="AJ53">
        <f t="shared" si="2"/>
        <v>11140</v>
      </c>
      <c r="AK53">
        <f t="shared" si="3"/>
        <v>2.8837690913797567</v>
      </c>
      <c r="AL53">
        <f t="shared" si="4"/>
        <v>3.9018897230132019</v>
      </c>
    </row>
    <row r="54" spans="1:38" x14ac:dyDescent="0.25">
      <c r="A54">
        <v>1970</v>
      </c>
      <c r="B54">
        <v>24</v>
      </c>
      <c r="C54">
        <v>363</v>
      </c>
      <c r="D54">
        <v>27.1</v>
      </c>
      <c r="E54">
        <v>4.34</v>
      </c>
      <c r="F54">
        <v>3.88</v>
      </c>
      <c r="G54">
        <v>3888</v>
      </c>
      <c r="H54">
        <v>3036</v>
      </c>
      <c r="I54">
        <v>852</v>
      </c>
      <c r="J54">
        <v>188</v>
      </c>
      <c r="K54">
        <v>234</v>
      </c>
      <c r="L54">
        <v>878</v>
      </c>
      <c r="M54">
        <v>34858.199999999997</v>
      </c>
      <c r="N54">
        <v>33555</v>
      </c>
      <c r="O54">
        <v>16880</v>
      </c>
      <c r="P54">
        <v>15027</v>
      </c>
      <c r="Q54">
        <v>3429</v>
      </c>
      <c r="R54">
        <v>13727</v>
      </c>
      <c r="S54">
        <v>1464</v>
      </c>
      <c r="T54">
        <v>22374</v>
      </c>
      <c r="U54">
        <v>825</v>
      </c>
      <c r="V54">
        <v>128</v>
      </c>
      <c r="W54">
        <v>1249</v>
      </c>
      <c r="X54">
        <v>149324</v>
      </c>
      <c r="Y54">
        <v>1.3560000000000001</v>
      </c>
      <c r="Z54">
        <v>0.28100000000000003</v>
      </c>
      <c r="AA54">
        <v>8.6999999999999993</v>
      </c>
      <c r="AB54">
        <v>0.9</v>
      </c>
      <c r="AC54">
        <v>3.5</v>
      </c>
      <c r="AD54">
        <v>5.8</v>
      </c>
      <c r="AE54">
        <v>1.63</v>
      </c>
      <c r="AF54">
        <v>3327</v>
      </c>
      <c r="AG54">
        <f>(13*$Q54+3*(R54-S54+U54)-2*T54)/DOLLARDE($M54,3)+VLOOKUP($A54,FGGuts!$A$1:$N$153,14,FALSE)</f>
        <v>3.7594714657282742</v>
      </c>
      <c r="AH54">
        <f t="shared" si="0"/>
        <v>-0.12052853427172572</v>
      </c>
      <c r="AI54">
        <f t="shared" si="1"/>
        <v>0.85570987654320985</v>
      </c>
      <c r="AJ54">
        <f t="shared" si="2"/>
        <v>12263</v>
      </c>
      <c r="AK54">
        <f t="shared" si="3"/>
        <v>3.1661279834761333</v>
      </c>
      <c r="AL54">
        <f t="shared" si="4"/>
        <v>4.3581701346389243</v>
      </c>
    </row>
    <row r="55" spans="1:38" x14ac:dyDescent="0.25">
      <c r="A55">
        <v>1969</v>
      </c>
      <c r="B55">
        <v>24</v>
      </c>
      <c r="C55">
        <v>360</v>
      </c>
      <c r="D55">
        <v>27.1</v>
      </c>
      <c r="E55">
        <v>4.07</v>
      </c>
      <c r="F55">
        <v>3.61</v>
      </c>
      <c r="G55">
        <v>3892</v>
      </c>
      <c r="H55">
        <v>2910</v>
      </c>
      <c r="I55">
        <v>982</v>
      </c>
      <c r="J55">
        <v>242</v>
      </c>
      <c r="K55">
        <v>300</v>
      </c>
      <c r="L55">
        <v>745</v>
      </c>
      <c r="M55">
        <v>34890.199999999997</v>
      </c>
      <c r="N55">
        <v>32581</v>
      </c>
      <c r="O55">
        <v>15850</v>
      </c>
      <c r="P55">
        <v>13986</v>
      </c>
      <c r="Q55">
        <v>3119</v>
      </c>
      <c r="R55">
        <v>13429</v>
      </c>
      <c r="S55">
        <v>1436</v>
      </c>
      <c r="T55">
        <v>22473</v>
      </c>
      <c r="U55">
        <v>882</v>
      </c>
      <c r="V55">
        <v>131</v>
      </c>
      <c r="W55">
        <v>1284</v>
      </c>
      <c r="X55">
        <v>148192</v>
      </c>
      <c r="Y55">
        <v>1.319</v>
      </c>
      <c r="Z55">
        <v>0.27600000000000002</v>
      </c>
      <c r="AA55">
        <v>8.4</v>
      </c>
      <c r="AB55">
        <v>0.8</v>
      </c>
      <c r="AC55">
        <v>3.5</v>
      </c>
      <c r="AD55">
        <v>5.8</v>
      </c>
      <c r="AE55">
        <v>1.67</v>
      </c>
      <c r="AF55">
        <v>3430</v>
      </c>
      <c r="AG55">
        <f>(13*$Q55+3*(R55-S55+U55)-2*T55)/DOLLARDE($M55,3)+VLOOKUP($A55,FGGuts!$A$1:$N$153,14,FALSE)</f>
        <v>3.4899500152858454</v>
      </c>
      <c r="AH55">
        <f t="shared" si="0"/>
        <v>-0.12004998471415451</v>
      </c>
      <c r="AI55">
        <f t="shared" si="1"/>
        <v>0.88129496402877694</v>
      </c>
      <c r="AJ55">
        <f t="shared" si="2"/>
        <v>11993</v>
      </c>
      <c r="AK55">
        <f t="shared" si="3"/>
        <v>3.0935780342402945</v>
      </c>
      <c r="AL55">
        <f t="shared" si="4"/>
        <v>4.0884859370223188</v>
      </c>
    </row>
    <row r="56" spans="1:38" x14ac:dyDescent="0.25">
      <c r="A56">
        <v>1968</v>
      </c>
      <c r="B56">
        <v>20</v>
      </c>
      <c r="C56">
        <v>287</v>
      </c>
      <c r="D56">
        <v>27.2</v>
      </c>
      <c r="E56">
        <v>3.42</v>
      </c>
      <c r="F56">
        <v>2.98</v>
      </c>
      <c r="G56">
        <v>3250</v>
      </c>
      <c r="H56">
        <v>2353</v>
      </c>
      <c r="I56">
        <v>897</v>
      </c>
      <c r="J56">
        <v>279</v>
      </c>
      <c r="K56">
        <v>339</v>
      </c>
      <c r="L56">
        <v>601</v>
      </c>
      <c r="M56">
        <v>29233.200000000001</v>
      </c>
      <c r="N56">
        <v>25710</v>
      </c>
      <c r="O56">
        <v>11109</v>
      </c>
      <c r="P56">
        <v>9687</v>
      </c>
      <c r="Q56">
        <v>1995</v>
      </c>
      <c r="R56">
        <v>9156</v>
      </c>
      <c r="S56">
        <v>1223</v>
      </c>
      <c r="T56">
        <v>19143</v>
      </c>
      <c r="U56">
        <v>778</v>
      </c>
      <c r="V56">
        <v>83</v>
      </c>
      <c r="W56">
        <v>1007</v>
      </c>
      <c r="X56">
        <v>120823</v>
      </c>
      <c r="Y56">
        <v>1.1930000000000001</v>
      </c>
      <c r="Z56">
        <v>0.26900000000000002</v>
      </c>
      <c r="AA56">
        <v>7.9</v>
      </c>
      <c r="AB56">
        <v>0.6</v>
      </c>
      <c r="AC56">
        <v>2.8</v>
      </c>
      <c r="AD56">
        <v>5.9</v>
      </c>
      <c r="AE56">
        <v>2.09</v>
      </c>
      <c r="AF56">
        <v>2762</v>
      </c>
      <c r="AG56">
        <f>(13*$Q56+3*(R56-S56+U56)-2*T56)/DOLLARDE($M56,3)+VLOOKUP($A56,FGGuts!$A$1:$N$153,14,FALSE)</f>
        <v>2.8564427429561805</v>
      </c>
      <c r="AH56">
        <f t="shared" si="0"/>
        <v>-0.12355725704381948</v>
      </c>
      <c r="AI56">
        <f t="shared" si="1"/>
        <v>0.84984615384615381</v>
      </c>
      <c r="AJ56">
        <f t="shared" si="2"/>
        <v>7933</v>
      </c>
      <c r="AK56">
        <f t="shared" si="3"/>
        <v>2.4422868610392126</v>
      </c>
      <c r="AL56">
        <f t="shared" si="4"/>
        <v>3.4200636252722321</v>
      </c>
    </row>
    <row r="57" spans="1:38" x14ac:dyDescent="0.25">
      <c r="A57">
        <v>1967</v>
      </c>
      <c r="B57">
        <v>20</v>
      </c>
      <c r="C57">
        <v>315</v>
      </c>
      <c r="D57">
        <v>27.2</v>
      </c>
      <c r="E57">
        <v>3.77</v>
      </c>
      <c r="F57">
        <v>3.3</v>
      </c>
      <c r="G57">
        <v>3240</v>
      </c>
      <c r="H57">
        <v>2458</v>
      </c>
      <c r="I57">
        <v>782</v>
      </c>
      <c r="J57">
        <v>226</v>
      </c>
      <c r="K57">
        <v>274</v>
      </c>
      <c r="L57">
        <v>649</v>
      </c>
      <c r="M57">
        <v>29184.1</v>
      </c>
      <c r="N57">
        <v>26464</v>
      </c>
      <c r="O57">
        <v>12210</v>
      </c>
      <c r="P57">
        <v>10711</v>
      </c>
      <c r="Q57">
        <v>2299</v>
      </c>
      <c r="R57">
        <v>9665</v>
      </c>
      <c r="S57">
        <v>1295</v>
      </c>
      <c r="T57">
        <v>19413</v>
      </c>
      <c r="U57">
        <v>751</v>
      </c>
      <c r="V57">
        <v>101</v>
      </c>
      <c r="W57">
        <v>985</v>
      </c>
      <c r="X57">
        <v>121848</v>
      </c>
      <c r="Y57">
        <v>1.238</v>
      </c>
      <c r="Z57">
        <v>0.27400000000000002</v>
      </c>
      <c r="AA57">
        <v>8.1999999999999993</v>
      </c>
      <c r="AB57">
        <v>0.7</v>
      </c>
      <c r="AC57">
        <v>3</v>
      </c>
      <c r="AD57">
        <v>6</v>
      </c>
      <c r="AE57">
        <v>2.0099999999999998</v>
      </c>
      <c r="AF57">
        <v>2733</v>
      </c>
      <c r="AG57">
        <f>(13*$Q57+3*(R57-S57+U57)-2*T57)/DOLLARDE($M57,3)+VLOOKUP($A57,FGGuts!$A$1:$N$153,14,FALSE)</f>
        <v>3.1702976140166532</v>
      </c>
      <c r="AH57">
        <f t="shared" si="0"/>
        <v>-0.1297023859833466</v>
      </c>
      <c r="AI57">
        <f t="shared" si="1"/>
        <v>0.84351851851851856</v>
      </c>
      <c r="AJ57">
        <f t="shared" si="2"/>
        <v>8370</v>
      </c>
      <c r="AK57">
        <f t="shared" si="3"/>
        <v>2.5811793999063433</v>
      </c>
      <c r="AL57">
        <f t="shared" si="4"/>
        <v>3.7653764005802208</v>
      </c>
    </row>
    <row r="58" spans="1:38" x14ac:dyDescent="0.25">
      <c r="A58">
        <v>1966</v>
      </c>
      <c r="B58">
        <v>20</v>
      </c>
      <c r="C58">
        <v>310</v>
      </c>
      <c r="D58">
        <v>27.4</v>
      </c>
      <c r="E58">
        <v>3.99</v>
      </c>
      <c r="F58">
        <v>3.52</v>
      </c>
      <c r="G58">
        <v>3230</v>
      </c>
      <c r="H58">
        <v>2494</v>
      </c>
      <c r="I58">
        <v>736</v>
      </c>
      <c r="J58">
        <v>194</v>
      </c>
      <c r="K58">
        <v>246</v>
      </c>
      <c r="L58">
        <v>666</v>
      </c>
      <c r="M58">
        <v>29044</v>
      </c>
      <c r="N58">
        <v>27207</v>
      </c>
      <c r="O58">
        <v>12900</v>
      </c>
      <c r="P58">
        <v>11363</v>
      </c>
      <c r="Q58">
        <v>2743</v>
      </c>
      <c r="R58">
        <v>9331</v>
      </c>
      <c r="S58">
        <v>1088</v>
      </c>
      <c r="T58">
        <v>18805</v>
      </c>
      <c r="U58">
        <v>682</v>
      </c>
      <c r="V58">
        <v>96</v>
      </c>
      <c r="W58">
        <v>1039</v>
      </c>
      <c r="X58">
        <v>121688</v>
      </c>
      <c r="Y58">
        <v>1.258</v>
      </c>
      <c r="Z58">
        <v>0.27600000000000002</v>
      </c>
      <c r="AA58">
        <v>8.4</v>
      </c>
      <c r="AB58">
        <v>0.8</v>
      </c>
      <c r="AC58">
        <v>2.9</v>
      </c>
      <c r="AD58">
        <v>5.8</v>
      </c>
      <c r="AE58">
        <v>2.02</v>
      </c>
      <c r="AF58">
        <v>2860</v>
      </c>
      <c r="AG58">
        <f>(13*$Q58+3*(R58-S58+U58)-2*T58)/DOLLARDE($M58,3)+VLOOKUP($A58,FGGuts!$A$1:$N$153,14,FALSE)</f>
        <v>3.4087032089243903</v>
      </c>
      <c r="AH58">
        <f t="shared" si="0"/>
        <v>-0.11129679107560975</v>
      </c>
      <c r="AI58">
        <f t="shared" si="1"/>
        <v>0.88544891640866874</v>
      </c>
      <c r="AJ58">
        <f t="shared" si="2"/>
        <v>8243</v>
      </c>
      <c r="AK58">
        <f t="shared" si="3"/>
        <v>2.5542969287976862</v>
      </c>
      <c r="AL58">
        <f t="shared" si="4"/>
        <v>3.9973832805398706</v>
      </c>
    </row>
    <row r="59" spans="1:38" x14ac:dyDescent="0.25">
      <c r="A59">
        <v>1965</v>
      </c>
      <c r="B59">
        <v>20</v>
      </c>
      <c r="C59">
        <v>299</v>
      </c>
      <c r="D59">
        <v>27.7</v>
      </c>
      <c r="E59">
        <v>3.99</v>
      </c>
      <c r="F59">
        <v>3.5</v>
      </c>
      <c r="G59">
        <v>3246</v>
      </c>
      <c r="H59">
        <v>2507</v>
      </c>
      <c r="I59">
        <v>739</v>
      </c>
      <c r="J59">
        <v>191</v>
      </c>
      <c r="K59">
        <v>243</v>
      </c>
      <c r="L59">
        <v>674</v>
      </c>
      <c r="M59">
        <v>29182.1</v>
      </c>
      <c r="N59">
        <v>26952</v>
      </c>
      <c r="O59">
        <v>12946</v>
      </c>
      <c r="P59">
        <v>11345</v>
      </c>
      <c r="Q59">
        <v>2688</v>
      </c>
      <c r="R59">
        <v>10036</v>
      </c>
      <c r="S59">
        <v>1130</v>
      </c>
      <c r="T59">
        <v>19283</v>
      </c>
      <c r="U59">
        <v>720</v>
      </c>
      <c r="V59">
        <v>72</v>
      </c>
      <c r="W59">
        <v>1046</v>
      </c>
      <c r="X59">
        <v>122763</v>
      </c>
      <c r="Y59">
        <v>1.2669999999999999</v>
      </c>
      <c r="Z59">
        <v>0.27400000000000002</v>
      </c>
      <c r="AA59">
        <v>8.3000000000000007</v>
      </c>
      <c r="AB59">
        <v>0.8</v>
      </c>
      <c r="AC59">
        <v>3.1</v>
      </c>
      <c r="AD59">
        <v>5.9</v>
      </c>
      <c r="AE59">
        <v>1.92</v>
      </c>
      <c r="AF59">
        <v>2845</v>
      </c>
      <c r="AG59">
        <f>(13*$Q59+3*(R59-S59+U59)-2*T59)/DOLLARDE($M59,3)+VLOOKUP($A59,FGGuts!$A$1:$N$153,14,FALSE)</f>
        <v>3.3824551269603758</v>
      </c>
      <c r="AH59">
        <f t="shared" si="0"/>
        <v>-0.11754487303962424</v>
      </c>
      <c r="AI59">
        <f t="shared" si="1"/>
        <v>0.87646333949476274</v>
      </c>
      <c r="AJ59">
        <f t="shared" si="2"/>
        <v>8906</v>
      </c>
      <c r="AK59">
        <f t="shared" si="3"/>
        <v>2.7466617930939954</v>
      </c>
      <c r="AL59">
        <f t="shared" si="4"/>
        <v>3.9926211063771468</v>
      </c>
    </row>
    <row r="60" spans="1:38" x14ac:dyDescent="0.25">
      <c r="A60">
        <v>1964</v>
      </c>
      <c r="B60">
        <v>20</v>
      </c>
      <c r="C60">
        <v>311</v>
      </c>
      <c r="D60">
        <v>27.7</v>
      </c>
      <c r="E60">
        <v>4.04</v>
      </c>
      <c r="F60">
        <v>3.58</v>
      </c>
      <c r="G60">
        <v>3252</v>
      </c>
      <c r="H60">
        <v>2455</v>
      </c>
      <c r="I60">
        <v>797</v>
      </c>
      <c r="J60">
        <v>221</v>
      </c>
      <c r="K60">
        <v>269</v>
      </c>
      <c r="L60">
        <v>669</v>
      </c>
      <c r="M60">
        <v>29138.1</v>
      </c>
      <c r="N60">
        <v>27669</v>
      </c>
      <c r="O60">
        <v>13124</v>
      </c>
      <c r="P60">
        <v>11592</v>
      </c>
      <c r="Q60">
        <v>2762</v>
      </c>
      <c r="R60">
        <v>9621</v>
      </c>
      <c r="S60">
        <v>1015</v>
      </c>
      <c r="T60">
        <v>19212</v>
      </c>
      <c r="U60">
        <v>694</v>
      </c>
      <c r="V60">
        <v>65</v>
      </c>
      <c r="W60">
        <v>979</v>
      </c>
      <c r="X60">
        <v>122993</v>
      </c>
      <c r="Y60">
        <v>1.28</v>
      </c>
      <c r="Z60">
        <v>0.27900000000000003</v>
      </c>
      <c r="AA60">
        <v>8.5</v>
      </c>
      <c r="AB60">
        <v>0.9</v>
      </c>
      <c r="AC60">
        <v>3</v>
      </c>
      <c r="AD60">
        <v>5.9</v>
      </c>
      <c r="AE60">
        <v>2</v>
      </c>
      <c r="AF60">
        <v>2847</v>
      </c>
      <c r="AG60">
        <f>(13*$Q60+3*(R60-S60+U60)-2*T60)/DOLLARDE($M60,3)+VLOOKUP($A60,FGGuts!$A$1:$N$153,14,FALSE)</f>
        <v>3.4760861980209348</v>
      </c>
      <c r="AH60">
        <f t="shared" si="0"/>
        <v>-0.1039138019790653</v>
      </c>
      <c r="AI60">
        <f t="shared" si="1"/>
        <v>0.87546125461254609</v>
      </c>
      <c r="AJ60">
        <f t="shared" si="2"/>
        <v>8606</v>
      </c>
      <c r="AK60">
        <f t="shared" si="3"/>
        <v>2.6581479151175431</v>
      </c>
      <c r="AL60">
        <f t="shared" si="4"/>
        <v>4.053629239832981</v>
      </c>
    </row>
    <row r="61" spans="1:38" x14ac:dyDescent="0.25">
      <c r="A61">
        <v>1963</v>
      </c>
      <c r="B61">
        <v>20</v>
      </c>
      <c r="C61">
        <v>299</v>
      </c>
      <c r="D61">
        <v>28</v>
      </c>
      <c r="E61">
        <v>3.95</v>
      </c>
      <c r="F61">
        <v>3.46</v>
      </c>
      <c r="G61">
        <v>3238</v>
      </c>
      <c r="H61">
        <v>2373</v>
      </c>
      <c r="I61">
        <v>865</v>
      </c>
      <c r="J61">
        <v>234</v>
      </c>
      <c r="K61">
        <v>275</v>
      </c>
      <c r="L61">
        <v>588</v>
      </c>
      <c r="M61">
        <v>29105.1</v>
      </c>
      <c r="N61">
        <v>27043</v>
      </c>
      <c r="O61">
        <v>12780</v>
      </c>
      <c r="P61">
        <v>11186</v>
      </c>
      <c r="Q61">
        <v>2704</v>
      </c>
      <c r="R61">
        <v>9591</v>
      </c>
      <c r="S61">
        <v>933</v>
      </c>
      <c r="T61">
        <v>18773</v>
      </c>
      <c r="U61">
        <v>714</v>
      </c>
      <c r="V61">
        <v>194</v>
      </c>
      <c r="W61">
        <v>914</v>
      </c>
      <c r="X61">
        <v>122356</v>
      </c>
      <c r="Y61">
        <v>1.2589999999999999</v>
      </c>
      <c r="Z61">
        <v>0.27300000000000002</v>
      </c>
      <c r="AA61">
        <v>8.4</v>
      </c>
      <c r="AB61">
        <v>0.8</v>
      </c>
      <c r="AC61">
        <v>3</v>
      </c>
      <c r="AD61">
        <v>5.8</v>
      </c>
      <c r="AE61">
        <v>1.96</v>
      </c>
      <c r="AF61">
        <v>2924</v>
      </c>
      <c r="AG61">
        <f>(13*$Q61+3*(R61-S61+U61)-2*T61)/DOLLARDE($M61,3)+VLOOKUP($A61,FGGuts!$A$1:$N$153,14,FALSE)</f>
        <v>3.362755554537542</v>
      </c>
      <c r="AH61">
        <f t="shared" si="0"/>
        <v>-9.7244445462457918E-2</v>
      </c>
      <c r="AI61">
        <f t="shared" si="1"/>
        <v>0.90302655960469425</v>
      </c>
      <c r="AJ61">
        <f t="shared" si="2"/>
        <v>8658</v>
      </c>
      <c r="AK61">
        <f t="shared" si="3"/>
        <v>2.6772412845297544</v>
      </c>
      <c r="AL61">
        <f t="shared" si="4"/>
        <v>3.9518530395345648</v>
      </c>
    </row>
    <row r="62" spans="1:38" x14ac:dyDescent="0.25">
      <c r="A62">
        <v>1962</v>
      </c>
      <c r="B62">
        <v>20</v>
      </c>
      <c r="C62">
        <v>304</v>
      </c>
      <c r="D62">
        <v>27.7</v>
      </c>
      <c r="E62">
        <v>4.46</v>
      </c>
      <c r="F62">
        <v>3.96</v>
      </c>
      <c r="G62">
        <v>3242</v>
      </c>
      <c r="H62">
        <v>2398</v>
      </c>
      <c r="I62">
        <v>844</v>
      </c>
      <c r="J62">
        <v>168</v>
      </c>
      <c r="K62">
        <v>199</v>
      </c>
      <c r="L62">
        <v>616</v>
      </c>
      <c r="M62">
        <v>29005</v>
      </c>
      <c r="N62">
        <v>28521</v>
      </c>
      <c r="O62">
        <v>14461</v>
      </c>
      <c r="P62">
        <v>12748</v>
      </c>
      <c r="Q62">
        <v>3001</v>
      </c>
      <c r="R62">
        <v>10936</v>
      </c>
      <c r="S62">
        <v>818</v>
      </c>
      <c r="T62">
        <v>17567</v>
      </c>
      <c r="U62">
        <v>709</v>
      </c>
      <c r="V62">
        <v>92</v>
      </c>
      <c r="W62">
        <v>949</v>
      </c>
      <c r="X62">
        <v>124551</v>
      </c>
      <c r="Y62">
        <v>1.36</v>
      </c>
      <c r="Z62">
        <v>0.28100000000000003</v>
      </c>
      <c r="AA62">
        <v>8.8000000000000007</v>
      </c>
      <c r="AB62">
        <v>0.9</v>
      </c>
      <c r="AC62">
        <v>3.4</v>
      </c>
      <c r="AD62">
        <v>5.5</v>
      </c>
      <c r="AE62">
        <v>1.61</v>
      </c>
      <c r="AF62">
        <v>2919</v>
      </c>
      <c r="AG62">
        <f>(13*$Q62+3*(R62-S62+U62)-2*T62)/DOLLARDE($M62,3)+VLOOKUP($A62,FGGuts!$A$1:$N$153,14,FALSE)</f>
        <v>3.8705769694880194</v>
      </c>
      <c r="AH62">
        <f t="shared" si="0"/>
        <v>-8.9423030511980528E-2</v>
      </c>
      <c r="AI62">
        <f t="shared" si="1"/>
        <v>0.90037014188772357</v>
      </c>
      <c r="AJ62">
        <f t="shared" si="2"/>
        <v>10118</v>
      </c>
      <c r="AK62">
        <f t="shared" si="3"/>
        <v>3.1395276676435095</v>
      </c>
      <c r="AL62">
        <f t="shared" si="4"/>
        <v>4.4871229098431309</v>
      </c>
    </row>
    <row r="63" spans="1:38" x14ac:dyDescent="0.25">
      <c r="A63">
        <v>1961</v>
      </c>
      <c r="B63">
        <v>18</v>
      </c>
      <c r="C63">
        <v>254</v>
      </c>
      <c r="D63">
        <v>27.6</v>
      </c>
      <c r="E63">
        <v>4.53</v>
      </c>
      <c r="F63">
        <v>4.03</v>
      </c>
      <c r="G63">
        <v>2860</v>
      </c>
      <c r="H63">
        <v>2115</v>
      </c>
      <c r="I63">
        <v>745</v>
      </c>
      <c r="J63">
        <v>154</v>
      </c>
      <c r="K63">
        <v>173</v>
      </c>
      <c r="L63">
        <v>501</v>
      </c>
      <c r="M63">
        <v>25453.1</v>
      </c>
      <c r="N63">
        <v>25066</v>
      </c>
      <c r="O63">
        <v>12942</v>
      </c>
      <c r="P63">
        <v>11390</v>
      </c>
      <c r="Q63">
        <v>2730</v>
      </c>
      <c r="R63">
        <v>9897</v>
      </c>
      <c r="S63">
        <v>732</v>
      </c>
      <c r="T63">
        <v>14952</v>
      </c>
      <c r="U63">
        <v>573</v>
      </c>
      <c r="V63">
        <v>63</v>
      </c>
      <c r="W63">
        <v>780</v>
      </c>
      <c r="X63">
        <v>109572</v>
      </c>
      <c r="Y63">
        <v>1.3740000000000001</v>
      </c>
      <c r="Z63">
        <v>0.27900000000000003</v>
      </c>
      <c r="AA63">
        <v>8.9</v>
      </c>
      <c r="AB63">
        <v>1</v>
      </c>
      <c r="AC63">
        <v>3.5</v>
      </c>
      <c r="AD63">
        <v>5.3</v>
      </c>
      <c r="AE63">
        <v>1.51</v>
      </c>
      <c r="AF63">
        <v>2673</v>
      </c>
      <c r="AG63">
        <f>(13*$Q63+3*(R63-S63+U63)-2*T63)/DOLLARDE($M63,3)+VLOOKUP($A63,FGGuts!$A$1:$N$153,14,FALSE)</f>
        <v>3.9412079622839187</v>
      </c>
      <c r="AH63">
        <f t="shared" si="0"/>
        <v>-8.8792037716081573E-2</v>
      </c>
      <c r="AI63">
        <f t="shared" si="1"/>
        <v>0.93461538461538463</v>
      </c>
      <c r="AJ63">
        <f t="shared" si="2"/>
        <v>9165</v>
      </c>
      <c r="AK63">
        <f t="shared" si="3"/>
        <v>3.2406364588789947</v>
      </c>
      <c r="AL63">
        <f t="shared" si="4"/>
        <v>4.576139339968571</v>
      </c>
    </row>
    <row r="64" spans="1:38" x14ac:dyDescent="0.25">
      <c r="A64">
        <v>1960</v>
      </c>
      <c r="B64">
        <v>16</v>
      </c>
      <c r="C64">
        <v>238</v>
      </c>
      <c r="D64">
        <v>27.6</v>
      </c>
      <c r="E64">
        <v>4.3099999999999996</v>
      </c>
      <c r="F64">
        <v>3.82</v>
      </c>
      <c r="G64">
        <v>2472</v>
      </c>
      <c r="H64">
        <v>1807</v>
      </c>
      <c r="I64">
        <v>665</v>
      </c>
      <c r="J64">
        <v>140</v>
      </c>
      <c r="K64">
        <v>159</v>
      </c>
      <c r="L64">
        <v>430</v>
      </c>
      <c r="M64">
        <v>22203.1</v>
      </c>
      <c r="N64">
        <v>21434</v>
      </c>
      <c r="O64">
        <v>10664</v>
      </c>
      <c r="P64">
        <v>9417</v>
      </c>
      <c r="Q64">
        <v>2128</v>
      </c>
      <c r="R64">
        <v>8384</v>
      </c>
      <c r="S64">
        <v>730</v>
      </c>
      <c r="T64">
        <v>12817</v>
      </c>
      <c r="U64">
        <v>488</v>
      </c>
      <c r="V64">
        <v>55</v>
      </c>
      <c r="W64">
        <v>604</v>
      </c>
      <c r="X64">
        <v>94776</v>
      </c>
      <c r="Y64">
        <v>1.343</v>
      </c>
      <c r="Z64">
        <v>0.27700000000000002</v>
      </c>
      <c r="AA64">
        <v>8.6999999999999993</v>
      </c>
      <c r="AB64">
        <v>0.9</v>
      </c>
      <c r="AC64">
        <v>3.4</v>
      </c>
      <c r="AD64">
        <v>5.2</v>
      </c>
      <c r="AE64">
        <v>1.53</v>
      </c>
      <c r="AF64">
        <v>2169</v>
      </c>
      <c r="AG64">
        <f>(13*$Q64+3*(R64-S64+U64)-2*T64)/DOLLARDE($M64,3)+VLOOKUP($A64,FGGuts!$A$1:$N$153,14,FALSE)</f>
        <v>3.7185328028824505</v>
      </c>
      <c r="AH64">
        <f t="shared" si="0"/>
        <v>-0.10146719711754937</v>
      </c>
      <c r="AI64">
        <f t="shared" si="1"/>
        <v>0.87742718446601942</v>
      </c>
      <c r="AJ64">
        <f t="shared" si="2"/>
        <v>7654</v>
      </c>
      <c r="AK64">
        <f t="shared" si="3"/>
        <v>3.1025071310614027</v>
      </c>
      <c r="AL64">
        <f t="shared" si="4"/>
        <v>4.3225942050743145</v>
      </c>
    </row>
    <row r="65" spans="1:38" x14ac:dyDescent="0.25">
      <c r="A65">
        <v>1959</v>
      </c>
      <c r="B65">
        <v>16</v>
      </c>
      <c r="C65">
        <v>243</v>
      </c>
      <c r="D65">
        <v>27.9</v>
      </c>
      <c r="E65">
        <v>4.38</v>
      </c>
      <c r="F65">
        <v>3.9</v>
      </c>
      <c r="G65">
        <v>2476</v>
      </c>
      <c r="H65">
        <v>1734</v>
      </c>
      <c r="I65">
        <v>742</v>
      </c>
      <c r="J65">
        <v>158</v>
      </c>
      <c r="K65">
        <v>171</v>
      </c>
      <c r="L65">
        <v>387</v>
      </c>
      <c r="M65">
        <v>22100.1</v>
      </c>
      <c r="N65">
        <v>21636</v>
      </c>
      <c r="O65">
        <v>10853</v>
      </c>
      <c r="P65">
        <v>9587</v>
      </c>
      <c r="Q65">
        <v>2250</v>
      </c>
      <c r="R65">
        <v>8184</v>
      </c>
      <c r="S65">
        <v>707</v>
      </c>
      <c r="T65">
        <v>12606</v>
      </c>
      <c r="U65">
        <v>496</v>
      </c>
      <c r="V65">
        <v>60</v>
      </c>
      <c r="W65">
        <v>557</v>
      </c>
      <c r="X65">
        <v>94722</v>
      </c>
      <c r="Y65">
        <v>1.349</v>
      </c>
      <c r="Z65">
        <v>0.27700000000000002</v>
      </c>
      <c r="AA65">
        <v>8.8000000000000007</v>
      </c>
      <c r="AB65">
        <v>0.9</v>
      </c>
      <c r="AC65">
        <v>3.3</v>
      </c>
      <c r="AD65">
        <v>5.0999999999999996</v>
      </c>
      <c r="AE65">
        <v>1.54</v>
      </c>
      <c r="AF65">
        <v>2224</v>
      </c>
      <c r="AG65">
        <f>(13*$Q65+3*(R65-S65+U65)-2*T65)/DOLLARDE($M65,3)+VLOOKUP($A65,FGGuts!$A$1:$N$153,14,FALSE)</f>
        <v>3.8080035444412608</v>
      </c>
      <c r="AH65">
        <f t="shared" si="0"/>
        <v>-9.1996455558739143E-2</v>
      </c>
      <c r="AI65">
        <f t="shared" si="1"/>
        <v>0.89822294022617122</v>
      </c>
      <c r="AJ65">
        <f t="shared" si="2"/>
        <v>7477</v>
      </c>
      <c r="AK65">
        <f t="shared" si="3"/>
        <v>3.0448862008114514</v>
      </c>
      <c r="AL65">
        <f t="shared" si="4"/>
        <v>4.4197070934073404</v>
      </c>
    </row>
    <row r="66" spans="1:38" x14ac:dyDescent="0.25">
      <c r="A66">
        <v>1958</v>
      </c>
      <c r="B66">
        <v>16</v>
      </c>
      <c r="C66">
        <v>250</v>
      </c>
      <c r="D66">
        <v>28</v>
      </c>
      <c r="E66">
        <v>4.28</v>
      </c>
      <c r="F66">
        <v>3.86</v>
      </c>
      <c r="G66">
        <v>2470</v>
      </c>
      <c r="H66">
        <v>1727</v>
      </c>
      <c r="I66">
        <v>743</v>
      </c>
      <c r="J66">
        <v>132</v>
      </c>
      <c r="K66">
        <v>145</v>
      </c>
      <c r="L66">
        <v>410</v>
      </c>
      <c r="M66">
        <v>22049.200000000001</v>
      </c>
      <c r="N66">
        <v>21621</v>
      </c>
      <c r="O66">
        <v>10578</v>
      </c>
      <c r="P66">
        <v>9458</v>
      </c>
      <c r="Q66">
        <v>2241</v>
      </c>
      <c r="R66">
        <v>8127</v>
      </c>
      <c r="S66">
        <v>680</v>
      </c>
      <c r="T66">
        <v>12228</v>
      </c>
      <c r="U66">
        <v>499</v>
      </c>
      <c r="V66">
        <v>70</v>
      </c>
      <c r="W66">
        <v>526</v>
      </c>
      <c r="X66">
        <v>94149</v>
      </c>
      <c r="Y66">
        <v>1.349</v>
      </c>
      <c r="Z66">
        <v>0.27700000000000002</v>
      </c>
      <c r="AA66">
        <v>8.8000000000000007</v>
      </c>
      <c r="AB66">
        <v>0.9</v>
      </c>
      <c r="AC66">
        <v>3.3</v>
      </c>
      <c r="AD66">
        <v>5</v>
      </c>
      <c r="AE66">
        <v>1.5</v>
      </c>
      <c r="AF66">
        <v>2085</v>
      </c>
      <c r="AG66">
        <f>(13*$Q66+3*(R66-S66+U66)-2*T66)/DOLLARDE($M66,3)+VLOOKUP($A66,FGGuts!$A$1:$N$153,14,FALSE)</f>
        <v>3.7682168286746585</v>
      </c>
      <c r="AH66">
        <f t="shared" si="0"/>
        <v>-9.1783171325341417E-2</v>
      </c>
      <c r="AI66">
        <f t="shared" si="1"/>
        <v>0.84412955465587047</v>
      </c>
      <c r="AJ66">
        <f t="shared" si="2"/>
        <v>7447</v>
      </c>
      <c r="AK66">
        <f t="shared" si="3"/>
        <v>3.0396377874193106</v>
      </c>
      <c r="AL66">
        <f t="shared" si="4"/>
        <v>4.3176162904956987</v>
      </c>
    </row>
    <row r="67" spans="1:38" x14ac:dyDescent="0.25">
      <c r="A67">
        <v>1957</v>
      </c>
      <c r="B67">
        <v>16</v>
      </c>
      <c r="C67">
        <v>249</v>
      </c>
      <c r="D67">
        <v>28</v>
      </c>
      <c r="E67">
        <v>4.3099999999999996</v>
      </c>
      <c r="F67">
        <v>3.83</v>
      </c>
      <c r="G67">
        <v>2470</v>
      </c>
      <c r="H67">
        <v>1760</v>
      </c>
      <c r="I67">
        <v>710</v>
      </c>
      <c r="J67">
        <v>139</v>
      </c>
      <c r="K67">
        <v>153</v>
      </c>
      <c r="L67">
        <v>391</v>
      </c>
      <c r="M67">
        <v>22344.1</v>
      </c>
      <c r="N67">
        <v>21865</v>
      </c>
      <c r="O67">
        <v>10636</v>
      </c>
      <c r="P67">
        <v>9517</v>
      </c>
      <c r="Q67">
        <v>2202</v>
      </c>
      <c r="R67">
        <v>8175</v>
      </c>
      <c r="S67">
        <v>740</v>
      </c>
      <c r="T67">
        <v>11964</v>
      </c>
      <c r="U67">
        <v>511</v>
      </c>
      <c r="V67">
        <v>46</v>
      </c>
      <c r="W67">
        <v>480</v>
      </c>
      <c r="X67">
        <v>95395</v>
      </c>
      <c r="Y67">
        <v>1.3440000000000001</v>
      </c>
      <c r="Z67">
        <v>0.27500000000000002</v>
      </c>
      <c r="AA67">
        <v>8.8000000000000007</v>
      </c>
      <c r="AB67">
        <v>0.9</v>
      </c>
      <c r="AC67">
        <v>3.3</v>
      </c>
      <c r="AD67">
        <v>4.8</v>
      </c>
      <c r="AE67">
        <v>1.46</v>
      </c>
      <c r="AF67">
        <v>2119</v>
      </c>
      <c r="AG67">
        <f>(13*$Q67+3*(R67-S67+U67)-2*T67)/DOLLARDE($M67,3)+VLOOKUP($A67,FGGuts!$A$1:$N$153,14,FALSE)</f>
        <v>3.7331023227365625</v>
      </c>
      <c r="AH67">
        <f t="shared" ref="AH67:AH130" si="5">AG67-F67</f>
        <v>-9.6897677263437565E-2</v>
      </c>
      <c r="AI67">
        <f t="shared" ref="AI67:AI130" si="6">$AF67/($H67+$I67)</f>
        <v>0.85789473684210527</v>
      </c>
      <c r="AJ67">
        <f t="shared" ref="AJ67:AJ130" si="7">R67-S67</f>
        <v>7435</v>
      </c>
      <c r="AK67">
        <f t="shared" ref="AK67:AK130" si="8">AJ67/DOLLARDE(M67,3)*9</f>
        <v>2.9947190189906472</v>
      </c>
      <c r="AL67">
        <f t="shared" ref="AL67:AL130" si="9">O67/DOLLARDE(M67,3)*9</f>
        <v>4.2840392045708837</v>
      </c>
    </row>
    <row r="68" spans="1:38" x14ac:dyDescent="0.25">
      <c r="A68">
        <v>1956</v>
      </c>
      <c r="B68">
        <v>16</v>
      </c>
      <c r="C68">
        <v>241</v>
      </c>
      <c r="D68">
        <v>28.5</v>
      </c>
      <c r="E68">
        <v>4.45</v>
      </c>
      <c r="F68">
        <v>3.96</v>
      </c>
      <c r="G68">
        <v>2478</v>
      </c>
      <c r="H68">
        <v>1720</v>
      </c>
      <c r="I68">
        <v>758</v>
      </c>
      <c r="J68">
        <v>127</v>
      </c>
      <c r="K68">
        <v>137</v>
      </c>
      <c r="L68">
        <v>365</v>
      </c>
      <c r="M68">
        <v>22095</v>
      </c>
      <c r="N68">
        <v>21653</v>
      </c>
      <c r="O68">
        <v>11031</v>
      </c>
      <c r="P68">
        <v>9734</v>
      </c>
      <c r="Q68">
        <v>2294</v>
      </c>
      <c r="R68">
        <v>9000</v>
      </c>
      <c r="S68">
        <v>783</v>
      </c>
      <c r="T68">
        <v>11507</v>
      </c>
      <c r="U68">
        <v>481</v>
      </c>
      <c r="V68">
        <v>43</v>
      </c>
      <c r="W68">
        <v>492</v>
      </c>
      <c r="X68">
        <v>95233</v>
      </c>
      <c r="Y68">
        <v>1.387</v>
      </c>
      <c r="Z68">
        <v>0.27400000000000002</v>
      </c>
      <c r="AA68">
        <v>8.8000000000000007</v>
      </c>
      <c r="AB68">
        <v>0.9</v>
      </c>
      <c r="AC68">
        <v>3.7</v>
      </c>
      <c r="AD68">
        <v>4.7</v>
      </c>
      <c r="AE68">
        <v>1.28</v>
      </c>
      <c r="AF68">
        <v>2252</v>
      </c>
      <c r="AG68">
        <f>(13*$Q68+3*(R68-S68+U68)-2*T68)/DOLLARDE($M68,3)+VLOOKUP($A68,FGGuts!$A$1:$N$153,14,FALSE)</f>
        <v>3.8581151844308668</v>
      </c>
      <c r="AH68">
        <f t="shared" si="5"/>
        <v>-0.1018848155691332</v>
      </c>
      <c r="AI68">
        <f t="shared" si="6"/>
        <v>0.90879741727199359</v>
      </c>
      <c r="AJ68">
        <f t="shared" si="7"/>
        <v>8217</v>
      </c>
      <c r="AK68">
        <f t="shared" si="8"/>
        <v>3.3470468431771896</v>
      </c>
      <c r="AL68">
        <f t="shared" si="9"/>
        <v>4.493279022403259</v>
      </c>
    </row>
    <row r="69" spans="1:38" x14ac:dyDescent="0.25">
      <c r="A69">
        <v>1955</v>
      </c>
      <c r="B69">
        <v>16</v>
      </c>
      <c r="C69">
        <v>258</v>
      </c>
      <c r="D69">
        <v>28.2</v>
      </c>
      <c r="E69">
        <v>4.49</v>
      </c>
      <c r="F69">
        <v>4</v>
      </c>
      <c r="G69">
        <v>2468</v>
      </c>
      <c r="H69">
        <v>1720</v>
      </c>
      <c r="I69">
        <v>748</v>
      </c>
      <c r="J69">
        <v>159</v>
      </c>
      <c r="K69">
        <v>178</v>
      </c>
      <c r="L69">
        <v>362</v>
      </c>
      <c r="M69">
        <v>22011</v>
      </c>
      <c r="N69">
        <v>21610</v>
      </c>
      <c r="O69">
        <v>11069</v>
      </c>
      <c r="P69">
        <v>9781</v>
      </c>
      <c r="Q69">
        <v>2225</v>
      </c>
      <c r="R69">
        <v>9048</v>
      </c>
      <c r="S69">
        <v>736</v>
      </c>
      <c r="T69">
        <v>10825</v>
      </c>
      <c r="U69">
        <v>506</v>
      </c>
      <c r="V69">
        <v>36</v>
      </c>
      <c r="W69">
        <v>477</v>
      </c>
      <c r="X69">
        <v>95024</v>
      </c>
      <c r="Y69">
        <v>1.393</v>
      </c>
      <c r="Z69">
        <v>0.27200000000000002</v>
      </c>
      <c r="AA69">
        <v>8.8000000000000007</v>
      </c>
      <c r="AB69">
        <v>0.9</v>
      </c>
      <c r="AC69">
        <v>3.7</v>
      </c>
      <c r="AD69">
        <v>4.4000000000000004</v>
      </c>
      <c r="AE69">
        <v>1.2</v>
      </c>
      <c r="AF69">
        <v>2224</v>
      </c>
      <c r="AG69">
        <f>(13*$Q69+3*(R69-S69+U69)-2*T69)/DOLLARDE($M69,3)+VLOOKUP($A69,FGGuts!$A$1:$N$153,14,FALSE)</f>
        <v>3.9003701785470897</v>
      </c>
      <c r="AH69">
        <f t="shared" si="5"/>
        <v>-9.9629821452910328E-2</v>
      </c>
      <c r="AI69">
        <f t="shared" si="6"/>
        <v>0.90113452188006482</v>
      </c>
      <c r="AJ69">
        <f t="shared" si="7"/>
        <v>8312</v>
      </c>
      <c r="AK69">
        <f t="shared" si="8"/>
        <v>3.3986643042115308</v>
      </c>
      <c r="AL69">
        <f t="shared" si="9"/>
        <v>4.5259642905819817</v>
      </c>
    </row>
    <row r="70" spans="1:38" x14ac:dyDescent="0.25">
      <c r="A70">
        <v>1954</v>
      </c>
      <c r="B70">
        <v>16</v>
      </c>
      <c r="C70">
        <v>225</v>
      </c>
      <c r="D70">
        <v>28.5</v>
      </c>
      <c r="E70">
        <v>4.38</v>
      </c>
      <c r="F70">
        <v>3.9</v>
      </c>
      <c r="G70">
        <v>2472</v>
      </c>
      <c r="H70">
        <v>1632</v>
      </c>
      <c r="I70">
        <v>840</v>
      </c>
      <c r="J70">
        <v>166</v>
      </c>
      <c r="K70">
        <v>176</v>
      </c>
      <c r="L70">
        <v>358</v>
      </c>
      <c r="M70">
        <v>22126.2</v>
      </c>
      <c r="N70">
        <v>21908</v>
      </c>
      <c r="O70">
        <v>10827</v>
      </c>
      <c r="P70">
        <v>9581</v>
      </c>
      <c r="Q70">
        <v>1937</v>
      </c>
      <c r="R70">
        <v>9033</v>
      </c>
      <c r="S70">
        <v>759</v>
      </c>
      <c r="T70">
        <v>10215</v>
      </c>
      <c r="U70">
        <v>441</v>
      </c>
      <c r="V70">
        <v>45</v>
      </c>
      <c r="W70">
        <v>402</v>
      </c>
      <c r="X70">
        <v>95541</v>
      </c>
      <c r="Y70">
        <v>1.3979999999999999</v>
      </c>
      <c r="Z70">
        <v>0.27500000000000002</v>
      </c>
      <c r="AA70">
        <v>8.9</v>
      </c>
      <c r="AB70">
        <v>0.8</v>
      </c>
      <c r="AC70">
        <v>3.7</v>
      </c>
      <c r="AD70">
        <v>4.2</v>
      </c>
      <c r="AE70">
        <v>1.1299999999999999</v>
      </c>
      <c r="AF70">
        <v>2274</v>
      </c>
      <c r="AG70">
        <f>(13*$Q70+3*(R70-S70+U70)-2*T70)/DOLLARDE($M70,3)+VLOOKUP($A70,FGGuts!$A$1:$N$153,14,FALSE)</f>
        <v>3.7943241940343477</v>
      </c>
      <c r="AH70">
        <f t="shared" si="5"/>
        <v>-0.10567580596565218</v>
      </c>
      <c r="AI70">
        <f t="shared" si="6"/>
        <v>0.91990291262135926</v>
      </c>
      <c r="AJ70">
        <f t="shared" si="7"/>
        <v>8274</v>
      </c>
      <c r="AK70">
        <f t="shared" si="8"/>
        <v>3.3654413980114488</v>
      </c>
      <c r="AL70">
        <f t="shared" si="9"/>
        <v>4.4038716480867723</v>
      </c>
    </row>
    <row r="71" spans="1:38" x14ac:dyDescent="0.25">
      <c r="A71">
        <v>1953</v>
      </c>
      <c r="B71">
        <v>16</v>
      </c>
      <c r="C71">
        <v>218</v>
      </c>
      <c r="D71">
        <v>29.2</v>
      </c>
      <c r="E71">
        <v>4.6100000000000003</v>
      </c>
      <c r="F71">
        <v>4.1399999999999997</v>
      </c>
      <c r="G71">
        <v>2480</v>
      </c>
      <c r="H71">
        <v>1616</v>
      </c>
      <c r="I71">
        <v>864</v>
      </c>
      <c r="J71">
        <v>156</v>
      </c>
      <c r="K71">
        <v>169</v>
      </c>
      <c r="L71">
        <v>344</v>
      </c>
      <c r="M71">
        <v>22032</v>
      </c>
      <c r="N71">
        <v>22459</v>
      </c>
      <c r="O71">
        <v>11426</v>
      </c>
      <c r="P71">
        <v>10134</v>
      </c>
      <c r="Q71">
        <v>2076</v>
      </c>
      <c r="R71">
        <v>8689</v>
      </c>
      <c r="S71">
        <v>581</v>
      </c>
      <c r="T71">
        <v>10218</v>
      </c>
      <c r="U71">
        <v>487</v>
      </c>
      <c r="V71">
        <v>50</v>
      </c>
      <c r="W71">
        <v>464</v>
      </c>
      <c r="X71">
        <v>95421</v>
      </c>
      <c r="Y71">
        <v>1.4139999999999999</v>
      </c>
      <c r="Z71">
        <v>0.28000000000000003</v>
      </c>
      <c r="AA71">
        <v>9.1999999999999993</v>
      </c>
      <c r="AB71">
        <v>0.8</v>
      </c>
      <c r="AC71">
        <v>3.5</v>
      </c>
      <c r="AD71">
        <v>4.2</v>
      </c>
      <c r="AE71">
        <v>1.18</v>
      </c>
      <c r="AF71">
        <v>2252</v>
      </c>
      <c r="AG71">
        <f>(13*$Q71+3*(R71-S71+U71)-2*T71)/DOLLARDE($M71,3)+VLOOKUP($A71,FGGuts!$A$1:$N$153,14,FALSE)</f>
        <v>4.0587287581699343</v>
      </c>
      <c r="AH71">
        <f t="shared" si="5"/>
        <v>-8.1271241830065399E-2</v>
      </c>
      <c r="AI71">
        <f t="shared" si="6"/>
        <v>0.90806451612903227</v>
      </c>
      <c r="AJ71">
        <f t="shared" si="7"/>
        <v>8108</v>
      </c>
      <c r="AK71">
        <f t="shared" si="8"/>
        <v>3.3120915032679736</v>
      </c>
      <c r="AL71">
        <f t="shared" si="9"/>
        <v>4.6674836601307188</v>
      </c>
    </row>
    <row r="72" spans="1:38" x14ac:dyDescent="0.25">
      <c r="A72">
        <v>1952</v>
      </c>
      <c r="B72">
        <v>16</v>
      </c>
      <c r="C72">
        <v>236</v>
      </c>
      <c r="D72">
        <v>29.2</v>
      </c>
      <c r="E72">
        <v>4.18</v>
      </c>
      <c r="F72">
        <v>3.7</v>
      </c>
      <c r="G72">
        <v>2478</v>
      </c>
      <c r="H72">
        <v>1530</v>
      </c>
      <c r="I72">
        <v>948</v>
      </c>
      <c r="J72">
        <v>179</v>
      </c>
      <c r="K72">
        <v>193</v>
      </c>
      <c r="L72">
        <v>306</v>
      </c>
      <c r="M72">
        <v>22206</v>
      </c>
      <c r="N72">
        <v>21267</v>
      </c>
      <c r="O72">
        <v>10349</v>
      </c>
      <c r="P72">
        <v>9137</v>
      </c>
      <c r="Q72">
        <v>1701</v>
      </c>
      <c r="R72">
        <v>8787</v>
      </c>
      <c r="S72">
        <v>705</v>
      </c>
      <c r="T72">
        <v>10394</v>
      </c>
      <c r="U72">
        <v>483</v>
      </c>
      <c r="V72">
        <v>40</v>
      </c>
      <c r="W72">
        <v>405</v>
      </c>
      <c r="X72">
        <v>94809</v>
      </c>
      <c r="Y72">
        <v>1.353</v>
      </c>
      <c r="Z72">
        <v>0.27100000000000002</v>
      </c>
      <c r="AA72">
        <v>8.6</v>
      </c>
      <c r="AB72">
        <v>0.7</v>
      </c>
      <c r="AC72">
        <v>3.6</v>
      </c>
      <c r="AD72">
        <v>4.2</v>
      </c>
      <c r="AE72">
        <v>1.18</v>
      </c>
      <c r="AF72">
        <v>2273</v>
      </c>
      <c r="AG72">
        <f>(13*$Q72+3*(R72-S72+U72)-2*T72)/DOLLARDE($M72,3)+VLOOKUP($A72,FGGuts!$A$1:$N$153,14,FALSE)</f>
        <v>3.6077882554264615</v>
      </c>
      <c r="AH72">
        <f t="shared" si="5"/>
        <v>-9.2211744573538645E-2</v>
      </c>
      <c r="AI72">
        <f t="shared" si="6"/>
        <v>0.91727199354318001</v>
      </c>
      <c r="AJ72">
        <f t="shared" si="7"/>
        <v>8082</v>
      </c>
      <c r="AK72">
        <f t="shared" si="8"/>
        <v>3.2756011888678733</v>
      </c>
      <c r="AL72">
        <f t="shared" si="9"/>
        <v>4.194406917049446</v>
      </c>
    </row>
    <row r="73" spans="1:38" x14ac:dyDescent="0.25">
      <c r="A73">
        <v>1951</v>
      </c>
      <c r="B73">
        <v>16</v>
      </c>
      <c r="C73">
        <v>220</v>
      </c>
      <c r="D73">
        <v>28.9</v>
      </c>
      <c r="E73">
        <v>4.55</v>
      </c>
      <c r="F73">
        <v>4.04</v>
      </c>
      <c r="G73">
        <v>2478</v>
      </c>
      <c r="H73">
        <v>1540</v>
      </c>
      <c r="I73">
        <v>938</v>
      </c>
      <c r="J73">
        <v>165</v>
      </c>
      <c r="K73">
        <v>174</v>
      </c>
      <c r="L73">
        <v>277</v>
      </c>
      <c r="M73">
        <v>22208.1</v>
      </c>
      <c r="N73">
        <v>22191</v>
      </c>
      <c r="O73">
        <v>11268</v>
      </c>
      <c r="P73">
        <v>9969</v>
      </c>
      <c r="Q73">
        <v>1863</v>
      </c>
      <c r="R73">
        <v>9258</v>
      </c>
      <c r="S73">
        <v>528</v>
      </c>
      <c r="T73">
        <v>9341</v>
      </c>
      <c r="U73">
        <v>449</v>
      </c>
      <c r="V73">
        <v>65</v>
      </c>
      <c r="W73">
        <v>442</v>
      </c>
      <c r="X73">
        <v>96005</v>
      </c>
      <c r="Y73">
        <v>1.4159999999999999</v>
      </c>
      <c r="Z73">
        <v>0.27500000000000002</v>
      </c>
      <c r="AA73">
        <v>9</v>
      </c>
      <c r="AB73">
        <v>0.8</v>
      </c>
      <c r="AC73">
        <v>3.8</v>
      </c>
      <c r="AD73">
        <v>3.8</v>
      </c>
      <c r="AE73">
        <v>1.01</v>
      </c>
      <c r="AF73">
        <v>2400</v>
      </c>
      <c r="AG73">
        <f>(13*$Q73+3*(R73-S73+U73)-2*T73)/DOLLARDE($M73,3)+VLOOKUP($A73,FGGuts!$A$1:$N$153,14,FALSE)</f>
        <v>3.968260787992496</v>
      </c>
      <c r="AH73">
        <f t="shared" si="5"/>
        <v>-7.1739212007503994E-2</v>
      </c>
      <c r="AI73">
        <f t="shared" si="6"/>
        <v>0.96852300242130751</v>
      </c>
      <c r="AJ73">
        <f t="shared" si="7"/>
        <v>8730</v>
      </c>
      <c r="AK73">
        <f t="shared" si="8"/>
        <v>3.5378611632270176</v>
      </c>
      <c r="AL73">
        <f t="shared" si="9"/>
        <v>4.5663939962476565</v>
      </c>
    </row>
    <row r="74" spans="1:38" x14ac:dyDescent="0.25">
      <c r="A74">
        <v>1950</v>
      </c>
      <c r="B74">
        <v>16</v>
      </c>
      <c r="C74">
        <v>231</v>
      </c>
      <c r="D74">
        <v>28.5</v>
      </c>
      <c r="E74">
        <v>4.8499999999999996</v>
      </c>
      <c r="F74">
        <v>4.3600000000000003</v>
      </c>
      <c r="G74">
        <v>2476</v>
      </c>
      <c r="H74">
        <v>1479</v>
      </c>
      <c r="I74">
        <v>997</v>
      </c>
      <c r="J74">
        <v>138</v>
      </c>
      <c r="K74">
        <v>143</v>
      </c>
      <c r="L74">
        <v>287</v>
      </c>
      <c r="M74">
        <v>21972.2</v>
      </c>
      <c r="N74">
        <v>22559</v>
      </c>
      <c r="O74">
        <v>12013</v>
      </c>
      <c r="P74">
        <v>10643</v>
      </c>
      <c r="Q74">
        <v>2073</v>
      </c>
      <c r="R74">
        <v>9955</v>
      </c>
      <c r="S74">
        <v>551</v>
      </c>
      <c r="T74">
        <v>9565</v>
      </c>
      <c r="U74">
        <v>436</v>
      </c>
      <c r="V74">
        <v>123</v>
      </c>
      <c r="W74">
        <v>433</v>
      </c>
      <c r="X74">
        <v>96363</v>
      </c>
      <c r="Y74">
        <v>1.48</v>
      </c>
      <c r="Z74">
        <v>0.28000000000000003</v>
      </c>
      <c r="AA74">
        <v>9.1999999999999993</v>
      </c>
      <c r="AB74">
        <v>0.8</v>
      </c>
      <c r="AC74">
        <v>4.0999999999999996</v>
      </c>
      <c r="AD74">
        <v>3.9</v>
      </c>
      <c r="AE74">
        <v>0.96</v>
      </c>
      <c r="AF74">
        <v>2341</v>
      </c>
      <c r="AG74">
        <f>(13*$Q74+3*(R74-S74+U74)-2*T74)/DOLLARDE($M74,3)+VLOOKUP($A74,FGGuts!$A$1:$N$153,14,FALSE)</f>
        <v>4.2833385721654178</v>
      </c>
      <c r="AH74">
        <f t="shared" si="5"/>
        <v>-7.6661427834582518E-2</v>
      </c>
      <c r="AI74">
        <f t="shared" si="6"/>
        <v>0.94547657512116312</v>
      </c>
      <c r="AJ74">
        <f t="shared" si="7"/>
        <v>9404</v>
      </c>
      <c r="AK74">
        <f t="shared" si="8"/>
        <v>3.8518765739251797</v>
      </c>
      <c r="AL74">
        <f t="shared" si="9"/>
        <v>4.9205224673078671</v>
      </c>
    </row>
    <row r="75" spans="1:38" x14ac:dyDescent="0.25">
      <c r="A75">
        <v>1949</v>
      </c>
      <c r="B75">
        <v>16</v>
      </c>
      <c r="C75">
        <v>214</v>
      </c>
      <c r="D75">
        <v>28.7</v>
      </c>
      <c r="E75">
        <v>4.6100000000000003</v>
      </c>
      <c r="F75">
        <v>4.12</v>
      </c>
      <c r="G75">
        <v>2480</v>
      </c>
      <c r="H75">
        <v>1501</v>
      </c>
      <c r="I75">
        <v>979</v>
      </c>
      <c r="J75">
        <v>171</v>
      </c>
      <c r="K75">
        <v>177</v>
      </c>
      <c r="L75">
        <v>246</v>
      </c>
      <c r="M75">
        <v>22038.2</v>
      </c>
      <c r="N75">
        <v>22144</v>
      </c>
      <c r="O75">
        <v>11422</v>
      </c>
      <c r="P75">
        <v>10085</v>
      </c>
      <c r="Q75">
        <v>1704</v>
      </c>
      <c r="R75">
        <v>10020</v>
      </c>
      <c r="S75">
        <v>510</v>
      </c>
      <c r="T75">
        <v>8946</v>
      </c>
      <c r="U75">
        <v>370</v>
      </c>
      <c r="V75">
        <v>56</v>
      </c>
      <c r="W75">
        <v>449</v>
      </c>
      <c r="X75">
        <v>95844</v>
      </c>
      <c r="Y75">
        <v>1.4590000000000001</v>
      </c>
      <c r="Z75">
        <v>0.27800000000000002</v>
      </c>
      <c r="AA75">
        <v>9</v>
      </c>
      <c r="AB75">
        <v>0.7</v>
      </c>
      <c r="AC75">
        <v>4.0999999999999996</v>
      </c>
      <c r="AD75">
        <v>3.7</v>
      </c>
      <c r="AE75">
        <v>0.89</v>
      </c>
      <c r="AF75">
        <v>2289</v>
      </c>
      <c r="AG75">
        <f>(13*$Q75+3*(R75-S75+U75)-2*T75)/DOLLARDE($M75,3)+VLOOKUP($A75,FGGuts!$A$1:$N$153,14,FALSE)</f>
        <v>4.0492055780748988</v>
      </c>
      <c r="AH75">
        <f t="shared" si="5"/>
        <v>-7.0794421925101325E-2</v>
      </c>
      <c r="AI75">
        <f t="shared" si="6"/>
        <v>0.92298387096774193</v>
      </c>
      <c r="AJ75">
        <f t="shared" si="7"/>
        <v>9510</v>
      </c>
      <c r="AK75">
        <f t="shared" si="8"/>
        <v>3.8836287736705182</v>
      </c>
      <c r="AL75">
        <f t="shared" si="9"/>
        <v>4.66443826002783</v>
      </c>
    </row>
    <row r="76" spans="1:38" x14ac:dyDescent="0.25">
      <c r="A76">
        <v>1948</v>
      </c>
      <c r="B76">
        <v>28</v>
      </c>
      <c r="C76">
        <v>348</v>
      </c>
      <c r="D76">
        <v>28.6</v>
      </c>
      <c r="E76">
        <v>4.62</v>
      </c>
      <c r="F76">
        <v>4.09</v>
      </c>
      <c r="G76">
        <v>2898</v>
      </c>
      <c r="H76">
        <v>1759</v>
      </c>
      <c r="I76">
        <v>1136</v>
      </c>
      <c r="J76">
        <v>163</v>
      </c>
      <c r="K76">
        <v>170</v>
      </c>
      <c r="L76">
        <v>340</v>
      </c>
      <c r="M76">
        <v>25537.200000000001</v>
      </c>
      <c r="N76">
        <v>25963</v>
      </c>
      <c r="O76">
        <v>13403</v>
      </c>
      <c r="P76">
        <v>11594</v>
      </c>
      <c r="Q76">
        <v>1681</v>
      </c>
      <c r="R76">
        <v>10985</v>
      </c>
      <c r="S76">
        <v>681</v>
      </c>
      <c r="T76">
        <v>11107</v>
      </c>
      <c r="U76">
        <v>449</v>
      </c>
      <c r="V76">
        <v>49</v>
      </c>
      <c r="W76">
        <v>495</v>
      </c>
      <c r="X76">
        <v>111404</v>
      </c>
      <c r="Y76">
        <v>1.4470000000000001</v>
      </c>
      <c r="Z76">
        <v>0.27600000000000002</v>
      </c>
      <c r="AA76">
        <v>9.1</v>
      </c>
      <c r="AB76">
        <v>0.6</v>
      </c>
      <c r="AC76">
        <v>3.9</v>
      </c>
      <c r="AD76">
        <v>3.9</v>
      </c>
      <c r="AE76">
        <v>1.01</v>
      </c>
      <c r="AF76">
        <v>3107</v>
      </c>
      <c r="AG76">
        <f>(13*$Q76+3*(R76-S76+U76)-2*T76)/DOLLARDE($M76,3)+VLOOKUP($A76,FGGuts!$A$1:$N$153,14,FALSE)</f>
        <v>3.9060569485596437</v>
      </c>
      <c r="AH76">
        <f t="shared" si="5"/>
        <v>-0.18394305144035616</v>
      </c>
      <c r="AI76">
        <f t="shared" si="6"/>
        <v>1.0732297063903282</v>
      </c>
      <c r="AJ76">
        <f t="shared" si="7"/>
        <v>10304</v>
      </c>
      <c r="AK76">
        <f t="shared" si="8"/>
        <v>3.6313419393575503</v>
      </c>
      <c r="AL76">
        <f t="shared" si="9"/>
        <v>4.7234934019030712</v>
      </c>
    </row>
    <row r="77" spans="1:38" x14ac:dyDescent="0.25">
      <c r="A77">
        <v>1947</v>
      </c>
      <c r="B77">
        <v>28</v>
      </c>
      <c r="C77">
        <v>358</v>
      </c>
      <c r="D77">
        <v>29.3</v>
      </c>
      <c r="E77">
        <v>4.5</v>
      </c>
      <c r="F77">
        <v>3.94</v>
      </c>
      <c r="G77">
        <v>2980</v>
      </c>
      <c r="H77">
        <v>1746</v>
      </c>
      <c r="I77">
        <v>1232</v>
      </c>
      <c r="J77">
        <v>198</v>
      </c>
      <c r="K77">
        <v>207</v>
      </c>
      <c r="L77">
        <v>329</v>
      </c>
      <c r="M77">
        <v>26235</v>
      </c>
      <c r="N77">
        <v>26491</v>
      </c>
      <c r="O77">
        <v>13415</v>
      </c>
      <c r="P77">
        <v>11493</v>
      </c>
      <c r="Q77">
        <v>1733</v>
      </c>
      <c r="R77">
        <v>10850</v>
      </c>
      <c r="S77">
        <v>914</v>
      </c>
      <c r="T77">
        <v>11484</v>
      </c>
      <c r="U77">
        <v>443</v>
      </c>
      <c r="V77">
        <v>53</v>
      </c>
      <c r="W77">
        <v>468</v>
      </c>
      <c r="X77">
        <v>113630</v>
      </c>
      <c r="Y77">
        <v>1.423</v>
      </c>
      <c r="Z77">
        <v>0.27500000000000002</v>
      </c>
      <c r="AA77">
        <v>9.1</v>
      </c>
      <c r="AB77">
        <v>0.6</v>
      </c>
      <c r="AC77">
        <v>3.7</v>
      </c>
      <c r="AD77">
        <v>3.9</v>
      </c>
      <c r="AE77">
        <v>1.06</v>
      </c>
      <c r="AF77">
        <v>3066</v>
      </c>
      <c r="AG77">
        <f>(13*$Q77+3*(R77-S77+U77)-2*T77)/DOLLARDE($M77,3)+VLOOKUP($A77,FGGuts!$A$1:$N$153,14,FALSE)</f>
        <v>3.66611625690871</v>
      </c>
      <c r="AH77">
        <f t="shared" si="5"/>
        <v>-0.27388374309128993</v>
      </c>
      <c r="AI77">
        <f t="shared" si="6"/>
        <v>1.0295500335795835</v>
      </c>
      <c r="AJ77">
        <f t="shared" si="7"/>
        <v>9936</v>
      </c>
      <c r="AK77">
        <f t="shared" si="8"/>
        <v>3.4085763293310465</v>
      </c>
      <c r="AL77">
        <f t="shared" si="9"/>
        <v>4.6020583190394513</v>
      </c>
    </row>
    <row r="78" spans="1:38" x14ac:dyDescent="0.25">
      <c r="A78">
        <v>1946</v>
      </c>
      <c r="B78">
        <v>28</v>
      </c>
      <c r="C78">
        <v>401</v>
      </c>
      <c r="D78">
        <v>29.7</v>
      </c>
      <c r="E78">
        <v>4.17</v>
      </c>
      <c r="F78">
        <v>3.59</v>
      </c>
      <c r="G78">
        <v>2956</v>
      </c>
      <c r="H78">
        <v>1663</v>
      </c>
      <c r="I78">
        <v>1288</v>
      </c>
      <c r="J78">
        <v>213</v>
      </c>
      <c r="K78">
        <v>233</v>
      </c>
      <c r="L78">
        <v>267</v>
      </c>
      <c r="M78">
        <v>26154.1</v>
      </c>
      <c r="N78">
        <v>25718</v>
      </c>
      <c r="O78">
        <v>12320</v>
      </c>
      <c r="P78">
        <v>10419</v>
      </c>
      <c r="Q78">
        <v>1362</v>
      </c>
      <c r="R78">
        <v>10334</v>
      </c>
      <c r="S78">
        <v>773</v>
      </c>
      <c r="T78">
        <v>11816</v>
      </c>
      <c r="U78">
        <v>416</v>
      </c>
      <c r="V78">
        <v>41</v>
      </c>
      <c r="W78">
        <v>397</v>
      </c>
      <c r="X78">
        <v>112794</v>
      </c>
      <c r="Y78">
        <v>1.3779999999999999</v>
      </c>
      <c r="Z78">
        <v>0.27400000000000002</v>
      </c>
      <c r="AA78">
        <v>8.8000000000000007</v>
      </c>
      <c r="AB78">
        <v>0.5</v>
      </c>
      <c r="AC78">
        <v>3.6</v>
      </c>
      <c r="AD78">
        <v>4.0999999999999996</v>
      </c>
      <c r="AE78">
        <v>1.1399999999999999</v>
      </c>
      <c r="AF78">
        <v>3356</v>
      </c>
      <c r="AG78">
        <f>(13*$Q78+3*(R78-S78+U78)-2*T78)/DOLLARDE($M78,3)+VLOOKUP($A78,FGGuts!$A$1:$N$153,14,FALSE)</f>
        <v>3.3018211386258489</v>
      </c>
      <c r="AH78">
        <f t="shared" si="5"/>
        <v>-0.28817886137415094</v>
      </c>
      <c r="AI78">
        <f t="shared" si="6"/>
        <v>1.1372416130125382</v>
      </c>
      <c r="AJ78">
        <f t="shared" si="7"/>
        <v>9561</v>
      </c>
      <c r="AK78">
        <f t="shared" si="8"/>
        <v>3.2900475383301693</v>
      </c>
      <c r="AL78">
        <f t="shared" si="9"/>
        <v>4.2394504416094216</v>
      </c>
    </row>
    <row r="79" spans="1:38" x14ac:dyDescent="0.25">
      <c r="A79">
        <v>1945</v>
      </c>
      <c r="B79">
        <v>28</v>
      </c>
      <c r="C79">
        <v>358</v>
      </c>
      <c r="D79">
        <v>29.8</v>
      </c>
      <c r="E79">
        <v>4.28</v>
      </c>
      <c r="F79">
        <v>3.65</v>
      </c>
      <c r="G79">
        <v>2858</v>
      </c>
      <c r="H79">
        <v>1500</v>
      </c>
      <c r="I79">
        <v>1358</v>
      </c>
      <c r="J79">
        <v>209</v>
      </c>
      <c r="K79">
        <v>216</v>
      </c>
      <c r="L79">
        <v>242</v>
      </c>
      <c r="M79">
        <v>25406</v>
      </c>
      <c r="N79">
        <v>25549</v>
      </c>
      <c r="O79">
        <v>12233</v>
      </c>
      <c r="P79">
        <v>10290</v>
      </c>
      <c r="Q79">
        <v>1114</v>
      </c>
      <c r="R79">
        <v>9467</v>
      </c>
      <c r="S79">
        <v>794</v>
      </c>
      <c r="T79">
        <v>9943</v>
      </c>
      <c r="U79">
        <v>423</v>
      </c>
      <c r="V79">
        <v>58</v>
      </c>
      <c r="W79">
        <v>397</v>
      </c>
      <c r="X79">
        <v>109735</v>
      </c>
      <c r="Y79">
        <v>1.3779999999999999</v>
      </c>
      <c r="Z79">
        <v>0.27500000000000002</v>
      </c>
      <c r="AA79">
        <v>9.1</v>
      </c>
      <c r="AB79">
        <v>0.4</v>
      </c>
      <c r="AC79">
        <v>3.4</v>
      </c>
      <c r="AD79">
        <v>3.5</v>
      </c>
      <c r="AE79">
        <v>1.05</v>
      </c>
      <c r="AF79">
        <v>3395</v>
      </c>
      <c r="AG79">
        <f>(13*$Q79+3*(R79-S79+U79)-2*T79)/DOLLARDE($M79,3)+VLOOKUP($A79,FGGuts!$A$1:$N$153,14,FALSE)</f>
        <v>3.4003713296071796</v>
      </c>
      <c r="AH79">
        <f t="shared" si="5"/>
        <v>-0.24962867039282033</v>
      </c>
      <c r="AI79">
        <f t="shared" si="6"/>
        <v>1.187893631910427</v>
      </c>
      <c r="AJ79">
        <f t="shared" si="7"/>
        <v>8673</v>
      </c>
      <c r="AK79">
        <f t="shared" si="8"/>
        <v>3.0723844761080059</v>
      </c>
      <c r="AL79">
        <f t="shared" si="9"/>
        <v>4.3335038967173105</v>
      </c>
    </row>
    <row r="80" spans="1:38" x14ac:dyDescent="0.25">
      <c r="A80">
        <v>1944</v>
      </c>
      <c r="B80">
        <v>28</v>
      </c>
      <c r="C80">
        <v>342</v>
      </c>
      <c r="D80">
        <v>29.6</v>
      </c>
      <c r="E80">
        <v>4.25</v>
      </c>
      <c r="F80">
        <v>3.57</v>
      </c>
      <c r="G80">
        <v>2902</v>
      </c>
      <c r="H80">
        <v>1523</v>
      </c>
      <c r="I80">
        <v>1368</v>
      </c>
      <c r="J80">
        <v>195</v>
      </c>
      <c r="K80">
        <v>203</v>
      </c>
      <c r="L80">
        <v>241</v>
      </c>
      <c r="M80">
        <v>25933.200000000001</v>
      </c>
      <c r="N80">
        <v>26050</v>
      </c>
      <c r="O80">
        <v>12322</v>
      </c>
      <c r="P80">
        <v>10299</v>
      </c>
      <c r="Q80">
        <v>1130</v>
      </c>
      <c r="R80">
        <v>9094</v>
      </c>
      <c r="S80">
        <v>744</v>
      </c>
      <c r="T80">
        <v>9968</v>
      </c>
      <c r="U80">
        <v>435</v>
      </c>
      <c r="V80">
        <v>47</v>
      </c>
      <c r="W80">
        <v>427</v>
      </c>
      <c r="X80">
        <v>111339</v>
      </c>
      <c r="Y80">
        <v>1.355</v>
      </c>
      <c r="Z80">
        <v>0.27600000000000002</v>
      </c>
      <c r="AA80">
        <v>9</v>
      </c>
      <c r="AB80">
        <v>0.4</v>
      </c>
      <c r="AC80">
        <v>3.2</v>
      </c>
      <c r="AD80">
        <v>3.5</v>
      </c>
      <c r="AE80">
        <v>1.1000000000000001</v>
      </c>
      <c r="AF80">
        <v>3546</v>
      </c>
      <c r="AG80">
        <f>(13*$Q80+3*(R80-S80+U80)-2*T80)/DOLLARDE($M80,3)+VLOOKUP($A80,FGGuts!$A$1:$N$153,14,FALSE)</f>
        <v>3.3529612601380445</v>
      </c>
      <c r="AH80">
        <f t="shared" si="5"/>
        <v>-0.21703873986195532</v>
      </c>
      <c r="AI80">
        <f t="shared" si="6"/>
        <v>1.2265652023521272</v>
      </c>
      <c r="AJ80">
        <f t="shared" si="7"/>
        <v>8350</v>
      </c>
      <c r="AK80">
        <f t="shared" si="8"/>
        <v>2.8977776635261758</v>
      </c>
      <c r="AL80">
        <f t="shared" si="9"/>
        <v>4.2762175293376687</v>
      </c>
    </row>
    <row r="81" spans="1:38" x14ac:dyDescent="0.25">
      <c r="A81">
        <v>1943</v>
      </c>
      <c r="B81">
        <v>29</v>
      </c>
      <c r="C81">
        <v>335</v>
      </c>
      <c r="D81">
        <v>29.6</v>
      </c>
      <c r="E81">
        <v>4.1100000000000003</v>
      </c>
      <c r="F81">
        <v>3.51</v>
      </c>
      <c r="G81">
        <v>2992</v>
      </c>
      <c r="H81">
        <v>1381</v>
      </c>
      <c r="I81">
        <v>1383</v>
      </c>
      <c r="J81">
        <v>232</v>
      </c>
      <c r="K81">
        <v>243</v>
      </c>
      <c r="L81">
        <v>272</v>
      </c>
      <c r="M81">
        <v>26768.1</v>
      </c>
      <c r="N81">
        <v>26078</v>
      </c>
      <c r="O81">
        <v>12286</v>
      </c>
      <c r="P81">
        <v>10436</v>
      </c>
      <c r="Q81">
        <v>1019</v>
      </c>
      <c r="R81">
        <v>9928</v>
      </c>
      <c r="S81">
        <v>604</v>
      </c>
      <c r="T81">
        <v>10768</v>
      </c>
      <c r="U81">
        <v>414</v>
      </c>
      <c r="V81">
        <v>56</v>
      </c>
      <c r="W81">
        <v>409</v>
      </c>
      <c r="X81">
        <v>114329</v>
      </c>
      <c r="Y81">
        <v>1.345</v>
      </c>
      <c r="Z81">
        <v>0.27100000000000002</v>
      </c>
      <c r="AA81">
        <v>8.8000000000000007</v>
      </c>
      <c r="AB81">
        <v>0.3</v>
      </c>
      <c r="AC81">
        <v>3.3</v>
      </c>
      <c r="AD81">
        <v>3.6</v>
      </c>
      <c r="AE81">
        <v>1.08</v>
      </c>
      <c r="AF81">
        <v>3581</v>
      </c>
      <c r="AG81">
        <f>(13*$Q81+3*(R81-S81+U81)-2*T81)/DOLLARDE($M81,3)+VLOOKUP($A81,FGGuts!$A$1:$N$153,14,FALSE)</f>
        <v>3.191707241143142</v>
      </c>
      <c r="AH81">
        <f t="shared" si="5"/>
        <v>-0.31829275885685782</v>
      </c>
      <c r="AI81">
        <f t="shared" si="6"/>
        <v>1.2955861070911723</v>
      </c>
      <c r="AJ81">
        <f t="shared" si="7"/>
        <v>9324</v>
      </c>
      <c r="AK81">
        <f t="shared" si="8"/>
        <v>3.134898200610174</v>
      </c>
      <c r="AL81">
        <f t="shared" si="9"/>
        <v>4.1307764149181256</v>
      </c>
    </row>
    <row r="82" spans="1:38" x14ac:dyDescent="0.25">
      <c r="A82">
        <v>1942</v>
      </c>
      <c r="B82">
        <v>28</v>
      </c>
      <c r="C82">
        <v>319</v>
      </c>
      <c r="D82">
        <v>28.8</v>
      </c>
      <c r="E82">
        <v>4.17</v>
      </c>
      <c r="F82">
        <v>3.54</v>
      </c>
      <c r="G82">
        <v>2883</v>
      </c>
      <c r="H82">
        <v>1320</v>
      </c>
      <c r="I82">
        <v>1355</v>
      </c>
      <c r="J82">
        <v>207</v>
      </c>
      <c r="K82">
        <v>212</v>
      </c>
      <c r="L82">
        <v>216</v>
      </c>
      <c r="M82">
        <v>25628.2</v>
      </c>
      <c r="N82">
        <v>24807</v>
      </c>
      <c r="O82">
        <v>12021</v>
      </c>
      <c r="P82">
        <v>10075</v>
      </c>
      <c r="Q82">
        <v>1071</v>
      </c>
      <c r="R82">
        <v>9633</v>
      </c>
      <c r="S82">
        <v>643</v>
      </c>
      <c r="T82">
        <v>10193</v>
      </c>
      <c r="U82">
        <v>412</v>
      </c>
      <c r="V82">
        <v>44</v>
      </c>
      <c r="W82">
        <v>426</v>
      </c>
      <c r="X82">
        <v>93929</v>
      </c>
      <c r="Y82">
        <v>1.3440000000000001</v>
      </c>
      <c r="Z82">
        <v>0.26600000000000001</v>
      </c>
      <c r="AA82">
        <v>8.6999999999999993</v>
      </c>
      <c r="AB82">
        <v>0.4</v>
      </c>
      <c r="AC82">
        <v>3.4</v>
      </c>
      <c r="AD82">
        <v>3.6</v>
      </c>
      <c r="AE82">
        <v>1.06</v>
      </c>
      <c r="AF82">
        <v>2718</v>
      </c>
      <c r="AG82">
        <f>(13*$Q82+3*(R82-S82+U82)-2*T82)/DOLLARDE($M82,3)+VLOOKUP($A82,FGGuts!$A$1:$N$153,14,FALSE)</f>
        <v>3.2663859220144111</v>
      </c>
      <c r="AH82">
        <f t="shared" si="5"/>
        <v>-0.2736140779855889</v>
      </c>
      <c r="AI82">
        <f t="shared" si="6"/>
        <v>1.0160747663551402</v>
      </c>
      <c r="AJ82">
        <f t="shared" si="7"/>
        <v>8990</v>
      </c>
      <c r="AK82">
        <f t="shared" si="8"/>
        <v>3.1570116796295813</v>
      </c>
      <c r="AL82">
        <f t="shared" si="9"/>
        <v>4.2214057175558617</v>
      </c>
    </row>
    <row r="83" spans="1:38" x14ac:dyDescent="0.25">
      <c r="A83">
        <v>1941</v>
      </c>
      <c r="B83">
        <v>28</v>
      </c>
      <c r="C83">
        <v>330</v>
      </c>
      <c r="D83">
        <v>28.8</v>
      </c>
      <c r="E83">
        <v>4.5199999999999996</v>
      </c>
      <c r="F83">
        <v>3.9</v>
      </c>
      <c r="G83">
        <v>2868</v>
      </c>
      <c r="H83">
        <v>1403</v>
      </c>
      <c r="I83">
        <v>1298</v>
      </c>
      <c r="J83">
        <v>188</v>
      </c>
      <c r="K83">
        <v>190</v>
      </c>
      <c r="L83">
        <v>237</v>
      </c>
      <c r="M83">
        <v>25350.1</v>
      </c>
      <c r="N83">
        <v>25688</v>
      </c>
      <c r="O83">
        <v>12959</v>
      </c>
      <c r="P83">
        <v>10973</v>
      </c>
      <c r="Q83">
        <v>1331</v>
      </c>
      <c r="R83">
        <v>9890</v>
      </c>
      <c r="S83">
        <v>706</v>
      </c>
      <c r="T83">
        <v>10342</v>
      </c>
      <c r="U83">
        <v>382</v>
      </c>
      <c r="V83">
        <v>33</v>
      </c>
      <c r="W83">
        <v>516</v>
      </c>
      <c r="X83">
        <v>96474</v>
      </c>
      <c r="Y83">
        <v>1.403</v>
      </c>
      <c r="Z83">
        <v>0.27500000000000002</v>
      </c>
      <c r="AA83">
        <v>9.1</v>
      </c>
      <c r="AB83">
        <v>0.5</v>
      </c>
      <c r="AC83">
        <v>3.5</v>
      </c>
      <c r="AD83">
        <v>3.7</v>
      </c>
      <c r="AE83">
        <v>1.05</v>
      </c>
      <c r="AF83">
        <v>2783</v>
      </c>
      <c r="AG83">
        <f>(13*$Q83+3*(R83-S83+U83)-2*T83)/DOLLARDE($M83,3)+VLOOKUP($A83,FGGuts!$A$1:$N$153,14,FALSE)</f>
        <v>3.6616850928981868</v>
      </c>
      <c r="AH83">
        <f t="shared" si="5"/>
        <v>-0.23831490710181313</v>
      </c>
      <c r="AI83">
        <f t="shared" si="6"/>
        <v>1.0303591262495373</v>
      </c>
      <c r="AJ83">
        <f t="shared" si="7"/>
        <v>9184</v>
      </c>
      <c r="AK83">
        <f t="shared" si="8"/>
        <v>3.2605488422242974</v>
      </c>
      <c r="AL83">
        <f t="shared" si="9"/>
        <v>4.6007679057474604</v>
      </c>
    </row>
    <row r="84" spans="1:38" x14ac:dyDescent="0.25">
      <c r="A84">
        <v>1940</v>
      </c>
      <c r="B84">
        <v>29</v>
      </c>
      <c r="C84">
        <v>344</v>
      </c>
      <c r="D84">
        <v>28.5</v>
      </c>
      <c r="E84">
        <v>4.75</v>
      </c>
      <c r="F84">
        <v>4.16</v>
      </c>
      <c r="G84">
        <v>2896</v>
      </c>
      <c r="H84">
        <v>1378</v>
      </c>
      <c r="I84">
        <v>1295</v>
      </c>
      <c r="J84">
        <v>154</v>
      </c>
      <c r="K84">
        <v>159</v>
      </c>
      <c r="L84">
        <v>252</v>
      </c>
      <c r="M84">
        <v>25544.2</v>
      </c>
      <c r="N84">
        <v>26692</v>
      </c>
      <c r="O84">
        <v>13754</v>
      </c>
      <c r="P84">
        <v>11799</v>
      </c>
      <c r="Q84">
        <v>1571</v>
      </c>
      <c r="R84">
        <v>9573</v>
      </c>
      <c r="S84">
        <v>656</v>
      </c>
      <c r="T84">
        <v>10907</v>
      </c>
      <c r="U84">
        <v>430</v>
      </c>
      <c r="V84">
        <v>51</v>
      </c>
      <c r="W84">
        <v>480</v>
      </c>
      <c r="X84">
        <v>95915</v>
      </c>
      <c r="Y84">
        <v>1.42</v>
      </c>
      <c r="Z84">
        <v>0.28000000000000003</v>
      </c>
      <c r="AA84">
        <v>9.4</v>
      </c>
      <c r="AB84">
        <v>0.6</v>
      </c>
      <c r="AC84">
        <v>3.4</v>
      </c>
      <c r="AD84">
        <v>3.8</v>
      </c>
      <c r="AE84">
        <v>1.1399999999999999</v>
      </c>
      <c r="AF84">
        <v>2837</v>
      </c>
      <c r="AG84">
        <f>(13*$Q84+3*(R84-S84+U84)-2*T84)/DOLLARDE($M84,3)+VLOOKUP($A84,FGGuts!$A$1:$N$153,14,FALSE)</f>
        <v>3.8782706109559726</v>
      </c>
      <c r="AH84">
        <f t="shared" si="5"/>
        <v>-0.28172938904402756</v>
      </c>
      <c r="AI84">
        <f t="shared" si="6"/>
        <v>1.0613542835765057</v>
      </c>
      <c r="AJ84">
        <f t="shared" si="7"/>
        <v>8917</v>
      </c>
      <c r="AK84">
        <f t="shared" si="8"/>
        <v>3.1416734086697811</v>
      </c>
      <c r="AL84">
        <f t="shared" si="9"/>
        <v>4.8458647597672053</v>
      </c>
    </row>
    <row r="85" spans="1:38" x14ac:dyDescent="0.25">
      <c r="A85">
        <v>1939</v>
      </c>
      <c r="B85">
        <v>30</v>
      </c>
      <c r="C85">
        <v>330</v>
      </c>
      <c r="D85">
        <v>28.6</v>
      </c>
      <c r="E85">
        <v>4.8600000000000003</v>
      </c>
      <c r="F85">
        <v>4.2699999999999996</v>
      </c>
      <c r="G85">
        <v>2841</v>
      </c>
      <c r="H85">
        <v>1435</v>
      </c>
      <c r="I85">
        <v>1226</v>
      </c>
      <c r="J85">
        <v>147</v>
      </c>
      <c r="K85">
        <v>152</v>
      </c>
      <c r="L85">
        <v>267</v>
      </c>
      <c r="M85">
        <v>25019.1</v>
      </c>
      <c r="N85">
        <v>26681</v>
      </c>
      <c r="O85">
        <v>13804</v>
      </c>
      <c r="P85">
        <v>11878</v>
      </c>
      <c r="Q85">
        <v>1445</v>
      </c>
      <c r="R85">
        <v>9582</v>
      </c>
      <c r="S85">
        <v>603</v>
      </c>
      <c r="T85">
        <v>10114</v>
      </c>
      <c r="U85">
        <v>421</v>
      </c>
      <c r="V85">
        <v>49</v>
      </c>
      <c r="W85">
        <v>444</v>
      </c>
      <c r="X85">
        <v>95917</v>
      </c>
      <c r="Y85">
        <v>1.4490000000000001</v>
      </c>
      <c r="Z85">
        <v>0.28699999999999998</v>
      </c>
      <c r="AA85">
        <v>9.6</v>
      </c>
      <c r="AB85">
        <v>0.5</v>
      </c>
      <c r="AC85">
        <v>3.4</v>
      </c>
      <c r="AD85">
        <v>3.6</v>
      </c>
      <c r="AE85">
        <v>1.06</v>
      </c>
      <c r="AF85">
        <v>2839</v>
      </c>
      <c r="AG85">
        <f>(13*$Q85+3*(R85-S85+U85)-2*T85)/DOLLARDE($M85,3)+VLOOKUP($A85,FGGuts!$A$1:$N$153,14,FALSE)</f>
        <v>4.0424529563803997</v>
      </c>
      <c r="AH85">
        <f t="shared" si="5"/>
        <v>-0.22754704361959988</v>
      </c>
      <c r="AI85">
        <f t="shared" si="6"/>
        <v>1.0668921458098459</v>
      </c>
      <c r="AJ85">
        <f t="shared" si="7"/>
        <v>8979</v>
      </c>
      <c r="AK85">
        <f t="shared" si="8"/>
        <v>3.2299421780489759</v>
      </c>
      <c r="AL85">
        <f t="shared" si="9"/>
        <v>4.9655999360494558</v>
      </c>
    </row>
    <row r="86" spans="1:38" x14ac:dyDescent="0.25">
      <c r="A86">
        <v>1938</v>
      </c>
      <c r="B86">
        <v>30</v>
      </c>
      <c r="C86">
        <v>348</v>
      </c>
      <c r="D86">
        <v>28.1</v>
      </c>
      <c r="E86">
        <v>4.96</v>
      </c>
      <c r="F86">
        <v>4.3</v>
      </c>
      <c r="G86">
        <v>2936</v>
      </c>
      <c r="H86">
        <v>1599</v>
      </c>
      <c r="I86">
        <v>1333</v>
      </c>
      <c r="J86">
        <v>149</v>
      </c>
      <c r="K86">
        <v>155</v>
      </c>
      <c r="L86">
        <v>243</v>
      </c>
      <c r="M86">
        <v>25754</v>
      </c>
      <c r="N86">
        <v>27587</v>
      </c>
      <c r="O86">
        <v>14572</v>
      </c>
      <c r="P86">
        <v>12310</v>
      </c>
      <c r="Q86">
        <v>1681</v>
      </c>
      <c r="R86">
        <v>10117</v>
      </c>
      <c r="S86">
        <v>574</v>
      </c>
      <c r="T86">
        <v>10636</v>
      </c>
      <c r="U86">
        <v>441</v>
      </c>
      <c r="V86">
        <v>45</v>
      </c>
      <c r="W86">
        <v>464</v>
      </c>
      <c r="X86">
        <v>113446</v>
      </c>
      <c r="Y86">
        <v>1.464</v>
      </c>
      <c r="Z86">
        <v>0.28399999999999997</v>
      </c>
      <c r="AA86">
        <v>9.6</v>
      </c>
      <c r="AB86">
        <v>0.6</v>
      </c>
      <c r="AC86">
        <v>3.5</v>
      </c>
      <c r="AD86">
        <v>3.7</v>
      </c>
      <c r="AE86">
        <v>1.05</v>
      </c>
      <c r="AF86">
        <v>3618</v>
      </c>
      <c r="AG86">
        <f>(13*$Q86+3*(R86-S86+U86)-2*T86)/DOLLARDE($M86,3)+VLOOKUP($A86,FGGuts!$A$1:$N$153,14,FALSE)</f>
        <v>4.1095634076260001</v>
      </c>
      <c r="AH86">
        <f t="shared" si="5"/>
        <v>-0.19043659237399968</v>
      </c>
      <c r="AI86">
        <f t="shared" si="6"/>
        <v>1.2339699863574352</v>
      </c>
      <c r="AJ86">
        <f t="shared" si="7"/>
        <v>9543</v>
      </c>
      <c r="AK86">
        <f t="shared" si="8"/>
        <v>3.3348994330977715</v>
      </c>
      <c r="AL86">
        <f t="shared" si="9"/>
        <v>5.0923351712355363</v>
      </c>
    </row>
    <row r="87" spans="1:38" x14ac:dyDescent="0.25">
      <c r="A87">
        <v>1937</v>
      </c>
      <c r="B87">
        <v>30</v>
      </c>
      <c r="C87">
        <v>338</v>
      </c>
      <c r="D87">
        <v>28.4</v>
      </c>
      <c r="E87">
        <v>4.99</v>
      </c>
      <c r="F87">
        <v>4.34</v>
      </c>
      <c r="G87">
        <v>2967</v>
      </c>
      <c r="H87">
        <v>1582</v>
      </c>
      <c r="I87">
        <v>1381</v>
      </c>
      <c r="J87">
        <v>162</v>
      </c>
      <c r="K87">
        <v>166</v>
      </c>
      <c r="L87">
        <v>242</v>
      </c>
      <c r="M87">
        <v>26030.1</v>
      </c>
      <c r="N87">
        <v>28290</v>
      </c>
      <c r="O87">
        <v>14817</v>
      </c>
      <c r="P87">
        <v>12545</v>
      </c>
      <c r="Q87">
        <v>1645</v>
      </c>
      <c r="R87">
        <v>9849</v>
      </c>
      <c r="S87">
        <v>594</v>
      </c>
      <c r="T87">
        <v>11307</v>
      </c>
      <c r="U87">
        <v>423</v>
      </c>
      <c r="V87">
        <v>44</v>
      </c>
      <c r="W87">
        <v>454</v>
      </c>
      <c r="X87">
        <v>114453</v>
      </c>
      <c r="Y87">
        <v>1.4650000000000001</v>
      </c>
      <c r="Z87">
        <v>0.29099999999999998</v>
      </c>
      <c r="AA87">
        <v>9.8000000000000007</v>
      </c>
      <c r="AB87">
        <v>0.6</v>
      </c>
      <c r="AC87">
        <v>3.4</v>
      </c>
      <c r="AD87">
        <v>3.9</v>
      </c>
      <c r="AE87">
        <v>1.1499999999999999</v>
      </c>
      <c r="AF87">
        <v>3671</v>
      </c>
      <c r="AG87">
        <f>(13*$Q87+3*(R87-S87+U87)-2*T87)/DOLLARDE($M87,3)+VLOOKUP($A87,FGGuts!$A$1:$N$153,14,FALSE)</f>
        <v>4.1071768705740741</v>
      </c>
      <c r="AH87">
        <f t="shared" si="5"/>
        <v>-0.23282312942592576</v>
      </c>
      <c r="AI87">
        <f t="shared" si="6"/>
        <v>1.2389470131623355</v>
      </c>
      <c r="AJ87">
        <f t="shared" si="7"/>
        <v>9255</v>
      </c>
      <c r="AK87">
        <f t="shared" si="8"/>
        <v>3.1999206054474914</v>
      </c>
      <c r="AL87">
        <f t="shared" si="9"/>
        <v>5.1229847229514291</v>
      </c>
    </row>
    <row r="88" spans="1:38" x14ac:dyDescent="0.25">
      <c r="A88">
        <v>1936</v>
      </c>
      <c r="B88">
        <v>23</v>
      </c>
      <c r="C88">
        <v>268</v>
      </c>
      <c r="D88">
        <v>28.5</v>
      </c>
      <c r="E88">
        <v>5.24</v>
      </c>
      <c r="F88">
        <v>4.55</v>
      </c>
      <c r="G88">
        <v>2784</v>
      </c>
      <c r="H88">
        <v>1401</v>
      </c>
      <c r="I88">
        <v>1234</v>
      </c>
      <c r="J88">
        <v>130</v>
      </c>
      <c r="K88">
        <v>134</v>
      </c>
      <c r="L88">
        <v>258</v>
      </c>
      <c r="M88">
        <v>24674</v>
      </c>
      <c r="N88">
        <v>27802</v>
      </c>
      <c r="O88">
        <v>14599</v>
      </c>
      <c r="P88">
        <v>12487</v>
      </c>
      <c r="Q88">
        <v>1541</v>
      </c>
      <c r="R88">
        <v>9422</v>
      </c>
      <c r="S88">
        <v>562</v>
      </c>
      <c r="T88">
        <v>9554</v>
      </c>
      <c r="U88">
        <v>477</v>
      </c>
      <c r="V88">
        <v>41</v>
      </c>
      <c r="W88">
        <v>569</v>
      </c>
      <c r="X88">
        <v>109638</v>
      </c>
      <c r="Y88">
        <v>1.5089999999999999</v>
      </c>
      <c r="Z88">
        <v>0.29799999999999999</v>
      </c>
      <c r="AA88">
        <v>10.1</v>
      </c>
      <c r="AB88">
        <v>0.6</v>
      </c>
      <c r="AC88">
        <v>3.4</v>
      </c>
      <c r="AD88">
        <v>3.5</v>
      </c>
      <c r="AE88">
        <v>1.01</v>
      </c>
      <c r="AF88">
        <v>3414</v>
      </c>
      <c r="AG88">
        <f>(13*$Q88+3*(R88-S88+U88)-2*T88)/DOLLARDE($M88,3)+VLOOKUP($A88,FGGuts!$A$1:$N$153,14,FALSE)</f>
        <v>4.436732430898922</v>
      </c>
      <c r="AH88">
        <f t="shared" si="5"/>
        <v>-0.11326756910107783</v>
      </c>
      <c r="AI88">
        <f t="shared" si="6"/>
        <v>1.2956356736242884</v>
      </c>
      <c r="AJ88">
        <f t="shared" si="7"/>
        <v>8860</v>
      </c>
      <c r="AK88">
        <f t="shared" si="8"/>
        <v>3.2317419145659398</v>
      </c>
      <c r="AL88">
        <f t="shared" si="9"/>
        <v>5.3250790305584825</v>
      </c>
    </row>
    <row r="89" spans="1:38" x14ac:dyDescent="0.25">
      <c r="A89">
        <v>1935</v>
      </c>
      <c r="B89">
        <v>24</v>
      </c>
      <c r="C89">
        <v>275</v>
      </c>
      <c r="D89">
        <v>28.2</v>
      </c>
      <c r="E89">
        <v>5.04</v>
      </c>
      <c r="F89">
        <v>4.34</v>
      </c>
      <c r="G89">
        <v>2830</v>
      </c>
      <c r="H89">
        <v>1364</v>
      </c>
      <c r="I89">
        <v>1291</v>
      </c>
      <c r="J89">
        <v>164</v>
      </c>
      <c r="K89">
        <v>165</v>
      </c>
      <c r="L89">
        <v>237</v>
      </c>
      <c r="M89">
        <v>25075.1</v>
      </c>
      <c r="N89">
        <v>27733</v>
      </c>
      <c r="O89">
        <v>14250</v>
      </c>
      <c r="P89">
        <v>12105</v>
      </c>
      <c r="Q89">
        <v>1529</v>
      </c>
      <c r="R89">
        <v>9051</v>
      </c>
      <c r="S89">
        <v>498</v>
      </c>
      <c r="T89">
        <v>9610</v>
      </c>
      <c r="U89">
        <v>452</v>
      </c>
      <c r="V89">
        <v>37</v>
      </c>
      <c r="W89">
        <v>439</v>
      </c>
      <c r="X89">
        <v>110524</v>
      </c>
      <c r="Y89">
        <v>1.4670000000000001</v>
      </c>
      <c r="Z89">
        <v>0.29299999999999998</v>
      </c>
      <c r="AA89">
        <v>10</v>
      </c>
      <c r="AB89">
        <v>0.5</v>
      </c>
      <c r="AC89">
        <v>3.2</v>
      </c>
      <c r="AD89">
        <v>3.4</v>
      </c>
      <c r="AE89">
        <v>1.06</v>
      </c>
      <c r="AF89">
        <v>3504</v>
      </c>
      <c r="AG89">
        <f>(13*$Q89+3*(R89-S89+U89)-2*T89)/DOLLARDE($M89,3)+VLOOKUP($A89,FGGuts!$A$1:$N$153,14,FALSE)</f>
        <v>4.1595546220721564</v>
      </c>
      <c r="AH89">
        <f t="shared" si="5"/>
        <v>-0.18044537792784343</v>
      </c>
      <c r="AI89">
        <f t="shared" si="6"/>
        <v>1.3197740112994349</v>
      </c>
      <c r="AJ89">
        <f t="shared" si="7"/>
        <v>8553</v>
      </c>
      <c r="AK89">
        <f t="shared" si="8"/>
        <v>3.0698295801983364</v>
      </c>
      <c r="AL89">
        <f t="shared" si="9"/>
        <v>5.1145880413686768</v>
      </c>
    </row>
    <row r="90" spans="1:38" x14ac:dyDescent="0.25">
      <c r="A90">
        <v>1934</v>
      </c>
      <c r="B90">
        <v>24</v>
      </c>
      <c r="C90">
        <v>263</v>
      </c>
      <c r="D90">
        <v>28.5</v>
      </c>
      <c r="E90">
        <v>4.8899999999999997</v>
      </c>
      <c r="F90">
        <v>4.26</v>
      </c>
      <c r="G90">
        <v>2744</v>
      </c>
      <c r="H90">
        <v>1386</v>
      </c>
      <c r="I90">
        <v>1249</v>
      </c>
      <c r="J90">
        <v>162</v>
      </c>
      <c r="K90">
        <v>167</v>
      </c>
      <c r="L90">
        <v>247</v>
      </c>
      <c r="M90">
        <v>24207.1</v>
      </c>
      <c r="N90">
        <v>26589</v>
      </c>
      <c r="O90">
        <v>13419</v>
      </c>
      <c r="P90">
        <v>11467</v>
      </c>
      <c r="Q90">
        <v>1439</v>
      </c>
      <c r="R90">
        <v>8663</v>
      </c>
      <c r="S90">
        <v>479</v>
      </c>
      <c r="T90">
        <v>9799</v>
      </c>
      <c r="U90">
        <v>380</v>
      </c>
      <c r="V90">
        <v>41</v>
      </c>
      <c r="W90">
        <v>441</v>
      </c>
      <c r="X90">
        <v>106332</v>
      </c>
      <c r="Y90">
        <v>1.456</v>
      </c>
      <c r="Z90">
        <v>0.29399999999999998</v>
      </c>
      <c r="AA90">
        <v>9.9</v>
      </c>
      <c r="AB90">
        <v>0.5</v>
      </c>
      <c r="AC90">
        <v>3.2</v>
      </c>
      <c r="AD90">
        <v>3.6</v>
      </c>
      <c r="AE90">
        <v>1.1299999999999999</v>
      </c>
      <c r="AF90">
        <v>3179</v>
      </c>
      <c r="AG90">
        <f>(13*$Q90+3*(R90-S90+U90)-2*T90)/DOLLARDE($M90,3)+VLOOKUP($A90,FGGuts!$A$1:$N$153,14,FALSE)</f>
        <v>4.1445242488502112</v>
      </c>
      <c r="AH90">
        <f t="shared" si="5"/>
        <v>-0.11547575114978859</v>
      </c>
      <c r="AI90">
        <f t="shared" si="6"/>
        <v>1.2064516129032259</v>
      </c>
      <c r="AJ90">
        <f t="shared" si="7"/>
        <v>8184</v>
      </c>
      <c r="AK90">
        <f t="shared" si="8"/>
        <v>3.0427143289912153</v>
      </c>
      <c r="AL90">
        <f t="shared" si="9"/>
        <v>4.9890253642147018</v>
      </c>
    </row>
    <row r="91" spans="1:38" x14ac:dyDescent="0.25">
      <c r="A91">
        <v>1933</v>
      </c>
      <c r="B91">
        <v>25</v>
      </c>
      <c r="C91">
        <v>242</v>
      </c>
      <c r="D91">
        <v>29.1</v>
      </c>
      <c r="E91">
        <v>4.55</v>
      </c>
      <c r="F91">
        <v>3.85</v>
      </c>
      <c r="G91">
        <v>2734</v>
      </c>
      <c r="H91">
        <v>1340</v>
      </c>
      <c r="I91">
        <v>1301</v>
      </c>
      <c r="J91">
        <v>177</v>
      </c>
      <c r="K91">
        <v>179</v>
      </c>
      <c r="L91">
        <v>229</v>
      </c>
      <c r="M91">
        <v>24330.1</v>
      </c>
      <c r="N91">
        <v>25557</v>
      </c>
      <c r="O91">
        <v>12445</v>
      </c>
      <c r="P91">
        <v>10417</v>
      </c>
      <c r="Q91">
        <v>1172</v>
      </c>
      <c r="R91">
        <v>8045</v>
      </c>
      <c r="S91">
        <v>358</v>
      </c>
      <c r="T91">
        <v>8735</v>
      </c>
      <c r="U91">
        <v>432</v>
      </c>
      <c r="V91">
        <v>35</v>
      </c>
      <c r="W91">
        <v>406</v>
      </c>
      <c r="X91">
        <v>105260</v>
      </c>
      <c r="Y91">
        <v>1.381</v>
      </c>
      <c r="Z91">
        <v>0.28299999999999997</v>
      </c>
      <c r="AA91">
        <v>9.5</v>
      </c>
      <c r="AB91">
        <v>0.4</v>
      </c>
      <c r="AC91">
        <v>3</v>
      </c>
      <c r="AD91">
        <v>3.2</v>
      </c>
      <c r="AE91">
        <v>1.0900000000000001</v>
      </c>
      <c r="AF91">
        <v>3259</v>
      </c>
      <c r="AG91">
        <f>(13*$Q91+3*(R91-S91+U91)-2*T91)/DOLLARDE($M91,3)+VLOOKUP($A91,FGGuts!$A$1:$N$153,14,FALSE)</f>
        <v>3.7072764861421272</v>
      </c>
      <c r="AH91">
        <f t="shared" si="5"/>
        <v>-0.14272351385787285</v>
      </c>
      <c r="AI91">
        <f t="shared" si="6"/>
        <v>1.2340022718667172</v>
      </c>
      <c r="AJ91">
        <f t="shared" si="7"/>
        <v>7687</v>
      </c>
      <c r="AK91">
        <f t="shared" si="8"/>
        <v>2.8434875532599917</v>
      </c>
      <c r="AL91">
        <f t="shared" si="9"/>
        <v>4.6035127618473517</v>
      </c>
    </row>
    <row r="92" spans="1:38" x14ac:dyDescent="0.25">
      <c r="A92">
        <v>1932</v>
      </c>
      <c r="B92">
        <v>34</v>
      </c>
      <c r="C92">
        <v>333</v>
      </c>
      <c r="D92">
        <v>27.9</v>
      </c>
      <c r="E92">
        <v>4.88</v>
      </c>
      <c r="F92">
        <v>4.1100000000000003</v>
      </c>
      <c r="G92">
        <v>3045</v>
      </c>
      <c r="H92">
        <v>1432</v>
      </c>
      <c r="I92">
        <v>1504</v>
      </c>
      <c r="J92">
        <v>162</v>
      </c>
      <c r="K92">
        <v>165</v>
      </c>
      <c r="L92">
        <v>205</v>
      </c>
      <c r="M92">
        <v>27042.2</v>
      </c>
      <c r="N92">
        <v>29193</v>
      </c>
      <c r="O92">
        <v>14874</v>
      </c>
      <c r="P92">
        <v>12346</v>
      </c>
      <c r="Q92">
        <v>1443</v>
      </c>
      <c r="R92">
        <v>9058</v>
      </c>
      <c r="S92">
        <v>355</v>
      </c>
      <c r="T92">
        <v>10137</v>
      </c>
      <c r="U92">
        <v>492</v>
      </c>
      <c r="V92">
        <v>41</v>
      </c>
      <c r="W92">
        <v>411</v>
      </c>
      <c r="X92">
        <v>107319</v>
      </c>
      <c r="Y92">
        <v>1.4139999999999999</v>
      </c>
      <c r="Z92">
        <v>0.28599999999999998</v>
      </c>
      <c r="AA92">
        <v>9.6999999999999993</v>
      </c>
      <c r="AB92">
        <v>0.5</v>
      </c>
      <c r="AC92">
        <v>3</v>
      </c>
      <c r="AD92">
        <v>3.4</v>
      </c>
      <c r="AE92">
        <v>1.1200000000000001</v>
      </c>
      <c r="AF92">
        <v>3420</v>
      </c>
      <c r="AG92">
        <f>(13*$Q92+3*(R92-S92+U92)-2*T92)/DOLLARDE($M92,3)+VLOOKUP($A92,FGGuts!$A$1:$N$153,14,FALSE)</f>
        <v>3.9820321467310915</v>
      </c>
      <c r="AH92">
        <f t="shared" si="5"/>
        <v>-0.1279678532689088</v>
      </c>
      <c r="AI92">
        <f t="shared" si="6"/>
        <v>1.1648501362397821</v>
      </c>
      <c r="AJ92">
        <f t="shared" si="7"/>
        <v>8703</v>
      </c>
      <c r="AK92">
        <f t="shared" si="8"/>
        <v>2.8964229365940239</v>
      </c>
      <c r="AL92">
        <f t="shared" si="9"/>
        <v>4.9501774972882355</v>
      </c>
    </row>
    <row r="93" spans="1:38" x14ac:dyDescent="0.25">
      <c r="A93">
        <v>1931</v>
      </c>
      <c r="B93">
        <v>22</v>
      </c>
      <c r="C93">
        <v>242</v>
      </c>
      <c r="D93">
        <v>28.8</v>
      </c>
      <c r="E93">
        <v>4.84</v>
      </c>
      <c r="F93">
        <v>4.13</v>
      </c>
      <c r="G93">
        <v>2678</v>
      </c>
      <c r="H93">
        <v>1354</v>
      </c>
      <c r="I93">
        <v>1324</v>
      </c>
      <c r="J93">
        <v>145</v>
      </c>
      <c r="K93">
        <v>148</v>
      </c>
      <c r="L93">
        <v>204</v>
      </c>
      <c r="M93">
        <v>23754.1</v>
      </c>
      <c r="N93">
        <v>25914</v>
      </c>
      <c r="O93">
        <v>12962</v>
      </c>
      <c r="P93">
        <v>10891</v>
      </c>
      <c r="Q93">
        <v>1143</v>
      </c>
      <c r="R93">
        <v>8328</v>
      </c>
      <c r="S93">
        <v>377</v>
      </c>
      <c r="T93">
        <v>8801</v>
      </c>
      <c r="U93">
        <v>430</v>
      </c>
      <c r="V93">
        <v>42</v>
      </c>
      <c r="W93">
        <v>364</v>
      </c>
      <c r="X93">
        <v>104023</v>
      </c>
      <c r="Y93">
        <v>1.4419999999999999</v>
      </c>
      <c r="Z93">
        <v>0.29299999999999998</v>
      </c>
      <c r="AA93">
        <v>9.8000000000000007</v>
      </c>
      <c r="AB93">
        <v>0.4</v>
      </c>
      <c r="AC93">
        <v>3.2</v>
      </c>
      <c r="AD93">
        <v>3.3</v>
      </c>
      <c r="AE93">
        <v>1.06</v>
      </c>
      <c r="AF93">
        <v>3361</v>
      </c>
      <c r="AG93">
        <f>(13*$Q93+3*(R93-S93+U93)-2*T93)/DOLLARDE($M93,3)+VLOOKUP($A93,FGGuts!$A$1:$N$153,14,FALSE)</f>
        <v>4.0559858411798553</v>
      </c>
      <c r="AH93">
        <f t="shared" si="5"/>
        <v>-7.4014158820144615E-2</v>
      </c>
      <c r="AI93">
        <f t="shared" si="6"/>
        <v>1.255041075429425</v>
      </c>
      <c r="AJ93">
        <f t="shared" si="7"/>
        <v>7951</v>
      </c>
      <c r="AK93">
        <f t="shared" si="8"/>
        <v>3.0124608843298772</v>
      </c>
      <c r="AL93">
        <f t="shared" si="9"/>
        <v>4.911019743766051</v>
      </c>
    </row>
    <row r="94" spans="1:38" x14ac:dyDescent="0.25">
      <c r="A94">
        <v>1930</v>
      </c>
      <c r="B94">
        <v>25</v>
      </c>
      <c r="C94">
        <v>273</v>
      </c>
      <c r="D94">
        <v>28</v>
      </c>
      <c r="E94">
        <v>5.51</v>
      </c>
      <c r="F94">
        <v>4.8</v>
      </c>
      <c r="G94">
        <v>3043</v>
      </c>
      <c r="H94">
        <v>1373</v>
      </c>
      <c r="I94">
        <v>1440</v>
      </c>
      <c r="J94">
        <v>123</v>
      </c>
      <c r="K94">
        <v>124</v>
      </c>
      <c r="L94">
        <v>252</v>
      </c>
      <c r="M94">
        <v>26810</v>
      </c>
      <c r="N94">
        <v>30971</v>
      </c>
      <c r="O94">
        <v>16779</v>
      </c>
      <c r="P94">
        <v>14290</v>
      </c>
      <c r="Q94">
        <v>1565</v>
      </c>
      <c r="R94">
        <v>9258</v>
      </c>
      <c r="S94">
        <v>275</v>
      </c>
      <c r="T94">
        <v>10295</v>
      </c>
      <c r="U94">
        <v>474</v>
      </c>
      <c r="V94">
        <v>36</v>
      </c>
      <c r="W94">
        <v>433</v>
      </c>
      <c r="X94">
        <v>97219</v>
      </c>
      <c r="Y94">
        <v>1.5009999999999999</v>
      </c>
      <c r="Z94">
        <v>0.30299999999999999</v>
      </c>
      <c r="AA94">
        <v>10.4</v>
      </c>
      <c r="AB94">
        <v>0.5</v>
      </c>
      <c r="AC94">
        <v>3.1</v>
      </c>
      <c r="AD94">
        <v>3.5</v>
      </c>
      <c r="AE94">
        <v>1.1100000000000001</v>
      </c>
      <c r="AF94">
        <v>3042</v>
      </c>
      <c r="AG94">
        <f>(13*$Q94+3*(R94-S94+U94)-2*T94)/DOLLARDE($M94,3)+VLOOKUP($A94,FGGuts!$A$1:$N$153,14,FALSE)</f>
        <v>4.5500861618798956</v>
      </c>
      <c r="AH94">
        <f t="shared" si="5"/>
        <v>-0.24991383812010426</v>
      </c>
      <c r="AI94">
        <f t="shared" si="6"/>
        <v>1.0814077497333807</v>
      </c>
      <c r="AJ94">
        <f t="shared" si="7"/>
        <v>8983</v>
      </c>
      <c r="AK94">
        <f t="shared" si="8"/>
        <v>3.0155538977993288</v>
      </c>
      <c r="AL94">
        <f t="shared" si="9"/>
        <v>5.6326370757180158</v>
      </c>
    </row>
    <row r="95" spans="1:38" x14ac:dyDescent="0.25">
      <c r="A95">
        <v>1929</v>
      </c>
      <c r="B95">
        <v>29</v>
      </c>
      <c r="C95">
        <v>325</v>
      </c>
      <c r="D95">
        <v>28.7</v>
      </c>
      <c r="E95">
        <v>5.31</v>
      </c>
      <c r="F95">
        <v>4.54</v>
      </c>
      <c r="G95">
        <v>3391</v>
      </c>
      <c r="H95">
        <v>1461</v>
      </c>
      <c r="I95">
        <v>1718</v>
      </c>
      <c r="J95">
        <v>171</v>
      </c>
      <c r="K95">
        <v>173</v>
      </c>
      <c r="L95">
        <v>255</v>
      </c>
      <c r="M95">
        <v>29785</v>
      </c>
      <c r="N95">
        <v>33597</v>
      </c>
      <c r="O95">
        <v>18007</v>
      </c>
      <c r="P95">
        <v>15023</v>
      </c>
      <c r="Q95">
        <v>1562</v>
      </c>
      <c r="R95">
        <v>10913</v>
      </c>
      <c r="S95">
        <v>333</v>
      </c>
      <c r="T95">
        <v>10434</v>
      </c>
      <c r="U95">
        <v>611</v>
      </c>
      <c r="V95">
        <v>44</v>
      </c>
      <c r="W95">
        <v>447</v>
      </c>
      <c r="X95">
        <v>112604</v>
      </c>
      <c r="Y95">
        <v>1.494</v>
      </c>
      <c r="Z95">
        <v>0.29599999999999999</v>
      </c>
      <c r="AA95">
        <v>10.199999999999999</v>
      </c>
      <c r="AB95">
        <v>0.5</v>
      </c>
      <c r="AC95">
        <v>3.3</v>
      </c>
      <c r="AD95">
        <v>3.2</v>
      </c>
      <c r="AE95">
        <v>0.96</v>
      </c>
      <c r="AF95">
        <v>3760</v>
      </c>
      <c r="AG95">
        <f>(13*$Q95+3*(R95-S95+U95)-2*T95)/DOLLARDE($M95,3)+VLOOKUP($A95,FGGuts!$A$1:$N$153,14,FALSE)</f>
        <v>4.2703095517878129</v>
      </c>
      <c r="AH95">
        <f t="shared" si="5"/>
        <v>-0.26969044821218713</v>
      </c>
      <c r="AI95">
        <f t="shared" si="6"/>
        <v>1.1827618748033972</v>
      </c>
      <c r="AJ95">
        <f t="shared" si="7"/>
        <v>10580</v>
      </c>
      <c r="AK95">
        <f t="shared" si="8"/>
        <v>3.1969111969111972</v>
      </c>
      <c r="AL95">
        <f t="shared" si="9"/>
        <v>5.4410945106597275</v>
      </c>
    </row>
    <row r="96" spans="1:38" x14ac:dyDescent="0.25">
      <c r="A96">
        <v>1928</v>
      </c>
      <c r="B96">
        <v>29</v>
      </c>
      <c r="C96">
        <v>321</v>
      </c>
      <c r="D96">
        <v>28.5</v>
      </c>
      <c r="E96">
        <v>4.83</v>
      </c>
      <c r="F96">
        <v>4.07</v>
      </c>
      <c r="G96">
        <v>3235</v>
      </c>
      <c r="H96">
        <v>1289</v>
      </c>
      <c r="I96">
        <v>1644</v>
      </c>
      <c r="J96">
        <v>176</v>
      </c>
      <c r="K96">
        <v>176</v>
      </c>
      <c r="L96">
        <v>259</v>
      </c>
      <c r="M96">
        <v>28656</v>
      </c>
      <c r="N96">
        <v>31009</v>
      </c>
      <c r="O96">
        <v>15623</v>
      </c>
      <c r="P96">
        <v>12973</v>
      </c>
      <c r="Q96">
        <v>1438</v>
      </c>
      <c r="R96">
        <v>9633</v>
      </c>
      <c r="S96">
        <v>308</v>
      </c>
      <c r="T96">
        <v>9957</v>
      </c>
      <c r="U96">
        <v>740</v>
      </c>
      <c r="V96">
        <v>26</v>
      </c>
      <c r="W96">
        <v>372</v>
      </c>
      <c r="X96">
        <v>124789</v>
      </c>
      <c r="Y96">
        <v>1.4179999999999999</v>
      </c>
      <c r="Z96">
        <v>0.28999999999999998</v>
      </c>
      <c r="AA96">
        <v>9.6999999999999993</v>
      </c>
      <c r="AB96">
        <v>0.5</v>
      </c>
      <c r="AC96">
        <v>3</v>
      </c>
      <c r="AD96">
        <v>3.1</v>
      </c>
      <c r="AE96">
        <v>1.03</v>
      </c>
      <c r="AF96">
        <v>4369</v>
      </c>
      <c r="AG96">
        <f>(13*$Q96+3*(R96-S96+U96)-2*T96)/DOLLARDE($M96,3)+VLOOKUP($A96,FGGuts!$A$1:$N$153,14,FALSE)</f>
        <v>3.9121320491345615</v>
      </c>
      <c r="AH96">
        <f t="shared" si="5"/>
        <v>-0.15786795086543881</v>
      </c>
      <c r="AI96">
        <f t="shared" si="6"/>
        <v>1.4896010910330719</v>
      </c>
      <c r="AJ96">
        <f t="shared" si="7"/>
        <v>9325</v>
      </c>
      <c r="AK96">
        <f t="shared" si="8"/>
        <v>2.9287060301507535</v>
      </c>
      <c r="AL96">
        <f t="shared" si="9"/>
        <v>4.9067211055276383</v>
      </c>
    </row>
    <row r="97" spans="1:38" x14ac:dyDescent="0.25">
      <c r="A97">
        <v>1927</v>
      </c>
      <c r="B97">
        <v>31</v>
      </c>
      <c r="C97">
        <v>337</v>
      </c>
      <c r="D97">
        <v>28.4</v>
      </c>
      <c r="E97">
        <v>4.84</v>
      </c>
      <c r="F97">
        <v>4.0199999999999996</v>
      </c>
      <c r="G97">
        <v>3553</v>
      </c>
      <c r="H97">
        <v>1421</v>
      </c>
      <c r="I97">
        <v>1847</v>
      </c>
      <c r="J97">
        <v>190</v>
      </c>
      <c r="K97">
        <v>192</v>
      </c>
      <c r="L97">
        <v>234</v>
      </c>
      <c r="M97">
        <v>31362.2</v>
      </c>
      <c r="N97">
        <v>34004</v>
      </c>
      <c r="O97">
        <v>17205</v>
      </c>
      <c r="P97">
        <v>13992</v>
      </c>
      <c r="Q97">
        <v>1126</v>
      </c>
      <c r="R97">
        <v>10599</v>
      </c>
      <c r="S97" s="3">
        <v>0</v>
      </c>
      <c r="T97">
        <v>10794</v>
      </c>
      <c r="U97">
        <v>737</v>
      </c>
      <c r="V97">
        <v>43</v>
      </c>
      <c r="W97">
        <v>456</v>
      </c>
      <c r="X97">
        <v>111876</v>
      </c>
      <c r="Y97">
        <v>1.4219999999999999</v>
      </c>
      <c r="Z97">
        <v>0.28999999999999998</v>
      </c>
      <c r="AA97">
        <v>9.8000000000000007</v>
      </c>
      <c r="AB97">
        <v>0.3</v>
      </c>
      <c r="AC97">
        <v>3</v>
      </c>
      <c r="AD97">
        <v>3.1</v>
      </c>
      <c r="AE97">
        <v>1.02</v>
      </c>
      <c r="AF97">
        <v>4007</v>
      </c>
      <c r="AG97">
        <f>(13*$Q97+3*(R97-S97+U97)-2*T97)/DOLLARDE($M97,3)+VLOOKUP($A97,FGGuts!$A$1:$N$153,14,FALSE)</f>
        <v>3.8877455148371736</v>
      </c>
      <c r="AH97">
        <f t="shared" si="5"/>
        <v>-0.13225448516282601</v>
      </c>
      <c r="AI97">
        <f t="shared" si="6"/>
        <v>1.2261321909424725</v>
      </c>
      <c r="AJ97">
        <f t="shared" si="7"/>
        <v>10599</v>
      </c>
      <c r="AK97">
        <f t="shared" si="8"/>
        <v>3.0415462120567978</v>
      </c>
      <c r="AL97">
        <f t="shared" si="9"/>
        <v>4.9372396054757246</v>
      </c>
    </row>
    <row r="98" spans="1:38" x14ac:dyDescent="0.25">
      <c r="A98">
        <v>1926</v>
      </c>
      <c r="B98">
        <v>32</v>
      </c>
      <c r="C98">
        <v>335</v>
      </c>
      <c r="D98">
        <v>27.8</v>
      </c>
      <c r="E98">
        <v>4.83</v>
      </c>
      <c r="F98">
        <v>4.07</v>
      </c>
      <c r="G98">
        <v>3422</v>
      </c>
      <c r="H98">
        <v>1568</v>
      </c>
      <c r="I98">
        <v>1715</v>
      </c>
      <c r="J98">
        <v>171</v>
      </c>
      <c r="K98">
        <v>175</v>
      </c>
      <c r="L98">
        <v>260</v>
      </c>
      <c r="M98">
        <v>30092</v>
      </c>
      <c r="N98">
        <v>32241</v>
      </c>
      <c r="O98">
        <v>16529</v>
      </c>
      <c r="P98">
        <v>13594</v>
      </c>
      <c r="Q98">
        <v>1330</v>
      </c>
      <c r="R98">
        <v>10765</v>
      </c>
      <c r="S98" s="3">
        <v>0</v>
      </c>
      <c r="T98">
        <v>10455</v>
      </c>
      <c r="U98">
        <v>846</v>
      </c>
      <c r="V98">
        <v>53</v>
      </c>
      <c r="W98">
        <v>411</v>
      </c>
      <c r="X98">
        <v>131192</v>
      </c>
      <c r="Y98">
        <v>1.429</v>
      </c>
      <c r="Z98">
        <v>0.28899999999999998</v>
      </c>
      <c r="AA98">
        <v>9.6</v>
      </c>
      <c r="AB98">
        <v>0.4</v>
      </c>
      <c r="AC98">
        <v>3.2</v>
      </c>
      <c r="AD98">
        <v>3.1</v>
      </c>
      <c r="AE98">
        <v>0.97</v>
      </c>
      <c r="AF98">
        <v>4934</v>
      </c>
      <c r="AG98">
        <f>(13*$Q98+3*(R98-S98+U98)-2*T98)/DOLLARDE($M98,3)+VLOOKUP($A98,FGGuts!$A$1:$N$153,14,FALSE)</f>
        <v>3.9512524258939257</v>
      </c>
      <c r="AH98">
        <f t="shared" si="5"/>
        <v>-0.11874757410607462</v>
      </c>
      <c r="AI98">
        <f t="shared" si="6"/>
        <v>1.5028936947913494</v>
      </c>
      <c r="AJ98">
        <f t="shared" si="7"/>
        <v>10765</v>
      </c>
      <c r="AK98">
        <f t="shared" si="8"/>
        <v>3.2196264787983515</v>
      </c>
      <c r="AL98">
        <f t="shared" si="9"/>
        <v>4.9435398112455138</v>
      </c>
    </row>
    <row r="99" spans="1:38" x14ac:dyDescent="0.25">
      <c r="A99">
        <v>1925</v>
      </c>
      <c r="B99">
        <v>32</v>
      </c>
      <c r="C99">
        <v>348</v>
      </c>
      <c r="D99">
        <v>27.8</v>
      </c>
      <c r="E99">
        <v>5.24</v>
      </c>
      <c r="F99">
        <v>4.5599999999999996</v>
      </c>
      <c r="G99">
        <v>3502</v>
      </c>
      <c r="H99">
        <v>1249</v>
      </c>
      <c r="I99">
        <v>1760</v>
      </c>
      <c r="J99">
        <v>151</v>
      </c>
      <c r="K99">
        <v>153</v>
      </c>
      <c r="L99">
        <v>215</v>
      </c>
      <c r="M99">
        <v>30933</v>
      </c>
      <c r="N99">
        <v>34807</v>
      </c>
      <c r="O99">
        <v>18345</v>
      </c>
      <c r="P99">
        <v>15658</v>
      </c>
      <c r="Q99">
        <v>1169</v>
      </c>
      <c r="R99">
        <v>10827</v>
      </c>
      <c r="S99" s="3">
        <v>0</v>
      </c>
      <c r="T99">
        <v>10380</v>
      </c>
      <c r="U99">
        <v>648</v>
      </c>
      <c r="V99">
        <v>35</v>
      </c>
      <c r="W99">
        <v>439</v>
      </c>
      <c r="X99">
        <v>136187</v>
      </c>
      <c r="Y99">
        <v>1.4750000000000001</v>
      </c>
      <c r="Z99">
        <v>0.29399999999999998</v>
      </c>
      <c r="AA99">
        <v>10.1</v>
      </c>
      <c r="AB99">
        <v>0.3</v>
      </c>
      <c r="AC99">
        <v>3.2</v>
      </c>
      <c r="AD99">
        <v>3</v>
      </c>
      <c r="AE99">
        <v>0.96</v>
      </c>
      <c r="AF99">
        <v>3291</v>
      </c>
      <c r="AG99">
        <f>(13*$Q99+3*(R99-S99+U99)-2*T99)/DOLLARDE($M99,3)+VLOOKUP($A99,FGGuts!$A$1:$N$153,14,FALSE)</f>
        <v>4.0400488475091327</v>
      </c>
      <c r="AH99">
        <f t="shared" si="5"/>
        <v>-0.51995115249086687</v>
      </c>
      <c r="AI99">
        <f t="shared" si="6"/>
        <v>1.0937188434695913</v>
      </c>
      <c r="AJ99">
        <f t="shared" si="7"/>
        <v>10827</v>
      </c>
      <c r="AK99">
        <f t="shared" si="8"/>
        <v>3.1501309281350016</v>
      </c>
      <c r="AL99">
        <f t="shared" si="9"/>
        <v>5.337503636892639</v>
      </c>
    </row>
    <row r="100" spans="1:38" x14ac:dyDescent="0.25">
      <c r="A100">
        <v>1924</v>
      </c>
      <c r="B100">
        <v>33</v>
      </c>
      <c r="C100">
        <v>357</v>
      </c>
      <c r="D100">
        <v>27.2</v>
      </c>
      <c r="E100">
        <v>4.9000000000000004</v>
      </c>
      <c r="F100">
        <v>4.0999999999999996</v>
      </c>
      <c r="G100">
        <v>3431</v>
      </c>
      <c r="H100">
        <v>1502</v>
      </c>
      <c r="I100">
        <v>1764</v>
      </c>
      <c r="J100">
        <v>174</v>
      </c>
      <c r="K100">
        <v>181</v>
      </c>
      <c r="L100">
        <v>217</v>
      </c>
      <c r="M100">
        <v>30319</v>
      </c>
      <c r="N100">
        <v>33200</v>
      </c>
      <c r="O100">
        <v>16812</v>
      </c>
      <c r="P100">
        <v>13826</v>
      </c>
      <c r="Q100">
        <v>1060</v>
      </c>
      <c r="R100">
        <v>9964</v>
      </c>
      <c r="S100" s="3">
        <v>0</v>
      </c>
      <c r="T100">
        <v>10502</v>
      </c>
      <c r="U100">
        <v>848</v>
      </c>
      <c r="V100">
        <v>65</v>
      </c>
      <c r="W100">
        <v>431</v>
      </c>
      <c r="X100">
        <v>115437</v>
      </c>
      <c r="Y100">
        <v>1.4239999999999999</v>
      </c>
      <c r="Z100">
        <v>0.29199999999999998</v>
      </c>
      <c r="AA100">
        <v>9.9</v>
      </c>
      <c r="AB100">
        <v>0.3</v>
      </c>
      <c r="AC100">
        <v>3</v>
      </c>
      <c r="AD100">
        <v>3.1</v>
      </c>
      <c r="AE100">
        <v>1.05</v>
      </c>
      <c r="AF100">
        <v>4123</v>
      </c>
      <c r="AG100">
        <f>(13*$Q100+3*(R100-S100+U100)-2*T100)/DOLLARDE($M100,3)+VLOOKUP($A100,FGGuts!$A$1:$N$153,14,FALSE)</f>
        <v>3.8705577690557078</v>
      </c>
      <c r="AH100">
        <f t="shared" si="5"/>
        <v>-0.22944223094429184</v>
      </c>
      <c r="AI100">
        <f t="shared" si="6"/>
        <v>1.2624004898958971</v>
      </c>
      <c r="AJ100">
        <f t="shared" si="7"/>
        <v>9964</v>
      </c>
      <c r="AK100">
        <f t="shared" si="8"/>
        <v>2.9577492661367462</v>
      </c>
      <c r="AL100">
        <f t="shared" si="9"/>
        <v>4.9905339885880142</v>
      </c>
    </row>
    <row r="101" spans="1:38" x14ac:dyDescent="0.25">
      <c r="A101">
        <v>1923</v>
      </c>
      <c r="B101">
        <v>30</v>
      </c>
      <c r="C101">
        <v>330</v>
      </c>
      <c r="D101">
        <v>27.5</v>
      </c>
      <c r="E101">
        <v>4.99</v>
      </c>
      <c r="F101">
        <v>4.05</v>
      </c>
      <c r="G101">
        <v>3300</v>
      </c>
      <c r="H101">
        <v>1499</v>
      </c>
      <c r="I101">
        <v>1706</v>
      </c>
      <c r="J101">
        <v>159</v>
      </c>
      <c r="K101">
        <v>164</v>
      </c>
      <c r="L101">
        <v>221</v>
      </c>
      <c r="M101">
        <v>29314.1</v>
      </c>
      <c r="N101">
        <v>32111</v>
      </c>
      <c r="O101">
        <v>16483</v>
      </c>
      <c r="P101">
        <v>13202</v>
      </c>
      <c r="Q101">
        <v>1355</v>
      </c>
      <c r="R101">
        <v>9943</v>
      </c>
      <c r="S101" s="3">
        <v>0</v>
      </c>
      <c r="T101">
        <v>10044</v>
      </c>
      <c r="U101">
        <v>810</v>
      </c>
      <c r="V101">
        <v>44</v>
      </c>
      <c r="W101">
        <v>466</v>
      </c>
      <c r="X101">
        <v>128024</v>
      </c>
      <c r="Y101">
        <v>1.4350000000000001</v>
      </c>
      <c r="Z101">
        <v>0.29299999999999998</v>
      </c>
      <c r="AA101">
        <v>9.9</v>
      </c>
      <c r="AB101">
        <v>0.4</v>
      </c>
      <c r="AC101">
        <v>3.1</v>
      </c>
      <c r="AD101">
        <v>3.1</v>
      </c>
      <c r="AE101">
        <v>1.01</v>
      </c>
      <c r="AF101">
        <v>4555</v>
      </c>
      <c r="AG101">
        <f>(13*$Q101+3*(R101-S101+U101)-2*T101)/DOLLARDE($M101,3)+VLOOKUP($A101,FGGuts!$A$1:$N$153,14,FALSE)</f>
        <v>3.9490899673652251</v>
      </c>
      <c r="AH101">
        <f t="shared" si="5"/>
        <v>-0.10091003263477472</v>
      </c>
      <c r="AI101">
        <f t="shared" si="6"/>
        <v>1.4212168486739469</v>
      </c>
      <c r="AJ101">
        <f t="shared" si="7"/>
        <v>9943</v>
      </c>
      <c r="AK101">
        <f t="shared" si="8"/>
        <v>3.0526704797425608</v>
      </c>
      <c r="AL101">
        <f t="shared" si="9"/>
        <v>5.0605619549026084</v>
      </c>
    </row>
    <row r="102" spans="1:38" x14ac:dyDescent="0.25">
      <c r="A102">
        <v>1922</v>
      </c>
      <c r="B102">
        <v>24</v>
      </c>
      <c r="C102">
        <v>269</v>
      </c>
      <c r="D102">
        <v>27.4</v>
      </c>
      <c r="E102">
        <v>4.99</v>
      </c>
      <c r="F102">
        <v>4.1500000000000004</v>
      </c>
      <c r="G102">
        <v>3040</v>
      </c>
      <c r="H102">
        <v>1234</v>
      </c>
      <c r="I102">
        <v>1583</v>
      </c>
      <c r="J102">
        <v>171</v>
      </c>
      <c r="K102">
        <v>173</v>
      </c>
      <c r="L102">
        <v>190</v>
      </c>
      <c r="M102">
        <v>27028</v>
      </c>
      <c r="N102">
        <v>29900</v>
      </c>
      <c r="O102">
        <v>15156</v>
      </c>
      <c r="P102">
        <v>12469</v>
      </c>
      <c r="Q102">
        <v>1288</v>
      </c>
      <c r="R102">
        <v>8826</v>
      </c>
      <c r="S102" s="3">
        <v>0</v>
      </c>
      <c r="T102">
        <v>9339</v>
      </c>
      <c r="U102">
        <v>782</v>
      </c>
      <c r="V102">
        <v>55</v>
      </c>
      <c r="W102">
        <v>448</v>
      </c>
      <c r="X102">
        <v>117859</v>
      </c>
      <c r="Y102">
        <v>1.4330000000000001</v>
      </c>
      <c r="Z102">
        <v>0.29699999999999999</v>
      </c>
      <c r="AA102">
        <v>10</v>
      </c>
      <c r="AB102">
        <v>0.4</v>
      </c>
      <c r="AC102">
        <v>2.9</v>
      </c>
      <c r="AD102">
        <v>3.1</v>
      </c>
      <c r="AE102">
        <v>1.06</v>
      </c>
      <c r="AF102">
        <v>4303</v>
      </c>
      <c r="AG102">
        <f>(13*$Q102+3*(R102-S102+U102)-2*T102)/DOLLARDE($M102,3)+VLOOKUP($A102,FGGuts!$A$1:$N$153,14,FALSE)</f>
        <v>4.0038941838093827</v>
      </c>
      <c r="AH102">
        <f t="shared" si="5"/>
        <v>-0.14610581619061769</v>
      </c>
      <c r="AI102">
        <f t="shared" si="6"/>
        <v>1.5275115370962016</v>
      </c>
      <c r="AJ102">
        <f t="shared" si="7"/>
        <v>8826</v>
      </c>
      <c r="AK102">
        <f t="shared" si="8"/>
        <v>2.9389521977208819</v>
      </c>
      <c r="AL102">
        <f t="shared" si="9"/>
        <v>5.0467663164126089</v>
      </c>
    </row>
    <row r="103" spans="1:38" x14ac:dyDescent="0.25">
      <c r="A103">
        <v>1921</v>
      </c>
      <c r="B103">
        <v>24</v>
      </c>
      <c r="C103">
        <v>280</v>
      </c>
      <c r="D103">
        <v>27.1</v>
      </c>
      <c r="E103">
        <v>4.88</v>
      </c>
      <c r="F103">
        <v>3.99</v>
      </c>
      <c r="G103">
        <v>3131</v>
      </c>
      <c r="H103">
        <v>1185</v>
      </c>
      <c r="I103">
        <v>1717</v>
      </c>
      <c r="J103">
        <v>161</v>
      </c>
      <c r="K103">
        <v>170</v>
      </c>
      <c r="L103">
        <v>209</v>
      </c>
      <c r="M103">
        <v>27867</v>
      </c>
      <c r="N103">
        <v>30665</v>
      </c>
      <c r="O103">
        <v>15264</v>
      </c>
      <c r="P103">
        <v>12354</v>
      </c>
      <c r="Q103">
        <v>1137</v>
      </c>
      <c r="R103">
        <v>8627</v>
      </c>
      <c r="S103" s="3">
        <v>0</v>
      </c>
      <c r="T103">
        <v>9697</v>
      </c>
      <c r="U103">
        <v>838</v>
      </c>
      <c r="V103">
        <v>50</v>
      </c>
      <c r="W103">
        <v>407</v>
      </c>
      <c r="X103">
        <v>120889</v>
      </c>
      <c r="Y103">
        <v>1.41</v>
      </c>
      <c r="Z103">
        <v>0.29799999999999999</v>
      </c>
      <c r="AA103">
        <v>9.9</v>
      </c>
      <c r="AB103">
        <v>0.4</v>
      </c>
      <c r="AC103">
        <v>2.8</v>
      </c>
      <c r="AD103">
        <v>3.1</v>
      </c>
      <c r="AE103">
        <v>1.1200000000000001</v>
      </c>
      <c r="AF103">
        <v>4885</v>
      </c>
      <c r="AG103">
        <f>(13*$Q103+3*(R103-S103+U103)-2*T103)/DOLLARDE($M103,3)+VLOOKUP($A103,FGGuts!$A$1:$N$153,14,FALSE)</f>
        <v>3.9564108443678907</v>
      </c>
      <c r="AH103">
        <f t="shared" si="5"/>
        <v>-3.3589155632109513E-2</v>
      </c>
      <c r="AI103">
        <f t="shared" si="6"/>
        <v>1.6833218470020674</v>
      </c>
      <c r="AJ103">
        <f t="shared" si="7"/>
        <v>8627</v>
      </c>
      <c r="AK103">
        <f t="shared" si="8"/>
        <v>2.786198729680267</v>
      </c>
      <c r="AL103">
        <f t="shared" si="9"/>
        <v>4.929701797825385</v>
      </c>
    </row>
    <row r="104" spans="1:38" x14ac:dyDescent="0.25">
      <c r="A104">
        <v>1920</v>
      </c>
      <c r="B104">
        <v>24</v>
      </c>
      <c r="C104">
        <v>276</v>
      </c>
      <c r="D104">
        <v>27</v>
      </c>
      <c r="E104">
        <v>4.4000000000000004</v>
      </c>
      <c r="F104">
        <v>3.47</v>
      </c>
      <c r="G104">
        <v>2982</v>
      </c>
      <c r="H104">
        <v>1072</v>
      </c>
      <c r="I104">
        <v>1734</v>
      </c>
      <c r="J104">
        <v>211</v>
      </c>
      <c r="K104">
        <v>216</v>
      </c>
      <c r="L104">
        <v>169</v>
      </c>
      <c r="M104">
        <v>26795</v>
      </c>
      <c r="N104">
        <v>27602</v>
      </c>
      <c r="O104">
        <v>13113</v>
      </c>
      <c r="P104">
        <v>10327</v>
      </c>
      <c r="Q104">
        <v>722</v>
      </c>
      <c r="R104">
        <v>8403</v>
      </c>
      <c r="S104" s="3">
        <v>0</v>
      </c>
      <c r="T104">
        <v>9438</v>
      </c>
      <c r="U104">
        <v>711</v>
      </c>
      <c r="V104">
        <v>50</v>
      </c>
      <c r="W104">
        <v>469</v>
      </c>
      <c r="X104">
        <v>112525</v>
      </c>
      <c r="Y104">
        <v>1.3440000000000001</v>
      </c>
      <c r="Z104">
        <v>0.28799999999999998</v>
      </c>
      <c r="AA104">
        <v>9.3000000000000007</v>
      </c>
      <c r="AB104">
        <v>0.2</v>
      </c>
      <c r="AC104">
        <v>2.8</v>
      </c>
      <c r="AD104">
        <v>3.2</v>
      </c>
      <c r="AE104">
        <v>1.1200000000000001</v>
      </c>
      <c r="AF104">
        <v>4527</v>
      </c>
      <c r="AG104">
        <f>(13*$Q104+3*(R104-S104+U104)-2*T104)/DOLLARDE($M104,3)+VLOOKUP($A104,FGGuts!$A$1:$N$153,14,FALSE)</f>
        <v>3.4152437021832434</v>
      </c>
      <c r="AH104">
        <f t="shared" si="5"/>
        <v>-5.4756297816756838E-2</v>
      </c>
      <c r="AI104">
        <f t="shared" si="6"/>
        <v>1.613328581610834</v>
      </c>
      <c r="AJ104">
        <f t="shared" si="7"/>
        <v>8403</v>
      </c>
      <c r="AK104">
        <f t="shared" si="8"/>
        <v>2.8224295577533125</v>
      </c>
      <c r="AL104">
        <f t="shared" si="9"/>
        <v>4.4044411270759474</v>
      </c>
    </row>
    <row r="105" spans="1:38" x14ac:dyDescent="0.25">
      <c r="A105">
        <v>1919</v>
      </c>
      <c r="B105">
        <v>16</v>
      </c>
      <c r="C105">
        <v>197</v>
      </c>
      <c r="D105">
        <v>27.6</v>
      </c>
      <c r="E105">
        <v>3.87</v>
      </c>
      <c r="F105">
        <v>3.07</v>
      </c>
      <c r="G105">
        <v>2236</v>
      </c>
      <c r="H105">
        <v>929</v>
      </c>
      <c r="I105">
        <v>1301</v>
      </c>
      <c r="J105">
        <v>189</v>
      </c>
      <c r="K105">
        <v>192</v>
      </c>
      <c r="L105">
        <v>100</v>
      </c>
      <c r="M105">
        <v>20109.099999999999</v>
      </c>
      <c r="N105">
        <v>19599</v>
      </c>
      <c r="O105">
        <v>8655</v>
      </c>
      <c r="P105">
        <v>6849</v>
      </c>
      <c r="Q105">
        <v>447</v>
      </c>
      <c r="R105">
        <v>5981</v>
      </c>
      <c r="S105" s="3">
        <v>0</v>
      </c>
      <c r="T105">
        <v>6870</v>
      </c>
      <c r="U105">
        <v>533</v>
      </c>
      <c r="V105">
        <v>43</v>
      </c>
      <c r="W105">
        <v>374</v>
      </c>
      <c r="X105">
        <v>82721</v>
      </c>
      <c r="Y105">
        <v>1.272</v>
      </c>
      <c r="Z105">
        <v>0.28499999999999998</v>
      </c>
      <c r="AA105">
        <v>8.8000000000000007</v>
      </c>
      <c r="AB105">
        <v>0.2</v>
      </c>
      <c r="AC105">
        <v>2.7</v>
      </c>
      <c r="AD105">
        <v>3.1</v>
      </c>
      <c r="AE105">
        <v>1.1499999999999999</v>
      </c>
      <c r="AF105">
        <v>3186</v>
      </c>
      <c r="AG105">
        <f>(13*$Q105+3*(R105-S105+U105)-2*T105)/DOLLARDE($M105,3)+VLOOKUP($A105,FGGuts!$A$1:$N$153,14,FALSE)</f>
        <v>3.0634930380586134</v>
      </c>
      <c r="AH105">
        <f t="shared" si="5"/>
        <v>-6.5069619413864466E-3</v>
      </c>
      <c r="AI105">
        <f t="shared" si="6"/>
        <v>1.4286995515695067</v>
      </c>
      <c r="AJ105">
        <f t="shared" si="7"/>
        <v>5981</v>
      </c>
      <c r="AK105">
        <f t="shared" si="8"/>
        <v>2.6768167351810113</v>
      </c>
      <c r="AL105">
        <f t="shared" si="9"/>
        <v>3.8735744596207411</v>
      </c>
    </row>
    <row r="106" spans="1:38" x14ac:dyDescent="0.25">
      <c r="A106">
        <v>1918</v>
      </c>
      <c r="B106">
        <v>16</v>
      </c>
      <c r="C106">
        <v>203</v>
      </c>
      <c r="D106">
        <v>27.2</v>
      </c>
      <c r="E106">
        <v>3.63</v>
      </c>
      <c r="F106">
        <v>2.77</v>
      </c>
      <c r="G106">
        <v>2032</v>
      </c>
      <c r="H106">
        <v>749</v>
      </c>
      <c r="I106">
        <v>1280</v>
      </c>
      <c r="J106">
        <v>196</v>
      </c>
      <c r="K106">
        <v>204</v>
      </c>
      <c r="L106">
        <v>113</v>
      </c>
      <c r="M106">
        <v>18393</v>
      </c>
      <c r="N106">
        <v>17064</v>
      </c>
      <c r="O106">
        <v>7380</v>
      </c>
      <c r="P106">
        <v>5656</v>
      </c>
      <c r="Q106">
        <v>235</v>
      </c>
      <c r="R106">
        <v>5728</v>
      </c>
      <c r="S106" s="3">
        <v>0</v>
      </c>
      <c r="T106">
        <v>5875</v>
      </c>
      <c r="U106">
        <v>458</v>
      </c>
      <c r="V106">
        <v>23</v>
      </c>
      <c r="W106">
        <v>299</v>
      </c>
      <c r="X106">
        <v>75732</v>
      </c>
      <c r="Y106">
        <v>1.2390000000000001</v>
      </c>
      <c r="Z106">
        <v>0.27600000000000002</v>
      </c>
      <c r="AA106">
        <v>8.3000000000000007</v>
      </c>
      <c r="AB106">
        <v>0.1</v>
      </c>
      <c r="AC106">
        <v>2.8</v>
      </c>
      <c r="AD106">
        <v>2.9</v>
      </c>
      <c r="AE106">
        <v>1.03</v>
      </c>
      <c r="AF106">
        <v>3064</v>
      </c>
      <c r="AG106">
        <f>(13*$Q106+3*(R106-S106+U106)-2*T106)/DOLLARDE($M106,3)+VLOOKUP($A106,FGGuts!$A$1:$N$153,14,FALSE)</f>
        <v>2.7652366117544718</v>
      </c>
      <c r="AH106">
        <f t="shared" si="5"/>
        <v>-4.7633882455282439E-3</v>
      </c>
      <c r="AI106">
        <f t="shared" si="6"/>
        <v>1.5101034992607196</v>
      </c>
      <c r="AJ106">
        <f t="shared" si="7"/>
        <v>5728</v>
      </c>
      <c r="AK106">
        <f t="shared" si="8"/>
        <v>2.8028054151035722</v>
      </c>
      <c r="AL106">
        <f t="shared" si="9"/>
        <v>3.6111564182025773</v>
      </c>
    </row>
    <row r="107" spans="1:38" x14ac:dyDescent="0.25">
      <c r="A107">
        <v>1917</v>
      </c>
      <c r="B107">
        <v>16</v>
      </c>
      <c r="C107">
        <v>175</v>
      </c>
      <c r="D107">
        <v>26.7</v>
      </c>
      <c r="E107">
        <v>3.58</v>
      </c>
      <c r="F107">
        <v>2.68</v>
      </c>
      <c r="G107">
        <v>2494</v>
      </c>
      <c r="H107">
        <v>1113</v>
      </c>
      <c r="I107">
        <v>1380</v>
      </c>
      <c r="J107">
        <v>248</v>
      </c>
      <c r="K107">
        <v>258</v>
      </c>
      <c r="L107">
        <v>163</v>
      </c>
      <c r="M107">
        <v>22503.200000000001</v>
      </c>
      <c r="N107">
        <v>20351</v>
      </c>
      <c r="O107">
        <v>8932</v>
      </c>
      <c r="P107">
        <v>6706</v>
      </c>
      <c r="Q107">
        <v>335</v>
      </c>
      <c r="R107">
        <v>6888</v>
      </c>
      <c r="S107" s="3">
        <v>0</v>
      </c>
      <c r="T107">
        <v>8641</v>
      </c>
      <c r="U107">
        <v>577</v>
      </c>
      <c r="V107">
        <v>38</v>
      </c>
      <c r="W107">
        <v>415</v>
      </c>
      <c r="X107">
        <v>91106</v>
      </c>
      <c r="Y107">
        <v>1.21</v>
      </c>
      <c r="Z107">
        <v>0.27500000000000002</v>
      </c>
      <c r="AA107">
        <v>8.1</v>
      </c>
      <c r="AB107">
        <v>0.1</v>
      </c>
      <c r="AC107">
        <v>2.8</v>
      </c>
      <c r="AD107">
        <v>3.5</v>
      </c>
      <c r="AE107">
        <v>1.25</v>
      </c>
      <c r="AF107">
        <v>3746</v>
      </c>
      <c r="AG107">
        <f>(13*$Q107+3*(R107-S107+U107)-2*T107)/DOLLARDE($M107,3)+VLOOKUP($A107,FGGuts!$A$1:$N$153,14,FALSE)</f>
        <v>2.6817314363585196</v>
      </c>
      <c r="AH107">
        <f t="shared" si="5"/>
        <v>1.731436358519467E-3</v>
      </c>
      <c r="AI107">
        <f t="shared" si="6"/>
        <v>1.5026073004412355</v>
      </c>
      <c r="AJ107">
        <f t="shared" si="7"/>
        <v>6888</v>
      </c>
      <c r="AK107">
        <f t="shared" si="8"/>
        <v>2.7547510776021684</v>
      </c>
      <c r="AL107">
        <f t="shared" si="9"/>
        <v>3.5722178607930561</v>
      </c>
    </row>
    <row r="108" spans="1:38" x14ac:dyDescent="0.25">
      <c r="A108">
        <v>1916</v>
      </c>
      <c r="B108">
        <v>16</v>
      </c>
      <c r="C108">
        <v>187</v>
      </c>
      <c r="D108">
        <v>26.6</v>
      </c>
      <c r="E108">
        <v>3.56</v>
      </c>
      <c r="F108">
        <v>2.72</v>
      </c>
      <c r="G108">
        <v>2494</v>
      </c>
      <c r="H108">
        <v>1181</v>
      </c>
      <c r="I108">
        <v>1314</v>
      </c>
      <c r="J108">
        <v>233</v>
      </c>
      <c r="K108">
        <v>244</v>
      </c>
      <c r="L108">
        <v>182</v>
      </c>
      <c r="M108">
        <v>22511.1</v>
      </c>
      <c r="N108">
        <v>20311</v>
      </c>
      <c r="O108">
        <v>8888</v>
      </c>
      <c r="P108">
        <v>6800</v>
      </c>
      <c r="Q108">
        <v>383</v>
      </c>
      <c r="R108">
        <v>7088</v>
      </c>
      <c r="S108" s="3">
        <v>0</v>
      </c>
      <c r="T108">
        <v>9525</v>
      </c>
      <c r="U108">
        <v>625</v>
      </c>
      <c r="V108">
        <v>50</v>
      </c>
      <c r="W108">
        <v>500</v>
      </c>
      <c r="X108">
        <v>90990</v>
      </c>
      <c r="Y108">
        <v>1.2170000000000001</v>
      </c>
      <c r="Z108">
        <v>0.27600000000000002</v>
      </c>
      <c r="AA108">
        <v>8.1</v>
      </c>
      <c r="AB108">
        <v>0.2</v>
      </c>
      <c r="AC108">
        <v>2.8</v>
      </c>
      <c r="AD108">
        <v>3.8</v>
      </c>
      <c r="AE108">
        <v>1.34</v>
      </c>
      <c r="AF108">
        <v>3783</v>
      </c>
      <c r="AG108">
        <f>(13*$Q108+3*(R108-S108+U108)-2*T108)/DOLLARDE($M108,3)+VLOOKUP($A108,FGGuts!$A$1:$N$153,14,FALSE)</f>
        <v>2.7178193206384931</v>
      </c>
      <c r="AH108">
        <f t="shared" si="5"/>
        <v>-2.1806793615071207E-3</v>
      </c>
      <c r="AI108">
        <f t="shared" si="6"/>
        <v>1.5162324649298597</v>
      </c>
      <c r="AJ108">
        <f t="shared" si="7"/>
        <v>7088</v>
      </c>
      <c r="AK108">
        <f t="shared" si="8"/>
        <v>2.8337726182367406</v>
      </c>
      <c r="AL108">
        <f t="shared" si="9"/>
        <v>3.5534101341546487</v>
      </c>
    </row>
    <row r="109" spans="1:38" x14ac:dyDescent="0.25">
      <c r="A109">
        <v>1915</v>
      </c>
      <c r="B109">
        <v>24</v>
      </c>
      <c r="C109">
        <v>285</v>
      </c>
      <c r="D109">
        <v>26.7</v>
      </c>
      <c r="E109">
        <v>3.81</v>
      </c>
      <c r="F109">
        <v>2.9</v>
      </c>
      <c r="G109">
        <v>3728</v>
      </c>
      <c r="H109">
        <v>1666</v>
      </c>
      <c r="I109">
        <v>2057</v>
      </c>
      <c r="J109">
        <v>348</v>
      </c>
      <c r="K109">
        <v>359</v>
      </c>
      <c r="L109">
        <v>237</v>
      </c>
      <c r="M109">
        <v>33325.1</v>
      </c>
      <c r="N109">
        <v>30459</v>
      </c>
      <c r="O109">
        <v>14215</v>
      </c>
      <c r="P109">
        <v>10746</v>
      </c>
      <c r="Q109">
        <v>635</v>
      </c>
      <c r="R109">
        <v>11123</v>
      </c>
      <c r="S109" s="3">
        <v>0</v>
      </c>
      <c r="T109">
        <v>14115</v>
      </c>
      <c r="U109">
        <v>1010</v>
      </c>
      <c r="V109">
        <v>69</v>
      </c>
      <c r="W109">
        <v>734</v>
      </c>
      <c r="X109">
        <v>135457</v>
      </c>
      <c r="Y109">
        <v>1.248</v>
      </c>
      <c r="Z109">
        <v>0.27900000000000003</v>
      </c>
      <c r="AA109">
        <v>8.1999999999999993</v>
      </c>
      <c r="AB109">
        <v>0.2</v>
      </c>
      <c r="AC109">
        <v>3</v>
      </c>
      <c r="AD109">
        <v>3.8</v>
      </c>
      <c r="AE109">
        <v>1.27</v>
      </c>
      <c r="AF109">
        <v>5876</v>
      </c>
      <c r="AG109">
        <f>(13*$Q109+3*(R109-S109+U109)-2*T109)/DOLLARDE($M109,3)+VLOOKUP($A109,FGGuts!$A$1:$N$153,14,FALSE)</f>
        <v>2.901838281187485</v>
      </c>
      <c r="AH109">
        <f t="shared" si="5"/>
        <v>1.8382811874850802E-3</v>
      </c>
      <c r="AI109">
        <f t="shared" si="6"/>
        <v>1.578297072253559</v>
      </c>
      <c r="AJ109">
        <f t="shared" si="7"/>
        <v>11123</v>
      </c>
      <c r="AK109">
        <f t="shared" si="8"/>
        <v>3.0039309434264228</v>
      </c>
      <c r="AL109">
        <f t="shared" si="9"/>
        <v>3.8389713531247507</v>
      </c>
    </row>
    <row r="110" spans="1:38" x14ac:dyDescent="0.25">
      <c r="A110">
        <v>1914</v>
      </c>
      <c r="B110">
        <v>24</v>
      </c>
      <c r="C110">
        <v>264</v>
      </c>
      <c r="D110">
        <v>26.5</v>
      </c>
      <c r="E110">
        <v>3.87</v>
      </c>
      <c r="F110">
        <v>2.91</v>
      </c>
      <c r="G110">
        <v>3758</v>
      </c>
      <c r="H110">
        <v>1681</v>
      </c>
      <c r="I110">
        <v>2067</v>
      </c>
      <c r="J110">
        <v>341</v>
      </c>
      <c r="K110">
        <v>357</v>
      </c>
      <c r="L110">
        <v>238</v>
      </c>
      <c r="M110">
        <v>33509</v>
      </c>
      <c r="N110">
        <v>31108</v>
      </c>
      <c r="O110">
        <v>14530</v>
      </c>
      <c r="P110">
        <v>10823</v>
      </c>
      <c r="Q110">
        <v>710</v>
      </c>
      <c r="R110">
        <v>11145</v>
      </c>
      <c r="S110" s="3">
        <v>0</v>
      </c>
      <c r="T110">
        <v>14953</v>
      </c>
      <c r="U110">
        <v>1000</v>
      </c>
      <c r="V110">
        <v>50</v>
      </c>
      <c r="W110">
        <v>799</v>
      </c>
      <c r="X110">
        <v>136801</v>
      </c>
      <c r="Y110">
        <v>1.2609999999999999</v>
      </c>
      <c r="Z110">
        <v>0.28399999999999997</v>
      </c>
      <c r="AA110">
        <v>8.4</v>
      </c>
      <c r="AB110">
        <v>0.2</v>
      </c>
      <c r="AC110">
        <v>3</v>
      </c>
      <c r="AD110">
        <v>4</v>
      </c>
      <c r="AE110">
        <v>1.34</v>
      </c>
      <c r="AF110">
        <v>6438</v>
      </c>
      <c r="AG110">
        <f>(13*$Q110+3*(R110-S110+U110)-2*T110)/DOLLARDE($M110,3)+VLOOKUP($A110,FGGuts!$A$1:$N$153,14,FALSE)</f>
        <v>2.9062915634605626</v>
      </c>
      <c r="AH110">
        <f t="shared" si="5"/>
        <v>-3.7084365394375318E-3</v>
      </c>
      <c r="AI110">
        <f t="shared" si="6"/>
        <v>1.7177161152614728</v>
      </c>
      <c r="AJ110">
        <f t="shared" si="7"/>
        <v>11145</v>
      </c>
      <c r="AK110">
        <f t="shared" si="8"/>
        <v>2.9933749142021546</v>
      </c>
      <c r="AL110">
        <f t="shared" si="9"/>
        <v>3.9025336476767434</v>
      </c>
    </row>
    <row r="111" spans="1:38" x14ac:dyDescent="0.25">
      <c r="A111">
        <v>1913</v>
      </c>
      <c r="B111">
        <v>16</v>
      </c>
      <c r="C111">
        <v>229</v>
      </c>
      <c r="D111">
        <v>26.3</v>
      </c>
      <c r="E111">
        <v>4.04</v>
      </c>
      <c r="F111">
        <v>3.07</v>
      </c>
      <c r="G111">
        <v>2468</v>
      </c>
      <c r="H111">
        <v>1143</v>
      </c>
      <c r="I111">
        <v>1319</v>
      </c>
      <c r="J111">
        <v>196</v>
      </c>
      <c r="K111">
        <v>204</v>
      </c>
      <c r="L111">
        <v>162</v>
      </c>
      <c r="M111">
        <v>22067.200000000001</v>
      </c>
      <c r="N111">
        <v>21025</v>
      </c>
      <c r="O111">
        <v>9965</v>
      </c>
      <c r="P111">
        <v>7517</v>
      </c>
      <c r="Q111">
        <v>470</v>
      </c>
      <c r="R111">
        <v>7322</v>
      </c>
      <c r="S111" s="3">
        <v>0</v>
      </c>
      <c r="T111">
        <v>9459</v>
      </c>
      <c r="U111">
        <v>691</v>
      </c>
      <c r="V111">
        <v>50</v>
      </c>
      <c r="W111">
        <v>516</v>
      </c>
      <c r="X111">
        <v>91617</v>
      </c>
      <c r="Y111">
        <v>1.2849999999999999</v>
      </c>
      <c r="Z111">
        <v>0.28799999999999998</v>
      </c>
      <c r="AA111">
        <v>8.6</v>
      </c>
      <c r="AB111">
        <v>0.2</v>
      </c>
      <c r="AC111">
        <v>3</v>
      </c>
      <c r="AD111">
        <v>3.9</v>
      </c>
      <c r="AE111">
        <v>1.29</v>
      </c>
      <c r="AF111">
        <v>4045</v>
      </c>
      <c r="AG111">
        <f>(13*$Q111+3*(R111-S111+U111)-2*T111)/DOLLARDE($M111,3)+VLOOKUP($A111,FGGuts!$A$1:$N$153,14,FALSE)</f>
        <v>3.0649346404241502</v>
      </c>
      <c r="AH111">
        <f t="shared" si="5"/>
        <v>-5.0653595758496373E-3</v>
      </c>
      <c r="AI111">
        <f t="shared" si="6"/>
        <v>1.6429731925264013</v>
      </c>
      <c r="AJ111">
        <f t="shared" si="7"/>
        <v>7322</v>
      </c>
      <c r="AK111">
        <f t="shared" si="8"/>
        <v>2.9861788740691506</v>
      </c>
      <c r="AL111">
        <f t="shared" si="9"/>
        <v>4.064090751174418</v>
      </c>
    </row>
    <row r="112" spans="1:38" x14ac:dyDescent="0.25">
      <c r="A112">
        <v>1912</v>
      </c>
      <c r="B112">
        <v>16</v>
      </c>
      <c r="C112">
        <v>238</v>
      </c>
      <c r="D112">
        <v>26.5</v>
      </c>
      <c r="E112">
        <v>4.5199999999999996</v>
      </c>
      <c r="F112">
        <v>3.37</v>
      </c>
      <c r="G112">
        <v>2464</v>
      </c>
      <c r="H112">
        <v>1022</v>
      </c>
      <c r="I112">
        <v>1432</v>
      </c>
      <c r="J112">
        <v>160</v>
      </c>
      <c r="K112">
        <v>166</v>
      </c>
      <c r="L112">
        <v>134</v>
      </c>
      <c r="M112">
        <v>21880</v>
      </c>
      <c r="N112">
        <v>21991</v>
      </c>
      <c r="O112">
        <v>11148</v>
      </c>
      <c r="P112">
        <v>8189</v>
      </c>
      <c r="Q112">
        <v>442</v>
      </c>
      <c r="R112">
        <v>7662</v>
      </c>
      <c r="S112" s="3">
        <v>0</v>
      </c>
      <c r="T112">
        <v>9786</v>
      </c>
      <c r="U112">
        <v>719</v>
      </c>
      <c r="V112">
        <v>45</v>
      </c>
      <c r="W112">
        <v>560</v>
      </c>
      <c r="X112">
        <v>91716</v>
      </c>
      <c r="Y112">
        <v>1.355</v>
      </c>
      <c r="Z112">
        <v>0.3</v>
      </c>
      <c r="AA112">
        <v>9</v>
      </c>
      <c r="AB112">
        <v>0.2</v>
      </c>
      <c r="AC112">
        <v>3.2</v>
      </c>
      <c r="AD112">
        <v>4</v>
      </c>
      <c r="AE112">
        <v>1.28</v>
      </c>
      <c r="AF112">
        <v>4470</v>
      </c>
      <c r="AG112">
        <f>(13*$Q112+3*(R112-S112+U112)-2*T112)/DOLLARDE($M112,3)+VLOOKUP($A112,FGGuts!$A$1:$N$153,14,FALSE)</f>
        <v>3.3662303473491777</v>
      </c>
      <c r="AH112">
        <f t="shared" si="5"/>
        <v>-3.7696526508224082E-3</v>
      </c>
      <c r="AI112">
        <f t="shared" si="6"/>
        <v>1.8215158924205379</v>
      </c>
      <c r="AJ112">
        <f t="shared" si="7"/>
        <v>7662</v>
      </c>
      <c r="AK112">
        <f t="shared" si="8"/>
        <v>3.1516453382084095</v>
      </c>
      <c r="AL112">
        <f t="shared" si="9"/>
        <v>4.585557586837294</v>
      </c>
    </row>
    <row r="113" spans="1:38" x14ac:dyDescent="0.25">
      <c r="A113">
        <v>1911</v>
      </c>
      <c r="B113">
        <v>16</v>
      </c>
      <c r="C113">
        <v>213</v>
      </c>
      <c r="D113">
        <v>26.8</v>
      </c>
      <c r="E113">
        <v>4.51</v>
      </c>
      <c r="F113">
        <v>3.36</v>
      </c>
      <c r="G113">
        <v>2474</v>
      </c>
      <c r="H113">
        <v>1034</v>
      </c>
      <c r="I113">
        <v>1438</v>
      </c>
      <c r="J113">
        <v>167</v>
      </c>
      <c r="K113">
        <v>172</v>
      </c>
      <c r="L113">
        <v>137</v>
      </c>
      <c r="M113">
        <v>22044</v>
      </c>
      <c r="N113">
        <v>21894</v>
      </c>
      <c r="O113">
        <v>11157</v>
      </c>
      <c r="P113">
        <v>8242</v>
      </c>
      <c r="Q113">
        <v>514</v>
      </c>
      <c r="R113">
        <v>7917</v>
      </c>
      <c r="S113" s="3">
        <v>0</v>
      </c>
      <c r="T113">
        <v>9885</v>
      </c>
      <c r="U113">
        <v>837</v>
      </c>
      <c r="V113">
        <v>49</v>
      </c>
      <c r="W113">
        <v>539</v>
      </c>
      <c r="X113">
        <v>91535</v>
      </c>
      <c r="Y113">
        <v>1.3520000000000001</v>
      </c>
      <c r="Z113">
        <v>0.29799999999999999</v>
      </c>
      <c r="AA113">
        <v>8.9</v>
      </c>
      <c r="AB113">
        <v>0.2</v>
      </c>
      <c r="AC113">
        <v>3.2</v>
      </c>
      <c r="AD113">
        <v>4</v>
      </c>
      <c r="AE113">
        <v>1.25</v>
      </c>
      <c r="AF113">
        <v>4535</v>
      </c>
      <c r="AG113">
        <f>(13*$Q113+3*(R113-S113+U113)-2*T113)/DOLLARDE($M113,3)+VLOOKUP($A113,FGGuts!$A$1:$N$153,14,FALSE)</f>
        <v>3.365622935946289</v>
      </c>
      <c r="AH113">
        <f t="shared" si="5"/>
        <v>5.6229359462891537E-3</v>
      </c>
      <c r="AI113">
        <f t="shared" si="6"/>
        <v>1.8345469255663431</v>
      </c>
      <c r="AJ113">
        <f t="shared" si="7"/>
        <v>7917</v>
      </c>
      <c r="AK113">
        <f t="shared" si="8"/>
        <v>3.2323081110506262</v>
      </c>
      <c r="AL113">
        <f t="shared" si="9"/>
        <v>4.5551170386499731</v>
      </c>
    </row>
    <row r="114" spans="1:38" x14ac:dyDescent="0.25">
      <c r="A114">
        <v>1910</v>
      </c>
      <c r="B114">
        <v>16</v>
      </c>
      <c r="C114">
        <v>202</v>
      </c>
      <c r="D114">
        <v>27.1</v>
      </c>
      <c r="E114">
        <v>3.84</v>
      </c>
      <c r="F114">
        <v>2.77</v>
      </c>
      <c r="G114">
        <v>2498</v>
      </c>
      <c r="H114">
        <v>951</v>
      </c>
      <c r="I114">
        <v>1551</v>
      </c>
      <c r="J114">
        <v>233</v>
      </c>
      <c r="K114">
        <v>242</v>
      </c>
      <c r="L114">
        <v>125</v>
      </c>
      <c r="M114">
        <v>22373.200000000001</v>
      </c>
      <c r="N114">
        <v>20328</v>
      </c>
      <c r="O114">
        <v>9589</v>
      </c>
      <c r="P114">
        <v>6882</v>
      </c>
      <c r="Q114">
        <v>361</v>
      </c>
      <c r="R114">
        <v>7487</v>
      </c>
      <c r="S114" s="3">
        <v>0</v>
      </c>
      <c r="T114">
        <v>9698</v>
      </c>
      <c r="U114">
        <v>805</v>
      </c>
      <c r="V114">
        <v>34</v>
      </c>
      <c r="W114">
        <v>540</v>
      </c>
      <c r="X114">
        <v>89841</v>
      </c>
      <c r="Y114">
        <v>1.2430000000000001</v>
      </c>
      <c r="Z114">
        <v>0.27900000000000003</v>
      </c>
      <c r="AA114">
        <v>8.1999999999999993</v>
      </c>
      <c r="AB114">
        <v>0.1</v>
      </c>
      <c r="AC114">
        <v>3</v>
      </c>
      <c r="AD114">
        <v>3.9</v>
      </c>
      <c r="AE114">
        <v>1.3</v>
      </c>
      <c r="AF114">
        <v>4440</v>
      </c>
      <c r="AG114">
        <f>(13*$Q114+3*(R114-S114+U114)-2*T114)/DOLLARDE($M114,3)+VLOOKUP($A114,FGGuts!$A$1:$N$153,14,FALSE)</f>
        <v>2.7766863127784154</v>
      </c>
      <c r="AH114">
        <f t="shared" si="5"/>
        <v>6.6863127784153598E-3</v>
      </c>
      <c r="AI114">
        <f t="shared" si="6"/>
        <v>1.7745803357314149</v>
      </c>
      <c r="AJ114">
        <f t="shared" si="7"/>
        <v>7487</v>
      </c>
      <c r="AK114">
        <f t="shared" si="8"/>
        <v>3.0117101950209322</v>
      </c>
      <c r="AL114">
        <f t="shared" si="9"/>
        <v>3.8572577881735968</v>
      </c>
    </row>
    <row r="115" spans="1:38" x14ac:dyDescent="0.25">
      <c r="A115">
        <v>1909</v>
      </c>
      <c r="B115">
        <v>16</v>
      </c>
      <c r="C115">
        <v>203</v>
      </c>
      <c r="D115">
        <v>27</v>
      </c>
      <c r="E115">
        <v>3.55</v>
      </c>
      <c r="F115">
        <v>2.5299999999999998</v>
      </c>
      <c r="G115">
        <v>2482</v>
      </c>
      <c r="H115">
        <v>868</v>
      </c>
      <c r="I115">
        <v>1619</v>
      </c>
      <c r="J115">
        <v>273</v>
      </c>
      <c r="K115">
        <v>279</v>
      </c>
      <c r="L115">
        <v>114</v>
      </c>
      <c r="M115">
        <v>22213</v>
      </c>
      <c r="N115">
        <v>19641</v>
      </c>
      <c r="O115">
        <v>8811</v>
      </c>
      <c r="P115">
        <v>6244</v>
      </c>
      <c r="Q115">
        <v>259</v>
      </c>
      <c r="R115">
        <v>6663</v>
      </c>
      <c r="S115" s="3">
        <v>0</v>
      </c>
      <c r="T115">
        <v>9355</v>
      </c>
      <c r="U115">
        <v>767</v>
      </c>
      <c r="V115">
        <v>38</v>
      </c>
      <c r="W115">
        <v>565</v>
      </c>
      <c r="X115">
        <v>88590</v>
      </c>
      <c r="Y115">
        <v>1.1839999999999999</v>
      </c>
      <c r="Z115">
        <v>0.27300000000000002</v>
      </c>
      <c r="AA115">
        <v>8</v>
      </c>
      <c r="AB115">
        <v>0.1</v>
      </c>
      <c r="AC115">
        <v>2.7</v>
      </c>
      <c r="AD115">
        <v>3.8</v>
      </c>
      <c r="AE115">
        <v>1.4</v>
      </c>
      <c r="AF115">
        <v>4489</v>
      </c>
      <c r="AG115">
        <f>(13*$Q115+3*(R115-S115+U115)-2*T115)/DOLLARDE($M115,3)+VLOOKUP($A115,FGGuts!$A$1:$N$153,14,FALSE)</f>
        <v>2.5277447890874711</v>
      </c>
      <c r="AH115">
        <f t="shared" si="5"/>
        <v>-2.2552109125286712E-3</v>
      </c>
      <c r="AI115">
        <f t="shared" si="6"/>
        <v>1.8049859268194612</v>
      </c>
      <c r="AJ115">
        <f t="shared" si="7"/>
        <v>6663</v>
      </c>
      <c r="AK115">
        <f t="shared" si="8"/>
        <v>2.6996353486696982</v>
      </c>
      <c r="AL115">
        <f t="shared" si="9"/>
        <v>3.5699365236573177</v>
      </c>
    </row>
    <row r="116" spans="1:38" x14ac:dyDescent="0.25">
      <c r="A116">
        <v>1908</v>
      </c>
      <c r="B116">
        <v>16</v>
      </c>
      <c r="C116">
        <v>172</v>
      </c>
      <c r="D116">
        <v>27.9</v>
      </c>
      <c r="E116">
        <v>3.38</v>
      </c>
      <c r="F116">
        <v>2.37</v>
      </c>
      <c r="G116">
        <v>2488</v>
      </c>
      <c r="H116">
        <v>810</v>
      </c>
      <c r="I116">
        <v>1677</v>
      </c>
      <c r="J116">
        <v>289</v>
      </c>
      <c r="K116">
        <v>296</v>
      </c>
      <c r="L116">
        <v>108</v>
      </c>
      <c r="M116">
        <v>22310</v>
      </c>
      <c r="N116">
        <v>19242</v>
      </c>
      <c r="O116">
        <v>8421</v>
      </c>
      <c r="P116">
        <v>5866</v>
      </c>
      <c r="Q116">
        <v>267</v>
      </c>
      <c r="R116">
        <v>6119</v>
      </c>
      <c r="S116" s="3">
        <v>0</v>
      </c>
      <c r="T116">
        <v>9110</v>
      </c>
      <c r="U116">
        <v>768</v>
      </c>
      <c r="V116">
        <v>30</v>
      </c>
      <c r="W116">
        <v>471</v>
      </c>
      <c r="X116">
        <v>88857</v>
      </c>
      <c r="Y116">
        <v>1.137</v>
      </c>
      <c r="Z116">
        <v>0.26700000000000002</v>
      </c>
      <c r="AA116">
        <v>7.8</v>
      </c>
      <c r="AB116">
        <v>0.1</v>
      </c>
      <c r="AC116">
        <v>2.5</v>
      </c>
      <c r="AD116">
        <v>3.7</v>
      </c>
      <c r="AE116">
        <v>1.49</v>
      </c>
      <c r="AF116">
        <v>4234</v>
      </c>
      <c r="AG116">
        <f>(13*$Q116+3*(R116-S116+U116)-2*T116)/DOLLARDE($M116,3)+VLOOKUP($A116,FGGuts!$A$1:$N$153,14,FALSE)</f>
        <v>2.3659932765575973</v>
      </c>
      <c r="AH116">
        <f t="shared" si="5"/>
        <v>-4.0067234424028264E-3</v>
      </c>
      <c r="AI116">
        <f t="shared" si="6"/>
        <v>1.7024527543224768</v>
      </c>
      <c r="AJ116">
        <f t="shared" si="7"/>
        <v>6119</v>
      </c>
      <c r="AK116">
        <f t="shared" si="8"/>
        <v>2.4684446436575529</v>
      </c>
      <c r="AL116">
        <f t="shared" si="9"/>
        <v>3.3970865082922455</v>
      </c>
    </row>
    <row r="117" spans="1:38" x14ac:dyDescent="0.25">
      <c r="A117">
        <v>1907</v>
      </c>
      <c r="B117">
        <v>16</v>
      </c>
      <c r="C117">
        <v>161</v>
      </c>
      <c r="D117">
        <v>28.1</v>
      </c>
      <c r="E117">
        <v>3.53</v>
      </c>
      <c r="F117">
        <v>2.5</v>
      </c>
      <c r="G117">
        <v>2466</v>
      </c>
      <c r="H117">
        <v>637</v>
      </c>
      <c r="I117">
        <v>1828</v>
      </c>
      <c r="J117">
        <v>280</v>
      </c>
      <c r="K117">
        <v>290</v>
      </c>
      <c r="L117">
        <v>90</v>
      </c>
      <c r="M117">
        <v>21823.1</v>
      </c>
      <c r="N117">
        <v>19657</v>
      </c>
      <c r="O117">
        <v>8711</v>
      </c>
      <c r="P117">
        <v>6068</v>
      </c>
      <c r="Q117">
        <v>244</v>
      </c>
      <c r="R117">
        <v>6312</v>
      </c>
      <c r="S117" s="3">
        <v>0</v>
      </c>
      <c r="T117">
        <v>8696</v>
      </c>
      <c r="U117">
        <v>775</v>
      </c>
      <c r="V117">
        <v>20</v>
      </c>
      <c r="W117">
        <v>469</v>
      </c>
      <c r="X117">
        <v>87494</v>
      </c>
      <c r="Y117">
        <v>1.19</v>
      </c>
      <c r="Z117">
        <v>0.27300000000000002</v>
      </c>
      <c r="AA117">
        <v>8.1</v>
      </c>
      <c r="AB117">
        <v>0.1</v>
      </c>
      <c r="AC117">
        <v>2.6</v>
      </c>
      <c r="AD117">
        <v>3.6</v>
      </c>
      <c r="AE117">
        <v>1.38</v>
      </c>
      <c r="AF117">
        <v>4241</v>
      </c>
      <c r="AG117">
        <f>(13*$Q117+3*(R117-S117+U117)-2*T117)/DOLLARDE($M117,3)+VLOOKUP($A117,FGGuts!$A$1:$N$153,14,FALSE)</f>
        <v>2.5006363219795325</v>
      </c>
      <c r="AH117">
        <f t="shared" si="5"/>
        <v>6.363219795324504E-4</v>
      </c>
      <c r="AI117">
        <f t="shared" si="6"/>
        <v>1.7204868154158215</v>
      </c>
      <c r="AJ117">
        <f t="shared" si="7"/>
        <v>6312</v>
      </c>
      <c r="AK117">
        <f t="shared" si="8"/>
        <v>2.6030853826179938</v>
      </c>
      <c r="AL117">
        <f t="shared" si="9"/>
        <v>3.5924392851687803</v>
      </c>
    </row>
    <row r="118" spans="1:38" x14ac:dyDescent="0.25">
      <c r="A118">
        <v>1906</v>
      </c>
      <c r="B118">
        <v>16</v>
      </c>
      <c r="C118">
        <v>155</v>
      </c>
      <c r="D118">
        <v>27.9</v>
      </c>
      <c r="E118">
        <v>3.62</v>
      </c>
      <c r="F118">
        <v>2.66</v>
      </c>
      <c r="G118">
        <v>2454</v>
      </c>
      <c r="H118">
        <v>546</v>
      </c>
      <c r="I118">
        <v>1910</v>
      </c>
      <c r="J118">
        <v>277</v>
      </c>
      <c r="K118">
        <v>284</v>
      </c>
      <c r="L118">
        <v>86</v>
      </c>
      <c r="M118">
        <v>21706</v>
      </c>
      <c r="N118">
        <v>19701</v>
      </c>
      <c r="O118">
        <v>8883</v>
      </c>
      <c r="P118">
        <v>6409</v>
      </c>
      <c r="Q118">
        <v>261</v>
      </c>
      <c r="R118">
        <v>6258</v>
      </c>
      <c r="S118" s="3">
        <v>0</v>
      </c>
      <c r="T118">
        <v>9098</v>
      </c>
      <c r="U118">
        <v>770</v>
      </c>
      <c r="V118">
        <v>28</v>
      </c>
      <c r="W118">
        <v>462</v>
      </c>
      <c r="X118">
        <v>87112</v>
      </c>
      <c r="Y118">
        <v>1.196</v>
      </c>
      <c r="Z118">
        <v>0.27600000000000002</v>
      </c>
      <c r="AA118">
        <v>8.1999999999999993</v>
      </c>
      <c r="AB118">
        <v>0.1</v>
      </c>
      <c r="AC118">
        <v>2.6</v>
      </c>
      <c r="AD118">
        <v>3.8</v>
      </c>
      <c r="AE118">
        <v>1.45</v>
      </c>
      <c r="AF118">
        <v>4243</v>
      </c>
      <c r="AG118">
        <f>(13*$Q118+3*(R118-S118+U118)-2*T118)/DOLLARDE($M118,3)+VLOOKUP($A118,FGGuts!$A$1:$N$153,14,FALSE)</f>
        <v>2.6553669953008385</v>
      </c>
      <c r="AH118">
        <f t="shared" si="5"/>
        <v>-4.6330046991616136E-3</v>
      </c>
      <c r="AI118">
        <f t="shared" si="6"/>
        <v>1.7276058631921825</v>
      </c>
      <c r="AJ118">
        <f t="shared" si="7"/>
        <v>6258</v>
      </c>
      <c r="AK118">
        <f t="shared" si="8"/>
        <v>2.5947664240302224</v>
      </c>
      <c r="AL118">
        <f t="shared" si="9"/>
        <v>3.6831751589422277</v>
      </c>
    </row>
    <row r="119" spans="1:38" x14ac:dyDescent="0.25">
      <c r="A119">
        <v>1905</v>
      </c>
      <c r="B119">
        <v>16</v>
      </c>
      <c r="C119">
        <v>144</v>
      </c>
      <c r="D119">
        <v>27.6</v>
      </c>
      <c r="E119">
        <v>3.9</v>
      </c>
      <c r="F119">
        <v>2.82</v>
      </c>
      <c r="G119">
        <v>2474</v>
      </c>
      <c r="H119">
        <v>499</v>
      </c>
      <c r="I119">
        <v>1976</v>
      </c>
      <c r="J119">
        <v>224</v>
      </c>
      <c r="K119">
        <v>231</v>
      </c>
      <c r="L119">
        <v>44</v>
      </c>
      <c r="M119">
        <v>21980.2</v>
      </c>
      <c r="N119">
        <v>20219</v>
      </c>
      <c r="O119">
        <v>9651</v>
      </c>
      <c r="P119">
        <v>6887</v>
      </c>
      <c r="Q119">
        <v>338</v>
      </c>
      <c r="R119">
        <v>6272</v>
      </c>
      <c r="S119" s="3">
        <v>0</v>
      </c>
      <c r="T119">
        <v>9569</v>
      </c>
      <c r="U119">
        <v>830</v>
      </c>
      <c r="V119">
        <v>22</v>
      </c>
      <c r="W119">
        <v>541</v>
      </c>
      <c r="X119">
        <v>88956</v>
      </c>
      <c r="Y119">
        <v>1.2050000000000001</v>
      </c>
      <c r="Z119">
        <v>0.27700000000000002</v>
      </c>
      <c r="AA119">
        <v>8.3000000000000007</v>
      </c>
      <c r="AB119">
        <v>0.1</v>
      </c>
      <c r="AC119">
        <v>2.6</v>
      </c>
      <c r="AD119">
        <v>3.9</v>
      </c>
      <c r="AE119">
        <v>1.53</v>
      </c>
      <c r="AF119">
        <v>4539</v>
      </c>
      <c r="AG119">
        <f>(13*$Q119+3*(R119-S119+U119)-2*T119)/DOLLARDE($M119,3)+VLOOKUP($A119,FGGuts!$A$1:$N$153,14,FALSE)</f>
        <v>2.8205350762791541</v>
      </c>
      <c r="AH119">
        <f t="shared" si="5"/>
        <v>5.3507627915427847E-4</v>
      </c>
      <c r="AI119">
        <f t="shared" si="6"/>
        <v>1.833939393939394</v>
      </c>
      <c r="AJ119">
        <f t="shared" si="7"/>
        <v>6272</v>
      </c>
      <c r="AK119">
        <f t="shared" si="8"/>
        <v>2.568074974978011</v>
      </c>
      <c r="AL119">
        <f t="shared" si="9"/>
        <v>3.9516089897182374</v>
      </c>
    </row>
    <row r="120" spans="1:38" x14ac:dyDescent="0.25">
      <c r="A120">
        <v>1904</v>
      </c>
      <c r="B120">
        <v>16</v>
      </c>
      <c r="C120">
        <v>129</v>
      </c>
      <c r="D120">
        <v>27.5</v>
      </c>
      <c r="E120">
        <v>3.73</v>
      </c>
      <c r="F120">
        <v>2.66</v>
      </c>
      <c r="G120">
        <v>2496</v>
      </c>
      <c r="H120">
        <v>308</v>
      </c>
      <c r="I120">
        <v>2186</v>
      </c>
      <c r="J120">
        <v>249</v>
      </c>
      <c r="K120">
        <v>251</v>
      </c>
      <c r="L120">
        <v>39</v>
      </c>
      <c r="M120">
        <v>21998.2</v>
      </c>
      <c r="N120">
        <v>20358</v>
      </c>
      <c r="O120">
        <v>9307</v>
      </c>
      <c r="P120">
        <v>6505</v>
      </c>
      <c r="Q120">
        <v>331</v>
      </c>
      <c r="R120">
        <v>5742</v>
      </c>
      <c r="S120" s="3">
        <v>0</v>
      </c>
      <c r="T120">
        <v>9303</v>
      </c>
      <c r="U120">
        <v>801</v>
      </c>
      <c r="V120">
        <v>47</v>
      </c>
      <c r="W120">
        <v>508</v>
      </c>
      <c r="X120">
        <v>90038</v>
      </c>
      <c r="Y120">
        <v>1.1859999999999999</v>
      </c>
      <c r="Z120">
        <v>0.27500000000000002</v>
      </c>
      <c r="AA120">
        <v>8.3000000000000007</v>
      </c>
      <c r="AB120">
        <v>0.1</v>
      </c>
      <c r="AC120">
        <v>2.2999999999999998</v>
      </c>
      <c r="AD120">
        <v>3.8</v>
      </c>
      <c r="AE120">
        <v>1.62</v>
      </c>
      <c r="AF120">
        <v>4704</v>
      </c>
      <c r="AG120">
        <f>(13*$Q120+3*(R120-S120+U120)-2*T120)/DOLLARDE($M120,3)+VLOOKUP($A120,FGGuts!$A$1:$N$153,14,FALSE)</f>
        <v>2.6601055821564943</v>
      </c>
      <c r="AH120">
        <f t="shared" si="5"/>
        <v>1.0558215649414393E-4</v>
      </c>
      <c r="AI120">
        <f t="shared" si="6"/>
        <v>1.8861267040898155</v>
      </c>
      <c r="AJ120">
        <f t="shared" si="7"/>
        <v>5742</v>
      </c>
      <c r="AK120">
        <f t="shared" si="8"/>
        <v>2.3491423722649856</v>
      </c>
      <c r="AL120">
        <f t="shared" si="9"/>
        <v>3.8076398569610279</v>
      </c>
    </row>
    <row r="121" spans="1:38" x14ac:dyDescent="0.25">
      <c r="A121">
        <v>1903</v>
      </c>
      <c r="B121">
        <v>16</v>
      </c>
      <c r="C121">
        <v>141</v>
      </c>
      <c r="D121">
        <v>27.2</v>
      </c>
      <c r="E121">
        <v>4.4400000000000004</v>
      </c>
      <c r="F121">
        <v>3.11</v>
      </c>
      <c r="G121">
        <v>2228</v>
      </c>
      <c r="H121">
        <v>323</v>
      </c>
      <c r="I121">
        <v>1909</v>
      </c>
      <c r="J121">
        <v>167</v>
      </c>
      <c r="K121">
        <v>168</v>
      </c>
      <c r="L121">
        <v>49</v>
      </c>
      <c r="M121">
        <v>19643</v>
      </c>
      <c r="N121">
        <v>19770</v>
      </c>
      <c r="O121">
        <v>9899</v>
      </c>
      <c r="P121">
        <v>6792</v>
      </c>
      <c r="Q121">
        <v>335</v>
      </c>
      <c r="R121">
        <v>5445</v>
      </c>
      <c r="S121" s="3">
        <v>0</v>
      </c>
      <c r="T121">
        <v>7966</v>
      </c>
      <c r="U121">
        <v>764</v>
      </c>
      <c r="V121">
        <v>12</v>
      </c>
      <c r="W121">
        <v>447</v>
      </c>
      <c r="X121">
        <v>81634</v>
      </c>
      <c r="Y121">
        <v>1.284</v>
      </c>
      <c r="Z121">
        <v>0.28899999999999998</v>
      </c>
      <c r="AA121">
        <v>9.1</v>
      </c>
      <c r="AB121">
        <v>0.2</v>
      </c>
      <c r="AC121">
        <v>2.5</v>
      </c>
      <c r="AD121">
        <v>3.6</v>
      </c>
      <c r="AE121">
        <v>1.46</v>
      </c>
      <c r="AF121">
        <v>4679</v>
      </c>
      <c r="AG121">
        <f>(13*$Q121+3*(R121-S121+U121)-2*T121)/DOLLARDE($M121,3)+VLOOKUP($A121,FGGuts!$A$1:$N$153,14,FALSE)</f>
        <v>3.1139064806801402</v>
      </c>
      <c r="AH121">
        <f t="shared" si="5"/>
        <v>3.9064806801403229E-3</v>
      </c>
      <c r="AI121">
        <f t="shared" si="6"/>
        <v>2.0963261648745521</v>
      </c>
      <c r="AJ121">
        <f t="shared" si="7"/>
        <v>5445</v>
      </c>
      <c r="AK121">
        <f t="shared" si="8"/>
        <v>2.4947818561319557</v>
      </c>
      <c r="AL121">
        <f t="shared" si="9"/>
        <v>4.5355088326630346</v>
      </c>
    </row>
    <row r="122" spans="1:38" x14ac:dyDescent="0.25">
      <c r="A122">
        <v>1902</v>
      </c>
      <c r="B122">
        <v>16</v>
      </c>
      <c r="C122">
        <v>160</v>
      </c>
      <c r="D122">
        <v>26.6</v>
      </c>
      <c r="E122">
        <v>4.4400000000000004</v>
      </c>
      <c r="F122">
        <v>3.17</v>
      </c>
      <c r="G122">
        <v>2230</v>
      </c>
      <c r="H122">
        <v>276</v>
      </c>
      <c r="I122">
        <v>1954</v>
      </c>
      <c r="J122">
        <v>158</v>
      </c>
      <c r="K122">
        <v>160</v>
      </c>
      <c r="L122">
        <v>33</v>
      </c>
      <c r="M122">
        <v>19726.099999999999</v>
      </c>
      <c r="N122">
        <v>20350</v>
      </c>
      <c r="O122">
        <v>9896</v>
      </c>
      <c r="P122">
        <v>6948</v>
      </c>
      <c r="Q122">
        <v>354</v>
      </c>
      <c r="R122">
        <v>5442</v>
      </c>
      <c r="S122" s="3">
        <v>0</v>
      </c>
      <c r="T122">
        <v>6656</v>
      </c>
      <c r="U122">
        <v>770</v>
      </c>
      <c r="V122">
        <v>16</v>
      </c>
      <c r="W122">
        <v>412</v>
      </c>
      <c r="X122">
        <v>82560</v>
      </c>
      <c r="Y122">
        <v>1.3069999999999999</v>
      </c>
      <c r="Z122">
        <v>0.28899999999999998</v>
      </c>
      <c r="AA122">
        <v>9.3000000000000007</v>
      </c>
      <c r="AB122">
        <v>0.2</v>
      </c>
      <c r="AC122">
        <v>2.5</v>
      </c>
      <c r="AD122">
        <v>3</v>
      </c>
      <c r="AE122">
        <v>1.22</v>
      </c>
      <c r="AF122">
        <v>4749</v>
      </c>
      <c r="AG122">
        <f>(13*$Q122+3*(R122-S122+U122)-2*T122)/DOLLARDE($M122,3)+VLOOKUP($A122,FGGuts!$A$1:$N$153,14,FALSE)</f>
        <v>3.1681852515250344</v>
      </c>
      <c r="AH122">
        <f t="shared" si="5"/>
        <v>-1.814748474965544E-3</v>
      </c>
      <c r="AI122">
        <f t="shared" si="6"/>
        <v>2.129596412556054</v>
      </c>
      <c r="AJ122">
        <f t="shared" si="7"/>
        <v>5442</v>
      </c>
      <c r="AK122">
        <f t="shared" si="8"/>
        <v>2.4828739924635435</v>
      </c>
      <c r="AL122">
        <f t="shared" si="9"/>
        <v>4.5149799760050033</v>
      </c>
    </row>
    <row r="123" spans="1:38" x14ac:dyDescent="0.25">
      <c r="A123">
        <v>1901</v>
      </c>
      <c r="B123">
        <v>16</v>
      </c>
      <c r="C123">
        <v>139</v>
      </c>
      <c r="D123">
        <v>26.4</v>
      </c>
      <c r="E123">
        <v>4.99</v>
      </c>
      <c r="F123">
        <v>3.49</v>
      </c>
      <c r="G123">
        <v>2218</v>
      </c>
      <c r="H123">
        <v>305</v>
      </c>
      <c r="I123">
        <v>1913</v>
      </c>
      <c r="J123">
        <v>122</v>
      </c>
      <c r="K123">
        <v>124</v>
      </c>
      <c r="L123">
        <v>35</v>
      </c>
      <c r="M123">
        <v>19543</v>
      </c>
      <c r="N123">
        <v>20957</v>
      </c>
      <c r="O123">
        <v>11069</v>
      </c>
      <c r="P123">
        <v>7573</v>
      </c>
      <c r="Q123">
        <v>455</v>
      </c>
      <c r="R123">
        <v>5465</v>
      </c>
      <c r="S123" s="3">
        <v>0</v>
      </c>
      <c r="T123">
        <v>6977</v>
      </c>
      <c r="U123">
        <v>873</v>
      </c>
      <c r="V123">
        <v>18</v>
      </c>
      <c r="W123">
        <v>467</v>
      </c>
      <c r="X123">
        <v>83506</v>
      </c>
      <c r="Y123">
        <v>1.3520000000000001</v>
      </c>
      <c r="Z123">
        <v>0.29399999999999998</v>
      </c>
      <c r="AA123">
        <v>9.6999999999999993</v>
      </c>
      <c r="AB123">
        <v>0.2</v>
      </c>
      <c r="AC123">
        <v>2.5</v>
      </c>
      <c r="AD123">
        <v>3.2</v>
      </c>
      <c r="AE123">
        <v>1.28</v>
      </c>
      <c r="AF123">
        <v>5331</v>
      </c>
      <c r="AG123">
        <f>(13*$Q123+3*(R123-S123+U123)-2*T123)/DOLLARDE($M123,3)+VLOOKUP($A123,FGGuts!$A$1:$N$153,14,FALSE)</f>
        <v>3.4855821521772503</v>
      </c>
      <c r="AH123">
        <f t="shared" si="5"/>
        <v>-4.4178478227498985E-3</v>
      </c>
      <c r="AI123">
        <f t="shared" si="6"/>
        <v>2.4035166816952209</v>
      </c>
      <c r="AJ123">
        <f t="shared" si="7"/>
        <v>5465</v>
      </c>
      <c r="AK123">
        <f t="shared" si="8"/>
        <v>2.5167579184362685</v>
      </c>
      <c r="AL123">
        <f t="shared" si="9"/>
        <v>5.0975285268382544</v>
      </c>
    </row>
    <row r="124" spans="1:38" x14ac:dyDescent="0.25">
      <c r="A124">
        <v>1900</v>
      </c>
      <c r="B124">
        <v>8</v>
      </c>
      <c r="C124">
        <v>70</v>
      </c>
      <c r="D124">
        <v>27.1</v>
      </c>
      <c r="E124">
        <v>5.22</v>
      </c>
      <c r="F124">
        <v>3.69</v>
      </c>
      <c r="G124">
        <v>1136</v>
      </c>
      <c r="H124">
        <v>201</v>
      </c>
      <c r="I124">
        <v>934</v>
      </c>
      <c r="J124">
        <v>68</v>
      </c>
      <c r="K124">
        <v>68</v>
      </c>
      <c r="L124">
        <v>13</v>
      </c>
      <c r="M124">
        <v>9914</v>
      </c>
      <c r="N124">
        <v>10925</v>
      </c>
      <c r="O124">
        <v>5932</v>
      </c>
      <c r="P124">
        <v>4070</v>
      </c>
      <c r="Q124">
        <v>254</v>
      </c>
      <c r="R124">
        <v>3034</v>
      </c>
      <c r="S124" s="3">
        <v>0</v>
      </c>
      <c r="T124">
        <v>2697</v>
      </c>
      <c r="U124">
        <v>530</v>
      </c>
      <c r="V124">
        <v>16</v>
      </c>
      <c r="W124">
        <v>220</v>
      </c>
      <c r="X124">
        <v>42723</v>
      </c>
      <c r="Y124">
        <v>1.4079999999999999</v>
      </c>
      <c r="Z124">
        <v>0.29499999999999998</v>
      </c>
      <c r="AA124">
        <v>9.9</v>
      </c>
      <c r="AB124">
        <v>0.2</v>
      </c>
      <c r="AC124">
        <v>2.8</v>
      </c>
      <c r="AD124">
        <v>2.4</v>
      </c>
      <c r="AE124">
        <v>0.89</v>
      </c>
      <c r="AF124">
        <v>2757</v>
      </c>
      <c r="AG124">
        <f>(13*$Q124+3*(R124-S124+U124)-2*T124)/DOLLARDE($M124,3)+VLOOKUP($A124,FGGuts!$A$1:$N$153,14,FALSE)</f>
        <v>3.6944601573532379</v>
      </c>
      <c r="AH124">
        <f t="shared" si="5"/>
        <v>4.4601573532379035E-3</v>
      </c>
      <c r="AI124">
        <f t="shared" si="6"/>
        <v>2.4290748898678416</v>
      </c>
      <c r="AJ124">
        <f t="shared" si="7"/>
        <v>3034</v>
      </c>
      <c r="AK124">
        <f t="shared" si="8"/>
        <v>2.7542868670566873</v>
      </c>
      <c r="AL124">
        <f t="shared" si="9"/>
        <v>5.3851119628807753</v>
      </c>
    </row>
    <row r="125" spans="1:38" x14ac:dyDescent="0.25">
      <c r="A125">
        <v>1899</v>
      </c>
      <c r="B125">
        <v>12</v>
      </c>
      <c r="C125">
        <v>119</v>
      </c>
      <c r="D125">
        <v>26.3</v>
      </c>
      <c r="E125">
        <v>5.25</v>
      </c>
      <c r="F125">
        <v>3.85</v>
      </c>
      <c r="G125">
        <v>1842</v>
      </c>
      <c r="H125">
        <v>249</v>
      </c>
      <c r="I125">
        <v>1593</v>
      </c>
      <c r="J125">
        <v>89</v>
      </c>
      <c r="K125">
        <v>90</v>
      </c>
      <c r="L125">
        <v>33</v>
      </c>
      <c r="M125">
        <v>15888.1</v>
      </c>
      <c r="N125">
        <v>17741</v>
      </c>
      <c r="O125">
        <v>9672</v>
      </c>
      <c r="P125">
        <v>6793</v>
      </c>
      <c r="Q125">
        <v>352</v>
      </c>
      <c r="R125">
        <v>4979</v>
      </c>
      <c r="S125" s="3">
        <v>0</v>
      </c>
      <c r="T125">
        <v>3867</v>
      </c>
      <c r="U125">
        <v>894</v>
      </c>
      <c r="V125">
        <v>61</v>
      </c>
      <c r="W125">
        <v>361</v>
      </c>
      <c r="X125">
        <v>68816</v>
      </c>
      <c r="Y125">
        <v>1.43</v>
      </c>
      <c r="Z125">
        <v>0.29699999999999999</v>
      </c>
      <c r="AA125">
        <v>10</v>
      </c>
      <c r="AB125">
        <v>0.2</v>
      </c>
      <c r="AC125">
        <v>2.8</v>
      </c>
      <c r="AD125">
        <v>2.2000000000000002</v>
      </c>
      <c r="AE125">
        <v>0.78</v>
      </c>
      <c r="AF125">
        <v>4457</v>
      </c>
      <c r="AG125">
        <f>(13*$Q125+3*(R125-S125+U125)-2*T125)/DOLLARDE($M125,3)+VLOOKUP($A125,FGGuts!$A$1:$N$153,14,FALSE)</f>
        <v>3.8451646910731143</v>
      </c>
      <c r="AH125">
        <f t="shared" si="5"/>
        <v>-4.835308926885773E-3</v>
      </c>
      <c r="AI125">
        <f t="shared" si="6"/>
        <v>2.4196525515743756</v>
      </c>
      <c r="AJ125">
        <f t="shared" si="7"/>
        <v>4979</v>
      </c>
      <c r="AK125">
        <f t="shared" si="8"/>
        <v>2.8203713416553025</v>
      </c>
      <c r="AL125">
        <f t="shared" si="9"/>
        <v>5.4787370187768794</v>
      </c>
    </row>
    <row r="126" spans="1:38" x14ac:dyDescent="0.25">
      <c r="A126">
        <v>1898</v>
      </c>
      <c r="B126">
        <v>12</v>
      </c>
      <c r="C126">
        <v>113</v>
      </c>
      <c r="D126">
        <v>25.8</v>
      </c>
      <c r="E126">
        <v>4.96</v>
      </c>
      <c r="F126">
        <v>3.6</v>
      </c>
      <c r="G126">
        <v>1840</v>
      </c>
      <c r="H126">
        <v>231</v>
      </c>
      <c r="I126">
        <v>1609</v>
      </c>
      <c r="J126">
        <v>85</v>
      </c>
      <c r="K126">
        <v>87</v>
      </c>
      <c r="L126">
        <v>17</v>
      </c>
      <c r="M126">
        <v>15954.2</v>
      </c>
      <c r="N126">
        <v>16955</v>
      </c>
      <c r="O126">
        <v>9129</v>
      </c>
      <c r="P126">
        <v>6387</v>
      </c>
      <c r="Q126">
        <v>299</v>
      </c>
      <c r="R126">
        <v>5092</v>
      </c>
      <c r="S126" s="3">
        <v>0</v>
      </c>
      <c r="T126">
        <v>4247</v>
      </c>
      <c r="U126">
        <v>888</v>
      </c>
      <c r="V126">
        <v>15</v>
      </c>
      <c r="W126">
        <v>381</v>
      </c>
      <c r="X126">
        <v>68706</v>
      </c>
      <c r="Y126">
        <v>1.3819999999999999</v>
      </c>
      <c r="Z126">
        <v>0.28599999999999998</v>
      </c>
      <c r="AA126">
        <v>9.6</v>
      </c>
      <c r="AB126">
        <v>0.2</v>
      </c>
      <c r="AC126">
        <v>2.9</v>
      </c>
      <c r="AD126">
        <v>2.4</v>
      </c>
      <c r="AE126">
        <v>0.83</v>
      </c>
      <c r="AF126">
        <v>4387</v>
      </c>
      <c r="AG126">
        <f>(13*$Q126+3*(R126-S126+U126)-2*T126)/DOLLARDE($M126,3)+VLOOKUP($A126,FGGuts!$A$1:$N$153,14,FALSE)</f>
        <v>3.6016802607387595</v>
      </c>
      <c r="AH126">
        <f t="shared" si="5"/>
        <v>1.680260738759376E-3</v>
      </c>
      <c r="AI126">
        <f t="shared" si="6"/>
        <v>2.3842391304347825</v>
      </c>
      <c r="AJ126">
        <f t="shared" si="7"/>
        <v>5092</v>
      </c>
      <c r="AK126">
        <f t="shared" si="8"/>
        <v>2.8723884338960382</v>
      </c>
      <c r="AL126">
        <f t="shared" si="9"/>
        <v>5.1496531840213926</v>
      </c>
    </row>
    <row r="127" spans="1:38" x14ac:dyDescent="0.25">
      <c r="A127">
        <v>1897</v>
      </c>
      <c r="B127">
        <v>12</v>
      </c>
      <c r="C127">
        <v>98</v>
      </c>
      <c r="D127">
        <v>25.5</v>
      </c>
      <c r="E127">
        <v>5.91</v>
      </c>
      <c r="F127">
        <v>4.3</v>
      </c>
      <c r="G127">
        <v>1614</v>
      </c>
      <c r="H127">
        <v>252</v>
      </c>
      <c r="I127">
        <v>1362</v>
      </c>
      <c r="J127">
        <v>49</v>
      </c>
      <c r="K127">
        <v>51</v>
      </c>
      <c r="L127">
        <v>26</v>
      </c>
      <c r="M127">
        <v>14004</v>
      </c>
      <c r="N127">
        <v>16523</v>
      </c>
      <c r="O127">
        <v>9536</v>
      </c>
      <c r="P127">
        <v>6693</v>
      </c>
      <c r="Q127">
        <v>368</v>
      </c>
      <c r="R127">
        <v>4729</v>
      </c>
      <c r="S127" s="3">
        <v>0</v>
      </c>
      <c r="T127">
        <v>3734</v>
      </c>
      <c r="U127">
        <v>750</v>
      </c>
      <c r="V127">
        <v>8</v>
      </c>
      <c r="W127">
        <v>401</v>
      </c>
      <c r="X127">
        <v>62211</v>
      </c>
      <c r="Y127">
        <v>1.518</v>
      </c>
      <c r="Z127">
        <v>0.307</v>
      </c>
      <c r="AA127">
        <v>10.6</v>
      </c>
      <c r="AB127">
        <v>0.2</v>
      </c>
      <c r="AC127">
        <v>3</v>
      </c>
      <c r="AD127">
        <v>2.4</v>
      </c>
      <c r="AE127">
        <v>0.79</v>
      </c>
      <c r="AF127">
        <v>4029</v>
      </c>
      <c r="AG127">
        <f>(13*$Q127+3*(R127-S127+U127)-2*T127)/DOLLARDE($M127,3)+VLOOKUP($A127,FGGuts!$A$1:$N$153,14,FALSE)</f>
        <v>4.3050765495572696</v>
      </c>
      <c r="AH127">
        <f t="shared" si="5"/>
        <v>5.0765495572697716E-3</v>
      </c>
      <c r="AI127">
        <f t="shared" si="6"/>
        <v>2.496282527881041</v>
      </c>
      <c r="AJ127">
        <f t="shared" si="7"/>
        <v>4729</v>
      </c>
      <c r="AK127">
        <f t="shared" si="8"/>
        <v>3.0392030848329048</v>
      </c>
      <c r="AL127">
        <f t="shared" si="9"/>
        <v>6.1285347043701801</v>
      </c>
    </row>
    <row r="128" spans="1:38" x14ac:dyDescent="0.25">
      <c r="A128">
        <v>1896</v>
      </c>
      <c r="B128">
        <v>12</v>
      </c>
      <c r="C128">
        <v>108</v>
      </c>
      <c r="D128">
        <v>25.8</v>
      </c>
      <c r="E128">
        <v>6.04</v>
      </c>
      <c r="F128">
        <v>4.3600000000000003</v>
      </c>
      <c r="G128">
        <v>1584</v>
      </c>
      <c r="H128">
        <v>278</v>
      </c>
      <c r="I128">
        <v>1306</v>
      </c>
      <c r="J128">
        <v>55</v>
      </c>
      <c r="K128">
        <v>57</v>
      </c>
      <c r="L128">
        <v>28</v>
      </c>
      <c r="M128">
        <v>13762</v>
      </c>
      <c r="N128">
        <v>16141</v>
      </c>
      <c r="O128">
        <v>9560</v>
      </c>
      <c r="P128">
        <v>6665</v>
      </c>
      <c r="Q128">
        <v>404</v>
      </c>
      <c r="R128">
        <v>4854</v>
      </c>
      <c r="S128" s="3">
        <v>0</v>
      </c>
      <c r="T128">
        <v>3523</v>
      </c>
      <c r="U128">
        <v>636</v>
      </c>
      <c r="V128">
        <v>4</v>
      </c>
      <c r="W128">
        <v>411</v>
      </c>
      <c r="X128">
        <v>61138</v>
      </c>
      <c r="Y128">
        <v>1.526</v>
      </c>
      <c r="Z128">
        <v>0.30499999999999999</v>
      </c>
      <c r="AA128">
        <v>10.6</v>
      </c>
      <c r="AB128">
        <v>0.3</v>
      </c>
      <c r="AC128">
        <v>3.2</v>
      </c>
      <c r="AD128">
        <v>2.2999999999999998</v>
      </c>
      <c r="AE128">
        <v>0.73</v>
      </c>
      <c r="AF128">
        <v>4081</v>
      </c>
      <c r="AG128">
        <f>(13*$Q128+3*(R128-S128+U128)-2*T128)/DOLLARDE($M128,3)+VLOOKUP($A128,FGGuts!$A$1:$N$153,14,FALSE)</f>
        <v>4.4914147652957421</v>
      </c>
      <c r="AH128">
        <f t="shared" si="5"/>
        <v>0.13141476529574181</v>
      </c>
      <c r="AI128">
        <f t="shared" si="6"/>
        <v>2.5763888888888888</v>
      </c>
      <c r="AJ128">
        <f t="shared" si="7"/>
        <v>4854</v>
      </c>
      <c r="AK128">
        <f t="shared" si="8"/>
        <v>3.1743932567940707</v>
      </c>
      <c r="AL128">
        <f t="shared" si="9"/>
        <v>6.2519982560674325</v>
      </c>
    </row>
    <row r="129" spans="1:38" x14ac:dyDescent="0.25">
      <c r="A129">
        <v>1895</v>
      </c>
      <c r="B129">
        <v>12</v>
      </c>
      <c r="C129">
        <v>105</v>
      </c>
      <c r="D129">
        <v>25.4</v>
      </c>
      <c r="E129">
        <v>6.6</v>
      </c>
      <c r="F129">
        <v>4.7699999999999996</v>
      </c>
      <c r="G129">
        <v>1594</v>
      </c>
      <c r="H129">
        <v>307</v>
      </c>
      <c r="I129">
        <v>1287</v>
      </c>
      <c r="J129">
        <v>46</v>
      </c>
      <c r="K129">
        <v>46</v>
      </c>
      <c r="L129">
        <v>44</v>
      </c>
      <c r="M129">
        <v>13807</v>
      </c>
      <c r="N129">
        <v>16827</v>
      </c>
      <c r="O129">
        <v>10514</v>
      </c>
      <c r="P129">
        <v>7322</v>
      </c>
      <c r="Q129">
        <v>488</v>
      </c>
      <c r="R129">
        <v>5120</v>
      </c>
      <c r="S129" s="3">
        <v>0</v>
      </c>
      <c r="T129">
        <v>3623</v>
      </c>
      <c r="U129">
        <v>668</v>
      </c>
      <c r="V129">
        <v>4</v>
      </c>
      <c r="W129">
        <v>396</v>
      </c>
      <c r="X129">
        <v>62634</v>
      </c>
      <c r="Y129">
        <v>1.59</v>
      </c>
      <c r="Z129">
        <v>0.31</v>
      </c>
      <c r="AA129">
        <v>11</v>
      </c>
      <c r="AB129">
        <v>0.3</v>
      </c>
      <c r="AC129">
        <v>3.3</v>
      </c>
      <c r="AD129">
        <v>2.4</v>
      </c>
      <c r="AE129">
        <v>0.71</v>
      </c>
      <c r="AF129">
        <v>4619</v>
      </c>
      <c r="AG129">
        <f>(13*$Q129+3*(R129-S129+U129)-2*T129)/DOLLARDE($M129,3)+VLOOKUP($A129,FGGuts!$A$1:$N$153,14,FALSE)</f>
        <v>4.9192937640327372</v>
      </c>
      <c r="AH129">
        <f t="shared" si="5"/>
        <v>0.14929376403273764</v>
      </c>
      <c r="AI129">
        <f t="shared" si="6"/>
        <v>2.8977415307402761</v>
      </c>
      <c r="AJ129">
        <f t="shared" si="7"/>
        <v>5120</v>
      </c>
      <c r="AK129">
        <f t="shared" si="8"/>
        <v>3.3374375316868252</v>
      </c>
      <c r="AL129">
        <f t="shared" si="9"/>
        <v>6.8534801187803289</v>
      </c>
    </row>
    <row r="130" spans="1:38" x14ac:dyDescent="0.25">
      <c r="A130">
        <v>1894</v>
      </c>
      <c r="B130">
        <v>12</v>
      </c>
      <c r="C130">
        <v>115</v>
      </c>
      <c r="D130">
        <v>25.3</v>
      </c>
      <c r="E130">
        <v>7.39</v>
      </c>
      <c r="F130">
        <v>5.33</v>
      </c>
      <c r="G130">
        <v>1596</v>
      </c>
      <c r="H130">
        <v>297</v>
      </c>
      <c r="I130">
        <v>1299</v>
      </c>
      <c r="J130">
        <v>29</v>
      </c>
      <c r="K130">
        <v>31</v>
      </c>
      <c r="L130">
        <v>37</v>
      </c>
      <c r="M130">
        <v>13831.1</v>
      </c>
      <c r="N130">
        <v>17809</v>
      </c>
      <c r="O130">
        <v>11796</v>
      </c>
      <c r="P130">
        <v>8187</v>
      </c>
      <c r="Q130">
        <v>629</v>
      </c>
      <c r="R130">
        <v>5870</v>
      </c>
      <c r="S130" s="3">
        <v>0</v>
      </c>
      <c r="T130">
        <v>3333</v>
      </c>
      <c r="U130">
        <v>602</v>
      </c>
      <c r="V130">
        <v>3</v>
      </c>
      <c r="W130">
        <v>488</v>
      </c>
      <c r="X130">
        <v>64116</v>
      </c>
      <c r="Y130">
        <v>1.712</v>
      </c>
      <c r="Z130">
        <v>0.32</v>
      </c>
      <c r="AA130">
        <v>11.6</v>
      </c>
      <c r="AB130">
        <v>0.4</v>
      </c>
      <c r="AC130">
        <v>3.8</v>
      </c>
      <c r="AD130">
        <v>2.2000000000000002</v>
      </c>
      <c r="AE130">
        <v>0.56999999999999995</v>
      </c>
      <c r="AF130">
        <v>4853</v>
      </c>
      <c r="AG130">
        <f>(13*$Q130+3*(R130-S130+U130)-2*T130)/DOLLARDE($M130,3)+VLOOKUP($A130,FGGuts!$A$1:$N$153,14,FALSE)</f>
        <v>5.4420139297247792</v>
      </c>
      <c r="AH130">
        <f t="shared" si="5"/>
        <v>0.11201392972477908</v>
      </c>
      <c r="AI130">
        <f t="shared" si="6"/>
        <v>3.0407268170426067</v>
      </c>
      <c r="AJ130">
        <f t="shared" si="7"/>
        <v>5870</v>
      </c>
      <c r="AK130">
        <f t="shared" si="8"/>
        <v>3.819588374222779</v>
      </c>
      <c r="AL130">
        <f t="shared" si="9"/>
        <v>7.6756157516749415</v>
      </c>
    </row>
    <row r="131" spans="1:38" x14ac:dyDescent="0.25">
      <c r="A131">
        <v>1893</v>
      </c>
      <c r="B131">
        <v>12</v>
      </c>
      <c r="C131">
        <v>98</v>
      </c>
      <c r="D131">
        <v>25.1</v>
      </c>
      <c r="E131">
        <v>6.57</v>
      </c>
      <c r="F131">
        <v>4.66</v>
      </c>
      <c r="G131">
        <v>1570</v>
      </c>
      <c r="H131">
        <v>276</v>
      </c>
      <c r="I131">
        <v>1294</v>
      </c>
      <c r="J131">
        <v>43</v>
      </c>
      <c r="K131">
        <v>43</v>
      </c>
      <c r="L131">
        <v>33</v>
      </c>
      <c r="M131">
        <v>13864.1</v>
      </c>
      <c r="N131">
        <v>15913</v>
      </c>
      <c r="O131">
        <v>10315</v>
      </c>
      <c r="P131">
        <v>7180</v>
      </c>
      <c r="Q131">
        <v>460</v>
      </c>
      <c r="R131">
        <v>6143</v>
      </c>
      <c r="S131" s="3">
        <v>0</v>
      </c>
      <c r="T131">
        <v>3342</v>
      </c>
      <c r="U131">
        <v>639</v>
      </c>
      <c r="V131">
        <v>6</v>
      </c>
      <c r="W131">
        <v>521</v>
      </c>
      <c r="X131">
        <v>63724</v>
      </c>
      <c r="Y131">
        <v>1.591</v>
      </c>
      <c r="Z131">
        <v>0.29099999999999998</v>
      </c>
      <c r="AA131">
        <v>10.3</v>
      </c>
      <c r="AB131">
        <v>0.3</v>
      </c>
      <c r="AC131">
        <v>4</v>
      </c>
      <c r="AD131">
        <v>2.2000000000000002</v>
      </c>
      <c r="AE131">
        <v>0.54</v>
      </c>
      <c r="AF131">
        <v>4581</v>
      </c>
      <c r="AG131">
        <f>(13*$Q131+3*(R131-S131+U131)-2*T131)/DOLLARDE($M131,3)+VLOOKUP($A131,FGGuts!$A$1:$N$153,14,FALSE)</f>
        <v>4.7907287764768114</v>
      </c>
      <c r="AH131">
        <f t="shared" ref="AH131:AH153" si="10">AG131-F131</f>
        <v>0.13072877647681125</v>
      </c>
      <c r="AI131">
        <f t="shared" ref="AI131:AI153" si="11">$AF131/($H131+$I131)</f>
        <v>2.9178343949044585</v>
      </c>
      <c r="AJ131">
        <f t="shared" ref="AJ131:AJ153" si="12">R131-S131</f>
        <v>6143</v>
      </c>
      <c r="AK131">
        <f t="shared" ref="AK131:AK153" si="13">AJ131/DOLLARDE(M131,3)*9</f>
        <v>3.9877142788449982</v>
      </c>
      <c r="AL131">
        <f t="shared" ref="AL131:AL153" si="14">O131/DOLLARDE(M131,3)*9</f>
        <v>6.6959584545476396</v>
      </c>
    </row>
    <row r="132" spans="1:38" x14ac:dyDescent="0.25">
      <c r="A132">
        <v>1892</v>
      </c>
      <c r="B132">
        <v>12</v>
      </c>
      <c r="C132">
        <v>92</v>
      </c>
      <c r="D132">
        <v>25.3</v>
      </c>
      <c r="E132">
        <v>5.1100000000000003</v>
      </c>
      <c r="F132">
        <v>3.28</v>
      </c>
      <c r="G132">
        <v>1836</v>
      </c>
      <c r="H132">
        <v>213</v>
      </c>
      <c r="I132">
        <v>1623</v>
      </c>
      <c r="J132">
        <v>89</v>
      </c>
      <c r="K132">
        <v>90</v>
      </c>
      <c r="L132">
        <v>24</v>
      </c>
      <c r="M132">
        <v>16106.2</v>
      </c>
      <c r="N132">
        <v>15643</v>
      </c>
      <c r="O132">
        <v>9382</v>
      </c>
      <c r="P132">
        <v>5878</v>
      </c>
      <c r="Q132">
        <v>417</v>
      </c>
      <c r="R132">
        <v>6178</v>
      </c>
      <c r="S132" s="3">
        <v>0</v>
      </c>
      <c r="T132">
        <v>5978</v>
      </c>
      <c r="U132">
        <v>561</v>
      </c>
      <c r="V132">
        <v>1</v>
      </c>
      <c r="W132">
        <v>603</v>
      </c>
      <c r="X132">
        <v>70683</v>
      </c>
      <c r="Y132">
        <v>1.355</v>
      </c>
      <c r="Z132">
        <v>0.26500000000000001</v>
      </c>
      <c r="AA132">
        <v>8.6999999999999993</v>
      </c>
      <c r="AB132">
        <v>0.2</v>
      </c>
      <c r="AC132">
        <v>3.5</v>
      </c>
      <c r="AD132">
        <v>3.3</v>
      </c>
      <c r="AE132">
        <v>0.97</v>
      </c>
      <c r="AF132">
        <v>5580</v>
      </c>
      <c r="AG132">
        <f>(13*$Q132+3*(R132-S132+U132)-2*T132)/DOLLARDE($M132,3)+VLOOKUP($A132,FGGuts!$A$1:$N$153,14,FALSE)</f>
        <v>3.3794619205298009</v>
      </c>
      <c r="AH132">
        <f t="shared" si="10"/>
        <v>9.9461920529801073E-2</v>
      </c>
      <c r="AI132">
        <f t="shared" si="11"/>
        <v>3.0392156862745097</v>
      </c>
      <c r="AJ132">
        <f t="shared" si="12"/>
        <v>6178</v>
      </c>
      <c r="AK132">
        <f t="shared" si="13"/>
        <v>3.4521109271523169</v>
      </c>
      <c r="AL132">
        <f t="shared" si="14"/>
        <v>5.2424254966887407</v>
      </c>
    </row>
    <row r="133" spans="1:38" x14ac:dyDescent="0.25">
      <c r="A133">
        <v>1891</v>
      </c>
      <c r="B133">
        <v>17</v>
      </c>
      <c r="C133">
        <v>126</v>
      </c>
      <c r="D133">
        <v>24.7</v>
      </c>
      <c r="E133">
        <v>5.7</v>
      </c>
      <c r="F133">
        <v>3.53</v>
      </c>
      <c r="G133">
        <v>2216</v>
      </c>
      <c r="H133">
        <v>318</v>
      </c>
      <c r="I133">
        <v>1898</v>
      </c>
      <c r="J133">
        <v>95</v>
      </c>
      <c r="K133">
        <v>99</v>
      </c>
      <c r="L133">
        <v>49</v>
      </c>
      <c r="M133">
        <v>19453.2</v>
      </c>
      <c r="N133">
        <v>19709</v>
      </c>
      <c r="O133">
        <v>12635</v>
      </c>
      <c r="P133">
        <v>7620</v>
      </c>
      <c r="Q133">
        <v>585</v>
      </c>
      <c r="R133">
        <v>8035</v>
      </c>
      <c r="S133" s="3">
        <v>0</v>
      </c>
      <c r="T133">
        <v>7656</v>
      </c>
      <c r="U133">
        <v>985</v>
      </c>
      <c r="V133">
        <v>6</v>
      </c>
      <c r="W133">
        <v>1013</v>
      </c>
      <c r="X133">
        <v>86760</v>
      </c>
      <c r="Y133">
        <v>1.4259999999999999</v>
      </c>
      <c r="Z133">
        <v>0.27500000000000002</v>
      </c>
      <c r="AA133">
        <v>9.1</v>
      </c>
      <c r="AB133">
        <v>0.3</v>
      </c>
      <c r="AC133">
        <v>3.7</v>
      </c>
      <c r="AD133">
        <v>3.5</v>
      </c>
      <c r="AE133">
        <v>0.95</v>
      </c>
      <c r="AF133">
        <v>7053</v>
      </c>
      <c r="AG133">
        <f>(13*$Q133+3*(R133-S133+U133)-2*T133)/DOLLARDE($M133,3)+VLOOKUP($A133,FGGuts!$A$1:$N$153,14,FALSE)</f>
        <v>3.6738253114237245</v>
      </c>
      <c r="AH133">
        <f t="shared" si="10"/>
        <v>0.14382531142372468</v>
      </c>
      <c r="AI133">
        <f t="shared" si="11"/>
        <v>3.1827617328519855</v>
      </c>
      <c r="AJ133">
        <f t="shared" si="12"/>
        <v>8035</v>
      </c>
      <c r="AK133">
        <f t="shared" si="13"/>
        <v>3.7172940833775976</v>
      </c>
      <c r="AL133">
        <f t="shared" si="14"/>
        <v>5.8454275971967578</v>
      </c>
    </row>
    <row r="134" spans="1:38" x14ac:dyDescent="0.25">
      <c r="A134">
        <v>1890</v>
      </c>
      <c r="B134">
        <v>25</v>
      </c>
      <c r="C134">
        <v>186</v>
      </c>
      <c r="D134">
        <v>24.6</v>
      </c>
      <c r="E134">
        <v>6.02</v>
      </c>
      <c r="F134">
        <v>3.88</v>
      </c>
      <c r="G134">
        <v>3218</v>
      </c>
      <c r="H134">
        <v>338</v>
      </c>
      <c r="I134">
        <v>2880</v>
      </c>
      <c r="J134">
        <v>134</v>
      </c>
      <c r="K134">
        <v>135</v>
      </c>
      <c r="L134">
        <v>48</v>
      </c>
      <c r="M134">
        <v>28168</v>
      </c>
      <c r="N134">
        <v>29445</v>
      </c>
      <c r="O134">
        <v>19383</v>
      </c>
      <c r="P134">
        <v>12150</v>
      </c>
      <c r="Q134">
        <v>764</v>
      </c>
      <c r="R134">
        <v>11721</v>
      </c>
      <c r="S134" s="3">
        <v>0</v>
      </c>
      <c r="T134">
        <v>10946</v>
      </c>
      <c r="U134">
        <v>1348</v>
      </c>
      <c r="V134">
        <v>23</v>
      </c>
      <c r="W134">
        <v>1598</v>
      </c>
      <c r="X134">
        <v>126492</v>
      </c>
      <c r="Y134">
        <v>1.4610000000000001</v>
      </c>
      <c r="Z134">
        <v>0.27100000000000002</v>
      </c>
      <c r="AA134">
        <v>9.4</v>
      </c>
      <c r="AB134">
        <v>0.2</v>
      </c>
      <c r="AC134">
        <v>3.7</v>
      </c>
      <c r="AD134">
        <v>3.5</v>
      </c>
      <c r="AE134">
        <v>0.93</v>
      </c>
      <c r="AF134">
        <v>10696</v>
      </c>
      <c r="AG134">
        <f>(13*$Q134+3*(R134-S134+U134)-2*T134)/DOLLARDE($M134,3)+VLOOKUP($A134,FGGuts!$A$1:$N$153,14,FALSE)</f>
        <v>3.935303322919625</v>
      </c>
      <c r="AH134">
        <f t="shared" si="10"/>
        <v>5.5303322919625142E-2</v>
      </c>
      <c r="AI134">
        <f t="shared" si="11"/>
        <v>3.3238036047234307</v>
      </c>
      <c r="AJ134">
        <f t="shared" si="12"/>
        <v>11721</v>
      </c>
      <c r="AK134">
        <f t="shared" si="13"/>
        <v>3.7449943197955124</v>
      </c>
      <c r="AL134">
        <f t="shared" si="14"/>
        <v>6.1930914512922461</v>
      </c>
    </row>
    <row r="135" spans="1:38" x14ac:dyDescent="0.25">
      <c r="A135">
        <v>1889</v>
      </c>
      <c r="B135">
        <v>16</v>
      </c>
      <c r="C135">
        <v>122</v>
      </c>
      <c r="D135">
        <v>24.6</v>
      </c>
      <c r="E135">
        <v>5.97</v>
      </c>
      <c r="F135">
        <v>3.93</v>
      </c>
      <c r="G135">
        <v>2176</v>
      </c>
      <c r="H135">
        <v>246</v>
      </c>
      <c r="I135">
        <v>1930</v>
      </c>
      <c r="J135">
        <v>91</v>
      </c>
      <c r="K135">
        <v>91</v>
      </c>
      <c r="L135">
        <v>38</v>
      </c>
      <c r="M135">
        <v>19020.099999999999</v>
      </c>
      <c r="N135">
        <v>20108</v>
      </c>
      <c r="O135">
        <v>12986</v>
      </c>
      <c r="P135">
        <v>8310</v>
      </c>
      <c r="Q135">
        <v>667</v>
      </c>
      <c r="R135">
        <v>7317</v>
      </c>
      <c r="S135" s="3">
        <v>0</v>
      </c>
      <c r="T135">
        <v>7685</v>
      </c>
      <c r="U135">
        <v>793</v>
      </c>
      <c r="V135">
        <v>1</v>
      </c>
      <c r="W135">
        <v>1131</v>
      </c>
      <c r="X135">
        <v>84510</v>
      </c>
      <c r="Y135">
        <v>1.4419999999999999</v>
      </c>
      <c r="Z135">
        <v>0.28599999999999998</v>
      </c>
      <c r="AA135">
        <v>9.5</v>
      </c>
      <c r="AB135">
        <v>0.3</v>
      </c>
      <c r="AC135">
        <v>3.5</v>
      </c>
      <c r="AD135">
        <v>3.6</v>
      </c>
      <c r="AE135">
        <v>1.05</v>
      </c>
      <c r="AF135">
        <v>7460</v>
      </c>
      <c r="AG135">
        <f>(13*$Q135+3*(R135-S135+U135)-2*T135)/DOLLARDE($M135,3)+VLOOKUP($A135,FGGuts!$A$1:$N$153,14,FALSE)</f>
        <v>4.0069553635582977</v>
      </c>
      <c r="AH135">
        <f t="shared" si="10"/>
        <v>7.6955363558297574E-2</v>
      </c>
      <c r="AI135">
        <f t="shared" si="11"/>
        <v>3.4283088235294117</v>
      </c>
      <c r="AJ135">
        <f t="shared" si="12"/>
        <v>7317</v>
      </c>
      <c r="AK135">
        <f t="shared" si="13"/>
        <v>3.4622421618969179</v>
      </c>
      <c r="AL135">
        <f t="shared" si="14"/>
        <v>6.1446872645064063</v>
      </c>
    </row>
    <row r="136" spans="1:38" x14ac:dyDescent="0.25">
      <c r="A136">
        <v>1888</v>
      </c>
      <c r="B136">
        <v>16</v>
      </c>
      <c r="C136">
        <v>117</v>
      </c>
      <c r="D136">
        <v>24.2</v>
      </c>
      <c r="E136">
        <v>4.88</v>
      </c>
      <c r="F136">
        <v>2.95</v>
      </c>
      <c r="G136">
        <v>2180</v>
      </c>
      <c r="H136">
        <v>78</v>
      </c>
      <c r="I136">
        <v>2102</v>
      </c>
      <c r="J136">
        <v>154</v>
      </c>
      <c r="K136">
        <v>154</v>
      </c>
      <c r="L136">
        <v>11</v>
      </c>
      <c r="M136">
        <v>19261.2</v>
      </c>
      <c r="N136">
        <v>18001</v>
      </c>
      <c r="O136">
        <v>10633</v>
      </c>
      <c r="P136">
        <v>6304</v>
      </c>
      <c r="Q136">
        <v>521</v>
      </c>
      <c r="R136">
        <v>4726</v>
      </c>
      <c r="S136" s="3">
        <v>0</v>
      </c>
      <c r="T136">
        <v>8234</v>
      </c>
      <c r="U136">
        <v>830</v>
      </c>
      <c r="V136">
        <v>8</v>
      </c>
      <c r="W136">
        <v>1333</v>
      </c>
      <c r="X136">
        <v>81057</v>
      </c>
      <c r="Y136">
        <v>1.18</v>
      </c>
      <c r="Z136">
        <v>0.26200000000000001</v>
      </c>
      <c r="AA136">
        <v>8.4</v>
      </c>
      <c r="AB136">
        <v>0.2</v>
      </c>
      <c r="AC136">
        <v>2.2000000000000002</v>
      </c>
      <c r="AD136">
        <v>3.8</v>
      </c>
      <c r="AE136">
        <v>1.74</v>
      </c>
      <c r="AF136">
        <v>7517</v>
      </c>
      <c r="AG136">
        <f>(13*$Q136+3*(R136-S136+U136)-2*T136)/DOLLARDE($M136,3)+VLOOKUP($A136,FGGuts!$A$1:$N$153,14,FALSE)</f>
        <v>3.0210143635891664</v>
      </c>
      <c r="AH136">
        <f t="shared" si="10"/>
        <v>7.1014363589166241E-2</v>
      </c>
      <c r="AI136">
        <f t="shared" si="11"/>
        <v>3.4481651376146787</v>
      </c>
      <c r="AJ136">
        <f t="shared" si="12"/>
        <v>4726</v>
      </c>
      <c r="AK136">
        <f t="shared" si="13"/>
        <v>2.2082201263303625</v>
      </c>
      <c r="AL136">
        <f t="shared" si="14"/>
        <v>4.968261659600242</v>
      </c>
    </row>
    <row r="137" spans="1:38" x14ac:dyDescent="0.25">
      <c r="A137">
        <v>1887</v>
      </c>
      <c r="B137">
        <v>16</v>
      </c>
      <c r="C137">
        <v>130</v>
      </c>
      <c r="D137">
        <v>24.4</v>
      </c>
      <c r="E137">
        <v>6.35</v>
      </c>
      <c r="F137">
        <v>4.17</v>
      </c>
      <c r="G137">
        <v>2112</v>
      </c>
      <c r="H137">
        <v>95</v>
      </c>
      <c r="I137">
        <v>2017</v>
      </c>
      <c r="J137">
        <v>73</v>
      </c>
      <c r="K137">
        <v>73</v>
      </c>
      <c r="L137">
        <v>17</v>
      </c>
      <c r="M137">
        <v>18370</v>
      </c>
      <c r="N137">
        <v>20225</v>
      </c>
      <c r="O137">
        <v>13413</v>
      </c>
      <c r="P137">
        <v>8517</v>
      </c>
      <c r="Q137">
        <v>606</v>
      </c>
      <c r="R137">
        <v>6052</v>
      </c>
      <c r="S137" s="3">
        <v>0</v>
      </c>
      <c r="T137">
        <v>5915</v>
      </c>
      <c r="U137">
        <v>751</v>
      </c>
      <c r="V137">
        <v>10</v>
      </c>
      <c r="W137">
        <v>1298</v>
      </c>
      <c r="X137">
        <v>81427</v>
      </c>
      <c r="Y137">
        <v>1.43</v>
      </c>
      <c r="Z137">
        <v>0.28799999999999998</v>
      </c>
      <c r="AA137">
        <v>9.9</v>
      </c>
      <c r="AB137">
        <v>0.3</v>
      </c>
      <c r="AC137">
        <v>3</v>
      </c>
      <c r="AD137">
        <v>2.9</v>
      </c>
      <c r="AE137">
        <v>0.98</v>
      </c>
      <c r="AF137">
        <v>8063</v>
      </c>
      <c r="AG137">
        <f>(13*$Q137+3*(R137-S137+U137)-2*T137)/DOLLARDE($M137,3)+VLOOKUP($A137,FGGuts!$A$1:$N$153,14,FALSE)</f>
        <v>4.1728628198149158</v>
      </c>
      <c r="AH137">
        <f t="shared" si="10"/>
        <v>2.8628198149158735E-3</v>
      </c>
      <c r="AI137">
        <f t="shared" si="11"/>
        <v>3.8177083333333335</v>
      </c>
      <c r="AJ137">
        <f t="shared" si="12"/>
        <v>6052</v>
      </c>
      <c r="AK137">
        <f t="shared" si="13"/>
        <v>2.9650517147523132</v>
      </c>
      <c r="AL137">
        <f t="shared" si="14"/>
        <v>6.5714207947740881</v>
      </c>
    </row>
    <row r="138" spans="1:38" x14ac:dyDescent="0.25">
      <c r="A138">
        <v>1886</v>
      </c>
      <c r="B138">
        <v>16</v>
      </c>
      <c r="C138">
        <v>131</v>
      </c>
      <c r="D138">
        <v>24.9</v>
      </c>
      <c r="E138">
        <v>5.49</v>
      </c>
      <c r="F138">
        <v>3.37</v>
      </c>
      <c r="G138">
        <v>2098</v>
      </c>
      <c r="H138">
        <v>94</v>
      </c>
      <c r="I138">
        <v>2004</v>
      </c>
      <c r="J138">
        <v>101</v>
      </c>
      <c r="K138">
        <v>103</v>
      </c>
      <c r="L138">
        <v>11</v>
      </c>
      <c r="M138">
        <v>18282</v>
      </c>
      <c r="N138">
        <v>17975</v>
      </c>
      <c r="O138">
        <v>11513</v>
      </c>
      <c r="P138">
        <v>6847</v>
      </c>
      <c r="Q138">
        <v>413</v>
      </c>
      <c r="R138">
        <v>5573</v>
      </c>
      <c r="S138" s="3">
        <v>0</v>
      </c>
      <c r="T138">
        <v>9051</v>
      </c>
      <c r="U138">
        <v>310</v>
      </c>
      <c r="V138">
        <v>7</v>
      </c>
      <c r="W138">
        <v>1468</v>
      </c>
      <c r="X138">
        <v>78967</v>
      </c>
      <c r="Y138">
        <v>1.288</v>
      </c>
      <c r="Z138">
        <v>0.25700000000000001</v>
      </c>
      <c r="AA138">
        <v>8.8000000000000007</v>
      </c>
      <c r="AB138">
        <v>0.2</v>
      </c>
      <c r="AC138">
        <v>2.7</v>
      </c>
      <c r="AD138">
        <v>4.5</v>
      </c>
      <c r="AE138">
        <v>1.62</v>
      </c>
      <c r="AF138">
        <v>7927</v>
      </c>
      <c r="AG138">
        <f>(13*$Q138+3*(R138-S138+U138)-2*T138)/DOLLARDE($M138,3)+VLOOKUP($A138,FGGuts!$A$1:$N$153,14,FALSE)</f>
        <v>3.3698983699814025</v>
      </c>
      <c r="AH138">
        <f t="shared" si="10"/>
        <v>-1.0163001859764265E-4</v>
      </c>
      <c r="AI138">
        <f t="shared" si="11"/>
        <v>3.7783603431839849</v>
      </c>
      <c r="AJ138">
        <f t="shared" si="12"/>
        <v>5573</v>
      </c>
      <c r="AK138">
        <f t="shared" si="13"/>
        <v>2.7435182146373478</v>
      </c>
      <c r="AL138">
        <f t="shared" si="14"/>
        <v>5.6677059402691174</v>
      </c>
    </row>
    <row r="139" spans="1:38" x14ac:dyDescent="0.25">
      <c r="A139">
        <v>1885</v>
      </c>
      <c r="B139">
        <v>16</v>
      </c>
      <c r="C139">
        <v>108</v>
      </c>
      <c r="D139">
        <v>24.6</v>
      </c>
      <c r="E139">
        <v>5.22</v>
      </c>
      <c r="F139">
        <v>3.03</v>
      </c>
      <c r="G139">
        <v>1780</v>
      </c>
      <c r="H139">
        <v>70</v>
      </c>
      <c r="I139">
        <v>1710</v>
      </c>
      <c r="J139">
        <v>110</v>
      </c>
      <c r="K139">
        <v>113</v>
      </c>
      <c r="L139">
        <v>14</v>
      </c>
      <c r="M139">
        <v>15720.1</v>
      </c>
      <c r="N139">
        <v>15308</v>
      </c>
      <c r="O139">
        <v>9292</v>
      </c>
      <c r="P139">
        <v>5296</v>
      </c>
      <c r="Q139">
        <v>323</v>
      </c>
      <c r="R139">
        <v>3529</v>
      </c>
      <c r="S139" s="3">
        <v>0</v>
      </c>
      <c r="T139">
        <v>6704</v>
      </c>
      <c r="U139">
        <v>333</v>
      </c>
      <c r="V139">
        <v>37</v>
      </c>
      <c r="W139">
        <v>1212</v>
      </c>
      <c r="X139">
        <v>66607</v>
      </c>
      <c r="Y139">
        <v>1.198</v>
      </c>
      <c r="Z139">
        <v>0.254</v>
      </c>
      <c r="AA139">
        <v>8.8000000000000007</v>
      </c>
      <c r="AB139">
        <v>0.2</v>
      </c>
      <c r="AC139">
        <v>2</v>
      </c>
      <c r="AD139">
        <v>3.8</v>
      </c>
      <c r="AE139">
        <v>1.9</v>
      </c>
      <c r="AF139">
        <v>7009</v>
      </c>
      <c r="AG139">
        <f>(13*$Q139+3*(R139-S139+U139)-2*T139)/DOLLARDE($M139,3)+VLOOKUP($A139,FGGuts!$A$1:$N$153,14,FALSE)</f>
        <v>3.032205445177159</v>
      </c>
      <c r="AH139">
        <f t="shared" si="10"/>
        <v>2.2054451771591488E-3</v>
      </c>
      <c r="AI139">
        <f t="shared" si="11"/>
        <v>3.9376404494382022</v>
      </c>
      <c r="AJ139">
        <f t="shared" si="12"/>
        <v>3529</v>
      </c>
      <c r="AK139">
        <f t="shared" si="13"/>
        <v>2.0203770064248001</v>
      </c>
      <c r="AL139">
        <f t="shared" si="14"/>
        <v>5.3197345264095324</v>
      </c>
    </row>
    <row r="140" spans="1:38" x14ac:dyDescent="0.25">
      <c r="A140">
        <v>1884</v>
      </c>
      <c r="B140">
        <v>33</v>
      </c>
      <c r="C140">
        <v>204</v>
      </c>
      <c r="D140">
        <v>24.2</v>
      </c>
      <c r="E140">
        <v>5.45</v>
      </c>
      <c r="F140">
        <v>3.11</v>
      </c>
      <c r="G140">
        <v>3074</v>
      </c>
      <c r="H140">
        <v>189</v>
      </c>
      <c r="I140">
        <v>2885</v>
      </c>
      <c r="J140">
        <v>194</v>
      </c>
      <c r="K140">
        <v>194</v>
      </c>
      <c r="L140">
        <v>17</v>
      </c>
      <c r="M140">
        <v>26945</v>
      </c>
      <c r="N140">
        <v>26592</v>
      </c>
      <c r="O140">
        <v>16740</v>
      </c>
      <c r="P140">
        <v>9307</v>
      </c>
      <c r="Q140">
        <v>689</v>
      </c>
      <c r="R140">
        <v>4947</v>
      </c>
      <c r="S140" s="3">
        <v>0</v>
      </c>
      <c r="T140">
        <v>14837</v>
      </c>
      <c r="U140">
        <v>472</v>
      </c>
      <c r="V140">
        <v>13</v>
      </c>
      <c r="W140">
        <v>2183</v>
      </c>
      <c r="X140">
        <v>115408</v>
      </c>
      <c r="Y140">
        <v>1.17</v>
      </c>
      <c r="Z140">
        <v>0.248</v>
      </c>
      <c r="AA140">
        <v>8.9</v>
      </c>
      <c r="AB140">
        <v>0.2</v>
      </c>
      <c r="AC140">
        <v>1.7</v>
      </c>
      <c r="AD140">
        <v>5</v>
      </c>
      <c r="AE140">
        <v>3</v>
      </c>
      <c r="AF140">
        <v>14555</v>
      </c>
      <c r="AG140">
        <f>(13*$Q140+3*(R140-S140+U140)-2*T140)/DOLLARDE($M140,3)+VLOOKUP($A140,FGGuts!$A$1:$N$153,14,FALSE)</f>
        <v>3.1034776396362962</v>
      </c>
      <c r="AH140">
        <f t="shared" si="10"/>
        <v>-6.5223603637036831E-3</v>
      </c>
      <c r="AI140">
        <f t="shared" si="11"/>
        <v>4.7348731294729998</v>
      </c>
      <c r="AJ140">
        <f t="shared" si="12"/>
        <v>4947</v>
      </c>
      <c r="AK140">
        <f t="shared" si="13"/>
        <v>1.6523659305993692</v>
      </c>
      <c r="AL140">
        <f t="shared" si="14"/>
        <v>5.5913898682501397</v>
      </c>
    </row>
    <row r="141" spans="1:38" x14ac:dyDescent="0.25">
      <c r="A141">
        <v>1883</v>
      </c>
      <c r="B141">
        <v>16</v>
      </c>
      <c r="C141">
        <v>86</v>
      </c>
      <c r="D141">
        <v>25.2</v>
      </c>
      <c r="E141">
        <v>5.75</v>
      </c>
      <c r="F141">
        <v>3.22</v>
      </c>
      <c r="G141">
        <v>1570</v>
      </c>
      <c r="H141">
        <v>121</v>
      </c>
      <c r="I141">
        <v>1449</v>
      </c>
      <c r="J141">
        <v>74</v>
      </c>
      <c r="K141">
        <v>75</v>
      </c>
      <c r="L141">
        <v>13</v>
      </c>
      <c r="M141">
        <v>13875.2</v>
      </c>
      <c r="N141">
        <v>14828</v>
      </c>
      <c r="O141">
        <v>9030</v>
      </c>
      <c r="P141">
        <v>4958</v>
      </c>
      <c r="Q141">
        <v>238</v>
      </c>
      <c r="R141">
        <v>2329</v>
      </c>
      <c r="S141" s="3">
        <v>0</v>
      </c>
      <c r="T141">
        <v>5294</v>
      </c>
      <c r="U141" s="3">
        <v>0</v>
      </c>
      <c r="V141">
        <v>1</v>
      </c>
      <c r="W141">
        <v>786</v>
      </c>
      <c r="X141">
        <v>60043</v>
      </c>
      <c r="Y141">
        <v>1.236</v>
      </c>
      <c r="Z141">
        <v>0.26700000000000002</v>
      </c>
      <c r="AA141">
        <v>9.6</v>
      </c>
      <c r="AB141">
        <v>0.2</v>
      </c>
      <c r="AC141">
        <v>1.5</v>
      </c>
      <c r="AD141">
        <v>3.4</v>
      </c>
      <c r="AE141">
        <v>2.27</v>
      </c>
      <c r="AF141">
        <v>7669</v>
      </c>
      <c r="AG141">
        <f>(13*$Q141+3*(R141-S141+U141)-2*T141)/DOLLARDE($M141,3)+VLOOKUP($A141,FGGuts!$A$1:$N$153,14,FALSE)</f>
        <v>3.2194612150767528</v>
      </c>
      <c r="AH141">
        <f t="shared" si="10"/>
        <v>-5.3878492324743732E-4</v>
      </c>
      <c r="AI141">
        <f t="shared" si="11"/>
        <v>4.8847133757961787</v>
      </c>
      <c r="AJ141">
        <f t="shared" si="12"/>
        <v>2329</v>
      </c>
      <c r="AK141">
        <f t="shared" si="13"/>
        <v>1.5106301198741197</v>
      </c>
      <c r="AL141">
        <f t="shared" si="14"/>
        <v>5.8570158791169185</v>
      </c>
    </row>
    <row r="142" spans="1:38" x14ac:dyDescent="0.25">
      <c r="A142">
        <v>1882</v>
      </c>
      <c r="B142">
        <v>14</v>
      </c>
      <c r="C142">
        <v>69</v>
      </c>
      <c r="D142">
        <v>25.3</v>
      </c>
      <c r="E142">
        <v>5.33</v>
      </c>
      <c r="F142">
        <v>2.8</v>
      </c>
      <c r="G142">
        <v>1142</v>
      </c>
      <c r="H142">
        <v>62</v>
      </c>
      <c r="I142">
        <v>1080</v>
      </c>
      <c r="J142">
        <v>66</v>
      </c>
      <c r="K142">
        <v>66</v>
      </c>
      <c r="L142">
        <v>2</v>
      </c>
      <c r="M142">
        <v>10149.1</v>
      </c>
      <c r="N142">
        <v>10332</v>
      </c>
      <c r="O142">
        <v>6092</v>
      </c>
      <c r="P142">
        <v>3161</v>
      </c>
      <c r="Q142">
        <v>178</v>
      </c>
      <c r="R142">
        <v>1589</v>
      </c>
      <c r="S142" s="3">
        <v>0</v>
      </c>
      <c r="T142">
        <v>3341</v>
      </c>
      <c r="U142" s="3">
        <v>0</v>
      </c>
      <c r="V142">
        <v>1</v>
      </c>
      <c r="W142">
        <v>598</v>
      </c>
      <c r="X142">
        <v>43328</v>
      </c>
      <c r="Y142">
        <v>1.175</v>
      </c>
      <c r="Z142">
        <v>0.25800000000000001</v>
      </c>
      <c r="AA142">
        <v>9.1999999999999993</v>
      </c>
      <c r="AB142">
        <v>0.2</v>
      </c>
      <c r="AC142">
        <v>1.4</v>
      </c>
      <c r="AD142">
        <v>3</v>
      </c>
      <c r="AE142">
        <v>2.1</v>
      </c>
      <c r="AF142">
        <v>5438</v>
      </c>
      <c r="AG142">
        <f>(13*$Q142+3*(R142-S142+U142)-2*T142)/DOLLARDE($M142,3)+VLOOKUP($A142,FGGuts!$A$1:$N$153,14,FALSE)</f>
        <v>2.8033129269574353</v>
      </c>
      <c r="AH142">
        <f t="shared" si="10"/>
        <v>3.3129269574354581E-3</v>
      </c>
      <c r="AI142">
        <f t="shared" si="11"/>
        <v>4.7618213660245186</v>
      </c>
      <c r="AJ142">
        <f t="shared" si="12"/>
        <v>1589</v>
      </c>
      <c r="AK142">
        <f t="shared" si="13"/>
        <v>1.4090580662112453</v>
      </c>
      <c r="AL142">
        <f t="shared" si="14"/>
        <v>5.4021282186022068</v>
      </c>
    </row>
    <row r="143" spans="1:38" x14ac:dyDescent="0.25">
      <c r="A143">
        <v>1881</v>
      </c>
      <c r="B143">
        <v>8</v>
      </c>
      <c r="C143">
        <v>29</v>
      </c>
      <c r="D143">
        <v>23.6</v>
      </c>
      <c r="E143">
        <v>5.0999999999999996</v>
      </c>
      <c r="F143">
        <v>2.77</v>
      </c>
      <c r="G143">
        <v>672</v>
      </c>
      <c r="H143">
        <v>41</v>
      </c>
      <c r="I143">
        <v>631</v>
      </c>
      <c r="J143">
        <v>52</v>
      </c>
      <c r="K143">
        <v>52</v>
      </c>
      <c r="L143">
        <v>3</v>
      </c>
      <c r="M143">
        <v>5988.1</v>
      </c>
      <c r="N143">
        <v>6331</v>
      </c>
      <c r="O143">
        <v>3425</v>
      </c>
      <c r="P143">
        <v>1846</v>
      </c>
      <c r="Q143">
        <v>76</v>
      </c>
      <c r="R143">
        <v>1036</v>
      </c>
      <c r="S143" s="3">
        <v>0</v>
      </c>
      <c r="T143">
        <v>1784</v>
      </c>
      <c r="U143" s="3">
        <v>0</v>
      </c>
      <c r="V143">
        <v>4</v>
      </c>
      <c r="W143">
        <v>343</v>
      </c>
      <c r="X143">
        <v>25411</v>
      </c>
      <c r="Y143">
        <v>1.23</v>
      </c>
      <c r="Z143">
        <v>0.27800000000000002</v>
      </c>
      <c r="AA143">
        <v>9.5</v>
      </c>
      <c r="AB143">
        <v>0.1</v>
      </c>
      <c r="AC143">
        <v>1.6</v>
      </c>
      <c r="AD143">
        <v>2.7</v>
      </c>
      <c r="AE143">
        <v>1.72</v>
      </c>
      <c r="AF143">
        <v>2782</v>
      </c>
      <c r="AG143">
        <f>(13*$Q143+3*(R143-S143+U143)-2*T143)/DOLLARDE($M143,3)+VLOOKUP($A143,FGGuts!$A$1:$N$153,14,FALSE)</f>
        <v>2.7761714444753691</v>
      </c>
      <c r="AH143">
        <f t="shared" si="10"/>
        <v>6.1714444753691033E-3</v>
      </c>
      <c r="AI143">
        <f t="shared" si="11"/>
        <v>4.1398809523809526</v>
      </c>
      <c r="AJ143">
        <f t="shared" si="12"/>
        <v>1036</v>
      </c>
      <c r="AK143">
        <f t="shared" si="13"/>
        <v>1.5570275535763982</v>
      </c>
      <c r="AL143">
        <f t="shared" si="14"/>
        <v>5.1475090453659886</v>
      </c>
    </row>
    <row r="144" spans="1:38" x14ac:dyDescent="0.25">
      <c r="A144">
        <v>1880</v>
      </c>
      <c r="B144">
        <v>8</v>
      </c>
      <c r="C144">
        <v>32</v>
      </c>
      <c r="D144">
        <v>22.7</v>
      </c>
      <c r="E144">
        <v>4.6900000000000004</v>
      </c>
      <c r="F144">
        <v>2.37</v>
      </c>
      <c r="G144">
        <v>680</v>
      </c>
      <c r="H144">
        <v>72</v>
      </c>
      <c r="I144">
        <v>608</v>
      </c>
      <c r="J144">
        <v>51</v>
      </c>
      <c r="K144">
        <v>52</v>
      </c>
      <c r="L144">
        <v>13</v>
      </c>
      <c r="M144">
        <v>6031.1</v>
      </c>
      <c r="N144">
        <v>5943</v>
      </c>
      <c r="O144">
        <v>3191</v>
      </c>
      <c r="P144">
        <v>1591</v>
      </c>
      <c r="Q144">
        <v>62</v>
      </c>
      <c r="R144">
        <v>739</v>
      </c>
      <c r="S144" s="3">
        <v>0</v>
      </c>
      <c r="T144">
        <v>1989</v>
      </c>
      <c r="U144" s="3">
        <v>0</v>
      </c>
      <c r="V144">
        <v>0</v>
      </c>
      <c r="W144">
        <v>294</v>
      </c>
      <c r="X144">
        <v>25041</v>
      </c>
      <c r="Y144">
        <v>1.1080000000000001</v>
      </c>
      <c r="Z144">
        <v>0.26400000000000001</v>
      </c>
      <c r="AA144">
        <v>8.9</v>
      </c>
      <c r="AB144">
        <v>0.1</v>
      </c>
      <c r="AC144">
        <v>1.1000000000000001</v>
      </c>
      <c r="AD144">
        <v>3</v>
      </c>
      <c r="AE144">
        <v>2.69</v>
      </c>
      <c r="AF144">
        <v>2949</v>
      </c>
      <c r="AG144">
        <f>(13*$Q144+3*(R144-S144+U144)-2*T144)/DOLLARDE($M144,3)+VLOOKUP($A144,FGGuts!$A$1:$N$153,14,FALSE)</f>
        <v>2.3746602188570796</v>
      </c>
      <c r="AH144">
        <f t="shared" si="10"/>
        <v>4.6602188570794567E-3</v>
      </c>
      <c r="AI144">
        <f t="shared" si="11"/>
        <v>4.3367647058823531</v>
      </c>
      <c r="AJ144">
        <f t="shared" si="12"/>
        <v>739</v>
      </c>
      <c r="AK144">
        <f t="shared" si="13"/>
        <v>1.102741240190118</v>
      </c>
      <c r="AL144">
        <f t="shared" si="14"/>
        <v>4.7616336907262058</v>
      </c>
    </row>
    <row r="145" spans="1:38" x14ac:dyDescent="0.25">
      <c r="A145">
        <v>1879</v>
      </c>
      <c r="B145">
        <v>8</v>
      </c>
      <c r="C145">
        <v>25</v>
      </c>
      <c r="D145">
        <v>23</v>
      </c>
      <c r="E145">
        <v>5.31</v>
      </c>
      <c r="F145">
        <v>2.5</v>
      </c>
      <c r="G145">
        <v>642</v>
      </c>
      <c r="H145">
        <v>33</v>
      </c>
      <c r="I145">
        <v>609</v>
      </c>
      <c r="J145">
        <v>44</v>
      </c>
      <c r="K145">
        <v>45</v>
      </c>
      <c r="L145">
        <v>2</v>
      </c>
      <c r="M145">
        <v>5797</v>
      </c>
      <c r="N145">
        <v>6171</v>
      </c>
      <c r="O145">
        <v>3409</v>
      </c>
      <c r="P145">
        <v>1608</v>
      </c>
      <c r="Q145">
        <v>58</v>
      </c>
      <c r="R145">
        <v>508</v>
      </c>
      <c r="S145" s="3">
        <v>0</v>
      </c>
      <c r="T145">
        <v>1843</v>
      </c>
      <c r="U145" s="3">
        <v>0</v>
      </c>
      <c r="V145">
        <v>0</v>
      </c>
      <c r="W145">
        <v>363</v>
      </c>
      <c r="X145">
        <v>24666</v>
      </c>
      <c r="Y145">
        <v>1.1519999999999999</v>
      </c>
      <c r="Z145">
        <v>0.27500000000000002</v>
      </c>
      <c r="AA145">
        <v>9.6</v>
      </c>
      <c r="AB145">
        <v>0.1</v>
      </c>
      <c r="AC145">
        <v>0.8</v>
      </c>
      <c r="AD145">
        <v>2.9</v>
      </c>
      <c r="AE145">
        <v>3.63</v>
      </c>
      <c r="AF145">
        <v>3127</v>
      </c>
      <c r="AG145">
        <f>(13*$Q145+3*(R145-S145+U145)-2*T145)/DOLLARDE($M145,3)+VLOOKUP($A145,FGGuts!$A$1:$N$153,14,FALSE)</f>
        <v>2.4961157495256168</v>
      </c>
      <c r="AH145">
        <f t="shared" si="10"/>
        <v>-3.8842504743832329E-3</v>
      </c>
      <c r="AI145">
        <f t="shared" si="11"/>
        <v>4.8707165109034269</v>
      </c>
      <c r="AJ145">
        <f t="shared" si="12"/>
        <v>508</v>
      </c>
      <c r="AK145">
        <f t="shared" si="13"/>
        <v>0.78868380196653443</v>
      </c>
      <c r="AL145">
        <f t="shared" si="14"/>
        <v>5.2925651198895975</v>
      </c>
    </row>
    <row r="146" spans="1:38" x14ac:dyDescent="0.25">
      <c r="A146">
        <v>1878</v>
      </c>
      <c r="B146">
        <v>6</v>
      </c>
      <c r="C146">
        <v>21</v>
      </c>
      <c r="D146">
        <v>22.2</v>
      </c>
      <c r="E146">
        <v>5.17</v>
      </c>
      <c r="F146">
        <v>2.2999999999999998</v>
      </c>
      <c r="G146">
        <v>368</v>
      </c>
      <c r="H146">
        <v>16</v>
      </c>
      <c r="I146">
        <v>352</v>
      </c>
      <c r="J146">
        <v>25</v>
      </c>
      <c r="K146">
        <v>25</v>
      </c>
      <c r="L146">
        <v>1</v>
      </c>
      <c r="M146">
        <v>3324</v>
      </c>
      <c r="N146">
        <v>3537</v>
      </c>
      <c r="O146">
        <v>1904</v>
      </c>
      <c r="P146">
        <v>851</v>
      </c>
      <c r="Q146">
        <v>23</v>
      </c>
      <c r="R146">
        <v>364</v>
      </c>
      <c r="S146" s="3">
        <v>0</v>
      </c>
      <c r="T146">
        <v>1081</v>
      </c>
      <c r="U146" s="3">
        <v>0</v>
      </c>
      <c r="V146">
        <v>0</v>
      </c>
      <c r="W146">
        <v>236</v>
      </c>
      <c r="X146">
        <v>14017</v>
      </c>
      <c r="Y146">
        <v>1.1739999999999999</v>
      </c>
      <c r="Z146">
        <v>0.28000000000000003</v>
      </c>
      <c r="AA146">
        <v>9.6</v>
      </c>
      <c r="AB146">
        <v>0.1</v>
      </c>
      <c r="AC146">
        <v>1</v>
      </c>
      <c r="AD146">
        <v>2.9</v>
      </c>
      <c r="AE146">
        <v>2.97</v>
      </c>
      <c r="AF146">
        <v>1778</v>
      </c>
      <c r="AG146">
        <f>(13*$Q146+3*(R146-S146+U146)-2*T146)/DOLLARDE($M146,3)+VLOOKUP($A146,FGGuts!$A$1:$N$153,14,FALSE)</f>
        <v>2.3040505415162453</v>
      </c>
      <c r="AH146">
        <f t="shared" si="10"/>
        <v>4.0505415162455094E-3</v>
      </c>
      <c r="AI146">
        <f t="shared" si="11"/>
        <v>4.8315217391304346</v>
      </c>
      <c r="AJ146">
        <f t="shared" si="12"/>
        <v>364</v>
      </c>
      <c r="AK146">
        <f t="shared" si="13"/>
        <v>0.98555956678700363</v>
      </c>
      <c r="AL146">
        <f t="shared" si="14"/>
        <v>5.1552346570397107</v>
      </c>
    </row>
    <row r="147" spans="1:38" x14ac:dyDescent="0.25">
      <c r="A147">
        <v>1877</v>
      </c>
      <c r="B147">
        <v>6</v>
      </c>
      <c r="C147">
        <v>19</v>
      </c>
      <c r="D147">
        <v>24.2</v>
      </c>
      <c r="E147">
        <v>5.67</v>
      </c>
      <c r="F147">
        <v>2.81</v>
      </c>
      <c r="G147">
        <v>360</v>
      </c>
      <c r="H147">
        <v>34</v>
      </c>
      <c r="I147">
        <v>326</v>
      </c>
      <c r="J147">
        <v>20</v>
      </c>
      <c r="K147">
        <v>20</v>
      </c>
      <c r="L147">
        <v>4</v>
      </c>
      <c r="M147">
        <v>3241</v>
      </c>
      <c r="N147">
        <v>3705</v>
      </c>
      <c r="O147">
        <v>2040</v>
      </c>
      <c r="P147">
        <v>1011</v>
      </c>
      <c r="Q147">
        <v>24</v>
      </c>
      <c r="R147">
        <v>346</v>
      </c>
      <c r="S147" s="3">
        <v>0</v>
      </c>
      <c r="T147">
        <v>726</v>
      </c>
      <c r="U147" s="3">
        <v>0</v>
      </c>
      <c r="V147">
        <v>0</v>
      </c>
      <c r="W147">
        <v>202</v>
      </c>
      <c r="X147">
        <v>14009</v>
      </c>
      <c r="Y147">
        <v>1.25</v>
      </c>
      <c r="Z147">
        <v>0.28499999999999998</v>
      </c>
      <c r="AA147">
        <v>10.3</v>
      </c>
      <c r="AB147">
        <v>0.1</v>
      </c>
      <c r="AC147">
        <v>1</v>
      </c>
      <c r="AD147">
        <v>2</v>
      </c>
      <c r="AE147">
        <v>2.1</v>
      </c>
      <c r="AF147">
        <v>1858</v>
      </c>
      <c r="AG147">
        <f>(13*$Q147+3*(R147-S147+U147)-2*T147)/DOLLARDE($M147,3)+VLOOKUP($A147,FGGuts!$A$1:$N$153,14,FALSE)</f>
        <v>2.8075282320271522</v>
      </c>
      <c r="AH147">
        <f t="shared" si="10"/>
        <v>-2.4717679728478714E-3</v>
      </c>
      <c r="AI147">
        <f t="shared" si="11"/>
        <v>5.1611111111111114</v>
      </c>
      <c r="AJ147">
        <f t="shared" si="12"/>
        <v>346</v>
      </c>
      <c r="AK147">
        <f t="shared" si="13"/>
        <v>0.96081456340635607</v>
      </c>
      <c r="AL147">
        <f t="shared" si="14"/>
        <v>5.6649182351126193</v>
      </c>
    </row>
    <row r="148" spans="1:38" x14ac:dyDescent="0.25">
      <c r="A148">
        <v>1876</v>
      </c>
      <c r="B148">
        <v>8</v>
      </c>
      <c r="C148">
        <v>34</v>
      </c>
      <c r="D148">
        <v>24.4</v>
      </c>
      <c r="E148">
        <v>5.9</v>
      </c>
      <c r="F148">
        <v>2.31</v>
      </c>
      <c r="G148">
        <v>520</v>
      </c>
      <c r="H148">
        <v>48</v>
      </c>
      <c r="I148">
        <v>472</v>
      </c>
      <c r="J148">
        <v>46</v>
      </c>
      <c r="K148">
        <v>47</v>
      </c>
      <c r="L148">
        <v>13</v>
      </c>
      <c r="M148">
        <v>4739.1000000000004</v>
      </c>
      <c r="N148">
        <v>5338</v>
      </c>
      <c r="O148">
        <v>3066</v>
      </c>
      <c r="P148">
        <v>1215</v>
      </c>
      <c r="Q148">
        <v>40</v>
      </c>
      <c r="R148">
        <v>336</v>
      </c>
      <c r="S148" s="3">
        <v>0</v>
      </c>
      <c r="T148">
        <v>589</v>
      </c>
      <c r="U148" s="3">
        <v>0</v>
      </c>
      <c r="V148">
        <v>0</v>
      </c>
      <c r="W148">
        <v>187</v>
      </c>
      <c r="X148">
        <v>20536</v>
      </c>
      <c r="Y148">
        <v>1.1970000000000001</v>
      </c>
      <c r="Z148">
        <v>0.27200000000000002</v>
      </c>
      <c r="AA148">
        <v>10.1</v>
      </c>
      <c r="AB148">
        <v>0.1</v>
      </c>
      <c r="AC148">
        <v>0.6</v>
      </c>
      <c r="AD148">
        <v>1.1000000000000001</v>
      </c>
      <c r="AE148">
        <v>1.75</v>
      </c>
      <c r="AF148">
        <v>3124</v>
      </c>
      <c r="AG148">
        <f>(13*$Q148+3*(R148-S148+U148)-2*T148)/DOLLARDE($M148,3)+VLOOKUP($A148,FGGuts!$A$1:$N$153,14,FALSE)</f>
        <v>2.3068500492333661</v>
      </c>
      <c r="AH148">
        <f t="shared" si="10"/>
        <v>-3.1499507666339355E-3</v>
      </c>
      <c r="AI148">
        <f t="shared" si="11"/>
        <v>6.0076923076923077</v>
      </c>
      <c r="AJ148">
        <f t="shared" si="12"/>
        <v>336</v>
      </c>
      <c r="AK148">
        <f t="shared" si="13"/>
        <v>0.63806442537628327</v>
      </c>
      <c r="AL148">
        <f t="shared" si="14"/>
        <v>5.8223378815585853</v>
      </c>
    </row>
    <row r="149" spans="1:38" x14ac:dyDescent="0.25">
      <c r="A149">
        <v>1875</v>
      </c>
      <c r="B149">
        <v>13</v>
      </c>
      <c r="C149">
        <v>42</v>
      </c>
      <c r="D149">
        <v>24.3</v>
      </c>
      <c r="E149">
        <v>6.14</v>
      </c>
      <c r="F149">
        <v>2.23</v>
      </c>
      <c r="G149">
        <v>690</v>
      </c>
      <c r="H149">
        <v>69</v>
      </c>
      <c r="I149">
        <v>621</v>
      </c>
      <c r="J149">
        <v>49</v>
      </c>
      <c r="K149">
        <v>51</v>
      </c>
      <c r="L149">
        <v>18</v>
      </c>
      <c r="M149">
        <v>6190.1</v>
      </c>
      <c r="N149">
        <v>6812</v>
      </c>
      <c r="O149">
        <v>4234</v>
      </c>
      <c r="P149">
        <v>1531</v>
      </c>
      <c r="Q149">
        <v>40</v>
      </c>
      <c r="R149">
        <v>249</v>
      </c>
      <c r="S149" s="3">
        <v>0</v>
      </c>
      <c r="T149">
        <v>675</v>
      </c>
      <c r="U149" s="3">
        <v>0</v>
      </c>
      <c r="V149">
        <v>5</v>
      </c>
      <c r="W149">
        <v>330</v>
      </c>
      <c r="X149">
        <v>27082</v>
      </c>
      <c r="Y149">
        <v>1.141</v>
      </c>
      <c r="Z149">
        <v>0.25900000000000001</v>
      </c>
      <c r="AA149">
        <v>9.9</v>
      </c>
      <c r="AB149">
        <v>0.1</v>
      </c>
      <c r="AC149">
        <v>0.4</v>
      </c>
      <c r="AD149">
        <v>1</v>
      </c>
      <c r="AE149">
        <v>2.71</v>
      </c>
      <c r="AF149">
        <v>4802</v>
      </c>
      <c r="AG149">
        <f>(13*$Q149+3*(R149-S149+U149)-2*T149)/DOLLARDE($M149,3)+VLOOKUP($A149,FGGuts!$A$1:$N$153,14,FALSE)</f>
        <v>2.3565919982768833</v>
      </c>
      <c r="AH149">
        <f t="shared" si="10"/>
        <v>0.12659199827688328</v>
      </c>
      <c r="AI149">
        <f t="shared" si="11"/>
        <v>6.9594202898550721</v>
      </c>
      <c r="AJ149">
        <f t="shared" si="12"/>
        <v>249</v>
      </c>
      <c r="AK149">
        <f t="shared" si="13"/>
        <v>0.36201604652415048</v>
      </c>
      <c r="AL149">
        <f t="shared" si="14"/>
        <v>6.1557266706154747</v>
      </c>
    </row>
    <row r="150" spans="1:38" x14ac:dyDescent="0.25">
      <c r="A150">
        <v>1874</v>
      </c>
      <c r="B150">
        <v>8</v>
      </c>
      <c r="C150">
        <v>17</v>
      </c>
      <c r="D150">
        <v>24.7</v>
      </c>
      <c r="E150">
        <v>7.48</v>
      </c>
      <c r="F150">
        <v>2.19</v>
      </c>
      <c r="G150">
        <v>464</v>
      </c>
      <c r="H150">
        <v>25</v>
      </c>
      <c r="I150">
        <v>439</v>
      </c>
      <c r="J150">
        <v>15</v>
      </c>
      <c r="K150">
        <v>15</v>
      </c>
      <c r="L150">
        <v>3</v>
      </c>
      <c r="M150">
        <v>4169.2</v>
      </c>
      <c r="N150">
        <v>5224</v>
      </c>
      <c r="O150">
        <v>3470</v>
      </c>
      <c r="P150">
        <v>1015</v>
      </c>
      <c r="Q150">
        <v>40</v>
      </c>
      <c r="R150">
        <v>238</v>
      </c>
      <c r="S150" s="3">
        <v>0</v>
      </c>
      <c r="T150">
        <v>357</v>
      </c>
      <c r="U150" s="3">
        <v>0</v>
      </c>
      <c r="V150">
        <v>0</v>
      </c>
      <c r="W150">
        <v>127</v>
      </c>
      <c r="X150">
        <v>19342</v>
      </c>
      <c r="Y150">
        <v>1.31</v>
      </c>
      <c r="Z150">
        <v>0.27700000000000002</v>
      </c>
      <c r="AA150">
        <v>11.3</v>
      </c>
      <c r="AB150">
        <v>0.1</v>
      </c>
      <c r="AC150">
        <v>0.5</v>
      </c>
      <c r="AD150">
        <v>0.8</v>
      </c>
      <c r="AE150">
        <v>1.5</v>
      </c>
      <c r="AF150">
        <v>3775</v>
      </c>
      <c r="AG150">
        <f>(13*$Q150+3*(R150-S150+U150)-2*T150)/DOLLARDE($M150,3)+VLOOKUP($A150,FGGuts!$A$1:$N$153,14,FALSE)</f>
        <v>2.9327102086497718</v>
      </c>
      <c r="AH150">
        <f t="shared" si="10"/>
        <v>0.74271020864977189</v>
      </c>
      <c r="AI150">
        <f t="shared" si="11"/>
        <v>8.1357758620689662</v>
      </c>
      <c r="AJ150">
        <f t="shared" si="12"/>
        <v>238</v>
      </c>
      <c r="AK150">
        <f t="shared" si="13"/>
        <v>0.51371012870733079</v>
      </c>
      <c r="AL150">
        <f t="shared" si="14"/>
        <v>7.4898073387161253</v>
      </c>
    </row>
    <row r="151" spans="1:38" x14ac:dyDescent="0.25">
      <c r="A151">
        <v>1873</v>
      </c>
      <c r="B151">
        <v>9</v>
      </c>
      <c r="C151">
        <v>25</v>
      </c>
      <c r="D151">
        <v>21.3</v>
      </c>
      <c r="E151">
        <v>8.99</v>
      </c>
      <c r="F151">
        <v>3.4</v>
      </c>
      <c r="G151">
        <v>398</v>
      </c>
      <c r="H151">
        <v>36</v>
      </c>
      <c r="I151">
        <v>362</v>
      </c>
      <c r="J151">
        <v>8</v>
      </c>
      <c r="K151">
        <v>8</v>
      </c>
      <c r="L151">
        <v>9</v>
      </c>
      <c r="M151">
        <v>3584.2</v>
      </c>
      <c r="N151">
        <v>4926</v>
      </c>
      <c r="O151">
        <v>3580</v>
      </c>
      <c r="P151">
        <v>1353</v>
      </c>
      <c r="Q151">
        <v>47</v>
      </c>
      <c r="R151">
        <v>335</v>
      </c>
      <c r="S151" s="3">
        <v>0</v>
      </c>
      <c r="T151">
        <v>278</v>
      </c>
      <c r="U151" s="3">
        <v>0</v>
      </c>
      <c r="V151">
        <v>1</v>
      </c>
      <c r="W151">
        <v>124</v>
      </c>
      <c r="X151">
        <v>17294</v>
      </c>
      <c r="Y151">
        <v>1.468</v>
      </c>
      <c r="Z151">
        <v>0.29299999999999998</v>
      </c>
      <c r="AA151">
        <v>12.4</v>
      </c>
      <c r="AB151">
        <v>0.1</v>
      </c>
      <c r="AC151">
        <v>0.8</v>
      </c>
      <c r="AD151">
        <v>0.7</v>
      </c>
      <c r="AE151">
        <v>0.83</v>
      </c>
      <c r="AF151">
        <v>3191</v>
      </c>
      <c r="AG151">
        <f>(13*$Q151+3*(R151-S151+U151)-2*T151)/DOLLARDE($M151,3)+VLOOKUP($A151,FGGuts!$A$1:$N$153,14,FALSE)</f>
        <v>3.2277039241212573</v>
      </c>
      <c r="AH151">
        <f t="shared" si="10"/>
        <v>-0.17229607587874263</v>
      </c>
      <c r="AI151">
        <f t="shared" si="11"/>
        <v>8.0175879396984921</v>
      </c>
      <c r="AJ151">
        <f t="shared" si="12"/>
        <v>335</v>
      </c>
      <c r="AK151">
        <f t="shared" si="13"/>
        <v>0.84108238794867041</v>
      </c>
      <c r="AL151">
        <f t="shared" si="14"/>
        <v>8.9882834294216121</v>
      </c>
    </row>
    <row r="152" spans="1:38" x14ac:dyDescent="0.25">
      <c r="A152">
        <v>1872</v>
      </c>
      <c r="B152">
        <v>11</v>
      </c>
      <c r="C152">
        <v>21</v>
      </c>
      <c r="D152">
        <v>21.1</v>
      </c>
      <c r="E152">
        <v>9.26</v>
      </c>
      <c r="F152">
        <v>3.65</v>
      </c>
      <c r="G152">
        <v>366</v>
      </c>
      <c r="H152">
        <v>39</v>
      </c>
      <c r="I152">
        <v>327</v>
      </c>
      <c r="J152">
        <v>10</v>
      </c>
      <c r="K152">
        <v>11</v>
      </c>
      <c r="L152">
        <v>7</v>
      </c>
      <c r="M152">
        <v>3286</v>
      </c>
      <c r="N152">
        <v>4467</v>
      </c>
      <c r="O152">
        <v>3390</v>
      </c>
      <c r="P152">
        <v>1334</v>
      </c>
      <c r="Q152">
        <v>37</v>
      </c>
      <c r="R152">
        <v>263</v>
      </c>
      <c r="S152" s="3">
        <v>0</v>
      </c>
      <c r="T152">
        <v>265</v>
      </c>
      <c r="U152" s="3">
        <v>0</v>
      </c>
      <c r="V152">
        <v>2</v>
      </c>
      <c r="W152">
        <v>202</v>
      </c>
      <c r="X152">
        <v>15928</v>
      </c>
      <c r="Y152">
        <v>1.4390000000000001</v>
      </c>
      <c r="Z152">
        <v>0.28799999999999998</v>
      </c>
      <c r="AA152">
        <v>12.2</v>
      </c>
      <c r="AB152">
        <v>0.1</v>
      </c>
      <c r="AC152">
        <v>0.7</v>
      </c>
      <c r="AD152">
        <v>0.7</v>
      </c>
      <c r="AE152">
        <v>1.01</v>
      </c>
      <c r="AF152">
        <v>2746</v>
      </c>
      <c r="AG152">
        <f>(13*$Q152+3*(R152-S152+U152)-2*T152)/DOLLARDE($M152,3)+VLOOKUP($A152,FGGuts!$A$1:$N$153,14,FALSE)</f>
        <v>3.7331978088861839</v>
      </c>
      <c r="AH152">
        <f t="shared" si="10"/>
        <v>8.3197808886183999E-2</v>
      </c>
      <c r="AI152">
        <f t="shared" si="11"/>
        <v>7.5027322404371581</v>
      </c>
      <c r="AJ152">
        <f t="shared" si="12"/>
        <v>263</v>
      </c>
      <c r="AK152">
        <f t="shared" si="13"/>
        <v>0.72032866707242849</v>
      </c>
      <c r="AL152">
        <f t="shared" si="14"/>
        <v>9.2848447961046876</v>
      </c>
    </row>
    <row r="153" spans="1:38" x14ac:dyDescent="0.25">
      <c r="A153">
        <v>1871</v>
      </c>
      <c r="B153">
        <v>9</v>
      </c>
      <c r="C153">
        <v>19</v>
      </c>
      <c r="D153">
        <v>24.3</v>
      </c>
      <c r="E153">
        <v>10.47</v>
      </c>
      <c r="F153">
        <v>4.22</v>
      </c>
      <c r="G153">
        <v>254</v>
      </c>
      <c r="H153">
        <v>23</v>
      </c>
      <c r="I153">
        <v>231</v>
      </c>
      <c r="J153">
        <v>4</v>
      </c>
      <c r="K153">
        <v>4</v>
      </c>
      <c r="L153">
        <v>4</v>
      </c>
      <c r="M153">
        <v>2250</v>
      </c>
      <c r="N153">
        <v>3101</v>
      </c>
      <c r="O153">
        <v>2659</v>
      </c>
      <c r="P153">
        <v>1055</v>
      </c>
      <c r="Q153">
        <v>47</v>
      </c>
      <c r="R153">
        <v>393</v>
      </c>
      <c r="S153" s="3">
        <v>0</v>
      </c>
      <c r="T153">
        <v>175</v>
      </c>
      <c r="U153" s="3">
        <v>0</v>
      </c>
      <c r="V153">
        <v>2</v>
      </c>
      <c r="W153">
        <v>208</v>
      </c>
      <c r="X153">
        <v>11215</v>
      </c>
      <c r="Y153">
        <v>1.5529999999999999</v>
      </c>
      <c r="Z153">
        <v>0.28799999999999998</v>
      </c>
      <c r="AA153">
        <v>12.4</v>
      </c>
      <c r="AB153">
        <v>0.2</v>
      </c>
      <c r="AC153">
        <v>1.6</v>
      </c>
      <c r="AD153">
        <v>0.7</v>
      </c>
      <c r="AE153">
        <v>0.45</v>
      </c>
      <c r="AF153">
        <v>1934</v>
      </c>
      <c r="AG153">
        <f>(13*$Q153+3*(R153-S153+U153)-2*T153)/DOLLARDE($M153,3)+VLOOKUP($A153,FGGuts!$A$1:$N$153,14,FALSE)</f>
        <v>4.22</v>
      </c>
      <c r="AH153">
        <f t="shared" si="10"/>
        <v>0</v>
      </c>
      <c r="AI153">
        <f t="shared" si="11"/>
        <v>7.6141732283464565</v>
      </c>
      <c r="AJ153">
        <f t="shared" si="12"/>
        <v>393</v>
      </c>
      <c r="AK153">
        <f t="shared" si="13"/>
        <v>1.5720000000000001</v>
      </c>
      <c r="AL153">
        <f t="shared" si="14"/>
        <v>10.636000000000001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6E-1831-42AB-8FF9-BC1488D2F017}">
  <dimension ref="A1:AL153"/>
  <sheetViews>
    <sheetView topLeftCell="A116" workbookViewId="0">
      <selection activeCell="F154" sqref="F154"/>
    </sheetView>
  </sheetViews>
  <sheetFormatPr defaultRowHeight="15" x14ac:dyDescent="0.25"/>
  <sheetData>
    <row r="1" spans="1:38" x14ac:dyDescent="0.25">
      <c r="A1" t="s">
        <v>0</v>
      </c>
      <c r="B1" t="s">
        <v>4</v>
      </c>
      <c r="C1" t="s">
        <v>6</v>
      </c>
      <c r="D1" t="s">
        <v>35</v>
      </c>
      <c r="E1" t="s">
        <v>36</v>
      </c>
      <c r="F1" t="s">
        <v>14</v>
      </c>
      <c r="G1" t="s">
        <v>13</v>
      </c>
      <c r="H1" t="s">
        <v>37</v>
      </c>
      <c r="I1" t="s">
        <v>38</v>
      </c>
      <c r="J1" t="s">
        <v>39</v>
      </c>
      <c r="K1" t="s">
        <v>16</v>
      </c>
      <c r="L1" t="s">
        <v>40</v>
      </c>
      <c r="M1" t="s">
        <v>41</v>
      </c>
      <c r="N1" t="s">
        <v>42</v>
      </c>
      <c r="O1" t="s">
        <v>17</v>
      </c>
      <c r="P1" t="s">
        <v>19</v>
      </c>
      <c r="Q1" t="s">
        <v>43</v>
      </c>
      <c r="R1" t="s">
        <v>44</v>
      </c>
      <c r="S1" t="s">
        <v>45</v>
      </c>
      <c r="T1" t="s">
        <v>46</v>
      </c>
      <c r="U1" t="s">
        <v>47</v>
      </c>
      <c r="V1" t="s">
        <v>48</v>
      </c>
      <c r="W1" t="s">
        <v>20</v>
      </c>
      <c r="X1" t="s">
        <v>49</v>
      </c>
      <c r="Y1" t="s">
        <v>50</v>
      </c>
      <c r="Z1" t="s">
        <v>18</v>
      </c>
      <c r="AA1" t="s">
        <v>51</v>
      </c>
      <c r="AB1" t="s">
        <v>85</v>
      </c>
      <c r="AC1" t="s">
        <v>82</v>
      </c>
      <c r="AD1" t="s">
        <v>83</v>
      </c>
      <c r="AE1" t="s">
        <v>84</v>
      </c>
      <c r="AF1" t="s">
        <v>86</v>
      </c>
      <c r="AG1" t="s">
        <v>87</v>
      </c>
      <c r="AH1" t="s">
        <v>90</v>
      </c>
      <c r="AI1" t="s">
        <v>89</v>
      </c>
      <c r="AJ1" t="s">
        <v>91</v>
      </c>
      <c r="AK1" t="s">
        <v>34</v>
      </c>
      <c r="AL1" t="s">
        <v>71</v>
      </c>
    </row>
    <row r="2" spans="1:38" x14ac:dyDescent="0.25">
      <c r="A2">
        <v>2022</v>
      </c>
      <c r="B2">
        <v>4.28</v>
      </c>
      <c r="C2">
        <v>4860</v>
      </c>
      <c r="D2">
        <v>182052</v>
      </c>
      <c r="E2">
        <v>163465</v>
      </c>
      <c r="F2">
        <v>20817</v>
      </c>
      <c r="G2">
        <v>39675</v>
      </c>
      <c r="H2">
        <v>25877</v>
      </c>
      <c r="I2">
        <v>7940</v>
      </c>
      <c r="J2">
        <v>643</v>
      </c>
      <c r="K2">
        <v>5215</v>
      </c>
      <c r="L2">
        <v>19888</v>
      </c>
      <c r="M2">
        <v>2486</v>
      </c>
      <c r="N2">
        <v>811</v>
      </c>
      <c r="O2">
        <v>14853</v>
      </c>
      <c r="P2">
        <v>40812</v>
      </c>
      <c r="Q2">
        <v>0.24299999999999999</v>
      </c>
      <c r="R2">
        <v>0.312</v>
      </c>
      <c r="S2">
        <v>0.39500000000000002</v>
      </c>
      <c r="T2">
        <v>0.70599999999999996</v>
      </c>
      <c r="U2">
        <v>64546</v>
      </c>
      <c r="V2">
        <v>3392</v>
      </c>
      <c r="W2">
        <v>2046</v>
      </c>
      <c r="X2">
        <v>390</v>
      </c>
      <c r="Y2">
        <v>1224</v>
      </c>
      <c r="Z2">
        <v>475</v>
      </c>
      <c r="AA2">
        <v>118662</v>
      </c>
      <c r="AB2">
        <f>$G2/$C2</f>
        <v>8.1635802469135808</v>
      </c>
      <c r="AC2">
        <f>$H2/$C2</f>
        <v>5.3244855967078193</v>
      </c>
      <c r="AD2">
        <f>$I2/$C2</f>
        <v>1.6337448559670782</v>
      </c>
      <c r="AE2">
        <f>$J2/$C2</f>
        <v>0.1323045267489712</v>
      </c>
      <c r="AF2">
        <f>$K2/$C2</f>
        <v>1.073045267489712</v>
      </c>
      <c r="AG2">
        <f>$M2/$C2</f>
        <v>0.51152263374485596</v>
      </c>
      <c r="AH2">
        <f>($AL2)/$C2</f>
        <v>2.9584362139917695</v>
      </c>
      <c r="AI2">
        <f>$P2/$C2</f>
        <v>8.397530864197531</v>
      </c>
      <c r="AJ2">
        <f>$AA2/$C2</f>
        <v>24.41604938271605</v>
      </c>
      <c r="AK2">
        <f>(G2-K2)/(D2-K2-P2+Y2)</f>
        <v>0.25107651057566904</v>
      </c>
      <c r="AL2">
        <f>$O2-$Z2</f>
        <v>14378</v>
      </c>
    </row>
    <row r="3" spans="1:38" x14ac:dyDescent="0.25">
      <c r="A3">
        <v>2021</v>
      </c>
      <c r="B3">
        <v>4.53</v>
      </c>
      <c r="C3">
        <v>4858</v>
      </c>
      <c r="D3">
        <v>181818</v>
      </c>
      <c r="E3">
        <v>161941</v>
      </c>
      <c r="F3">
        <v>22010</v>
      </c>
      <c r="G3">
        <v>39484</v>
      </c>
      <c r="H3">
        <v>25006</v>
      </c>
      <c r="I3">
        <v>7863</v>
      </c>
      <c r="J3">
        <v>671</v>
      </c>
      <c r="K3">
        <v>5944</v>
      </c>
      <c r="L3">
        <v>20993</v>
      </c>
      <c r="M3">
        <v>2213</v>
      </c>
      <c r="N3">
        <v>711</v>
      </c>
      <c r="O3">
        <v>15794</v>
      </c>
      <c r="P3">
        <v>42145</v>
      </c>
      <c r="Q3">
        <v>0.24399999999999999</v>
      </c>
      <c r="R3">
        <v>0.317</v>
      </c>
      <c r="S3">
        <v>0.41099999999999998</v>
      </c>
      <c r="T3">
        <v>0.72799999999999998</v>
      </c>
      <c r="U3">
        <v>66521</v>
      </c>
      <c r="V3">
        <v>3328</v>
      </c>
      <c r="W3">
        <v>2112</v>
      </c>
      <c r="X3">
        <v>766</v>
      </c>
      <c r="Y3">
        <v>1143</v>
      </c>
      <c r="Z3">
        <v>703</v>
      </c>
      <c r="AA3">
        <v>114995</v>
      </c>
      <c r="AB3">
        <f t="shared" ref="AB3:AB66" si="0">$G3/$C3</f>
        <v>8.1276245368464384</v>
      </c>
      <c r="AC3">
        <f t="shared" ref="AC3:AC66" si="1">$H3/$C3</f>
        <v>5.1473857554549198</v>
      </c>
      <c r="AD3">
        <f t="shared" ref="AD3:AD66" si="2">$I3/$C3</f>
        <v>1.6185673116508852</v>
      </c>
      <c r="AE3">
        <f t="shared" ref="AE3:AE66" si="3">$J3/$C3</f>
        <v>0.13812268423219431</v>
      </c>
      <c r="AF3">
        <f t="shared" ref="AF3:AF66" si="4">$K3/$C3</f>
        <v>1.2235487855084397</v>
      </c>
      <c r="AG3">
        <f t="shared" ref="AG3:AG66" si="5">$M3/$C3</f>
        <v>0.45553725813091805</v>
      </c>
      <c r="AH3">
        <f t="shared" ref="AH3:AH66" si="6">($AL3)/$C3</f>
        <v>3.1064223960477562</v>
      </c>
      <c r="AI3">
        <f t="shared" ref="AI3:AI66" si="7">$P3/$C3</f>
        <v>8.6753808151502678</v>
      </c>
      <c r="AJ3">
        <f t="shared" ref="AJ3:AJ66" si="8">$AA3/$C3</f>
        <v>23.671263894606835</v>
      </c>
      <c r="AK3">
        <f t="shared" ref="AK3:AK66" si="9">(G3-K3)/(D3-K3-P3+Y3)</f>
        <v>0.24868023014413665</v>
      </c>
      <c r="AL3">
        <f t="shared" ref="AL3:AL66" si="10">$O3-$Z3</f>
        <v>15091</v>
      </c>
    </row>
    <row r="4" spans="1:38" x14ac:dyDescent="0.25">
      <c r="A4">
        <v>2020</v>
      </c>
      <c r="B4">
        <v>4.6500000000000004</v>
      </c>
      <c r="C4">
        <v>1796</v>
      </c>
      <c r="D4">
        <v>66506</v>
      </c>
      <c r="E4">
        <v>59030</v>
      </c>
      <c r="F4">
        <v>8344</v>
      </c>
      <c r="G4">
        <v>14439</v>
      </c>
      <c r="H4">
        <v>9071</v>
      </c>
      <c r="I4">
        <v>2823</v>
      </c>
      <c r="J4">
        <v>241</v>
      </c>
      <c r="K4">
        <v>2304</v>
      </c>
      <c r="L4">
        <v>7978</v>
      </c>
      <c r="M4">
        <v>885</v>
      </c>
      <c r="N4">
        <v>292</v>
      </c>
      <c r="O4">
        <v>6092</v>
      </c>
      <c r="P4">
        <v>15586</v>
      </c>
      <c r="Q4">
        <v>0.245</v>
      </c>
      <c r="R4">
        <v>0.32200000000000001</v>
      </c>
      <c r="S4">
        <v>0.41799999999999998</v>
      </c>
      <c r="T4">
        <v>0.74</v>
      </c>
      <c r="U4">
        <v>24656</v>
      </c>
      <c r="V4">
        <v>1237</v>
      </c>
      <c r="W4">
        <v>821</v>
      </c>
      <c r="X4">
        <v>126</v>
      </c>
      <c r="Y4">
        <v>402</v>
      </c>
      <c r="Z4">
        <v>202</v>
      </c>
      <c r="AA4">
        <v>41542</v>
      </c>
      <c r="AB4">
        <f t="shared" si="0"/>
        <v>8.0395322939866372</v>
      </c>
      <c r="AC4">
        <f t="shared" si="1"/>
        <v>5.0506681514476615</v>
      </c>
      <c r="AD4">
        <f t="shared" si="2"/>
        <v>1.5718262806236081</v>
      </c>
      <c r="AE4">
        <f t="shared" si="3"/>
        <v>0.13418708240534521</v>
      </c>
      <c r="AF4">
        <f t="shared" si="4"/>
        <v>1.2828507795100224</v>
      </c>
      <c r="AG4">
        <f t="shared" si="5"/>
        <v>0.49276169265033409</v>
      </c>
      <c r="AH4">
        <f t="shared" si="6"/>
        <v>3.2795100222717148</v>
      </c>
      <c r="AI4">
        <f t="shared" si="7"/>
        <v>8.6781737193763924</v>
      </c>
      <c r="AJ4">
        <f t="shared" si="8"/>
        <v>23.130289532293986</v>
      </c>
      <c r="AK4">
        <f t="shared" si="9"/>
        <v>0.24756212003753722</v>
      </c>
      <c r="AL4">
        <f t="shared" si="10"/>
        <v>5890</v>
      </c>
    </row>
    <row r="5" spans="1:38" x14ac:dyDescent="0.25">
      <c r="A5">
        <v>2019</v>
      </c>
      <c r="B5">
        <v>4.83</v>
      </c>
      <c r="C5">
        <v>4858</v>
      </c>
      <c r="D5">
        <v>186517</v>
      </c>
      <c r="E5">
        <v>166651</v>
      </c>
      <c r="F5">
        <v>23467</v>
      </c>
      <c r="G5">
        <v>42039</v>
      </c>
      <c r="H5">
        <v>25947</v>
      </c>
      <c r="I5">
        <v>8531</v>
      </c>
      <c r="J5">
        <v>785</v>
      </c>
      <c r="K5">
        <v>6776</v>
      </c>
      <c r="L5">
        <v>22471</v>
      </c>
      <c r="M5">
        <v>2280</v>
      </c>
      <c r="N5">
        <v>832</v>
      </c>
      <c r="O5">
        <v>15895</v>
      </c>
      <c r="P5">
        <v>42823</v>
      </c>
      <c r="Q5">
        <v>0.252</v>
      </c>
      <c r="R5">
        <v>0.32300000000000001</v>
      </c>
      <c r="S5">
        <v>0.435</v>
      </c>
      <c r="T5">
        <v>0.75800000000000001</v>
      </c>
      <c r="U5">
        <v>72468</v>
      </c>
      <c r="V5">
        <v>3463</v>
      </c>
      <c r="W5">
        <v>1984</v>
      </c>
      <c r="X5">
        <v>776</v>
      </c>
      <c r="Y5">
        <v>1150</v>
      </c>
      <c r="Z5">
        <v>753</v>
      </c>
      <c r="AA5">
        <v>118202</v>
      </c>
      <c r="AB5">
        <f t="shared" si="0"/>
        <v>8.6535611362700706</v>
      </c>
      <c r="AC5">
        <f t="shared" si="1"/>
        <v>5.3410868670234661</v>
      </c>
      <c r="AD5">
        <f t="shared" si="2"/>
        <v>1.7560724578015645</v>
      </c>
      <c r="AE5">
        <f t="shared" si="3"/>
        <v>0.16158913132976532</v>
      </c>
      <c r="AF5">
        <f t="shared" si="4"/>
        <v>1.3948126801152738</v>
      </c>
      <c r="AG5">
        <f t="shared" si="5"/>
        <v>0.46932894195142033</v>
      </c>
      <c r="AH5">
        <f t="shared" si="6"/>
        <v>3.1169205434335119</v>
      </c>
      <c r="AI5">
        <f t="shared" si="7"/>
        <v>8.8149444215726636</v>
      </c>
      <c r="AJ5">
        <f t="shared" si="8"/>
        <v>24.331412103746398</v>
      </c>
      <c r="AK5">
        <f t="shared" si="9"/>
        <v>0.25540313468725556</v>
      </c>
      <c r="AL5">
        <f t="shared" si="10"/>
        <v>15142</v>
      </c>
    </row>
    <row r="6" spans="1:38" x14ac:dyDescent="0.25">
      <c r="A6">
        <v>2018</v>
      </c>
      <c r="B6">
        <v>4.45</v>
      </c>
      <c r="C6">
        <v>4862</v>
      </c>
      <c r="D6">
        <v>185139</v>
      </c>
      <c r="E6">
        <v>165432</v>
      </c>
      <c r="F6">
        <v>21630</v>
      </c>
      <c r="G6">
        <v>41018</v>
      </c>
      <c r="H6">
        <v>26322</v>
      </c>
      <c r="I6">
        <v>8264</v>
      </c>
      <c r="J6">
        <v>847</v>
      </c>
      <c r="K6">
        <v>5585</v>
      </c>
      <c r="L6">
        <v>20606</v>
      </c>
      <c r="M6">
        <v>2474</v>
      </c>
      <c r="N6">
        <v>958</v>
      </c>
      <c r="O6">
        <v>15686</v>
      </c>
      <c r="P6">
        <v>41207</v>
      </c>
      <c r="Q6">
        <v>0.248</v>
      </c>
      <c r="R6">
        <v>0.318</v>
      </c>
      <c r="S6">
        <v>0.40899999999999997</v>
      </c>
      <c r="T6">
        <v>0.72799999999999998</v>
      </c>
      <c r="U6">
        <v>67731</v>
      </c>
      <c r="V6">
        <v>3457</v>
      </c>
      <c r="W6">
        <v>1922</v>
      </c>
      <c r="X6">
        <v>823</v>
      </c>
      <c r="Y6">
        <v>1235</v>
      </c>
      <c r="Z6">
        <v>929</v>
      </c>
      <c r="AA6">
        <v>119875</v>
      </c>
      <c r="AB6">
        <f t="shared" si="0"/>
        <v>8.4364459070341429</v>
      </c>
      <c r="AC6">
        <f t="shared" si="1"/>
        <v>5.4138214726450018</v>
      </c>
      <c r="AD6">
        <f t="shared" si="2"/>
        <v>1.6997120526532292</v>
      </c>
      <c r="AE6">
        <f t="shared" si="3"/>
        <v>0.17420814479638008</v>
      </c>
      <c r="AF6">
        <f t="shared" si="4"/>
        <v>1.1487042369395311</v>
      </c>
      <c r="AG6">
        <f t="shared" si="5"/>
        <v>0.50884409707939116</v>
      </c>
      <c r="AH6">
        <f t="shared" si="6"/>
        <v>3.0351707116413</v>
      </c>
      <c r="AI6">
        <f t="shared" si="7"/>
        <v>8.4753187988482104</v>
      </c>
      <c r="AJ6">
        <f t="shared" si="8"/>
        <v>24.655491567256274</v>
      </c>
      <c r="AK6">
        <f t="shared" si="9"/>
        <v>0.253850783052256</v>
      </c>
      <c r="AL6">
        <f t="shared" si="10"/>
        <v>14757</v>
      </c>
    </row>
    <row r="7" spans="1:38" x14ac:dyDescent="0.25">
      <c r="A7">
        <v>2017</v>
      </c>
      <c r="B7">
        <v>4.6500000000000004</v>
      </c>
      <c r="C7">
        <v>4860</v>
      </c>
      <c r="D7">
        <v>185295</v>
      </c>
      <c r="E7">
        <v>165567</v>
      </c>
      <c r="F7">
        <v>22582</v>
      </c>
      <c r="G7">
        <v>42215</v>
      </c>
      <c r="H7">
        <v>26918</v>
      </c>
      <c r="I7">
        <v>8397</v>
      </c>
      <c r="J7">
        <v>795</v>
      </c>
      <c r="K7">
        <v>6105</v>
      </c>
      <c r="L7">
        <v>21558</v>
      </c>
      <c r="M7">
        <v>2527</v>
      </c>
      <c r="N7">
        <v>934</v>
      </c>
      <c r="O7">
        <v>15829</v>
      </c>
      <c r="P7">
        <v>40104</v>
      </c>
      <c r="Q7">
        <v>0.255</v>
      </c>
      <c r="R7">
        <v>0.32400000000000001</v>
      </c>
      <c r="S7">
        <v>0.42599999999999999</v>
      </c>
      <c r="T7">
        <v>0.75</v>
      </c>
      <c r="U7">
        <v>70517</v>
      </c>
      <c r="V7">
        <v>3804</v>
      </c>
      <c r="W7">
        <v>1763</v>
      </c>
      <c r="X7">
        <v>925</v>
      </c>
      <c r="Y7">
        <v>1168</v>
      </c>
      <c r="Z7">
        <v>970</v>
      </c>
      <c r="AA7">
        <v>120526</v>
      </c>
      <c r="AB7">
        <f t="shared" si="0"/>
        <v>8.6862139917695469</v>
      </c>
      <c r="AC7">
        <f t="shared" si="1"/>
        <v>5.5386831275720168</v>
      </c>
      <c r="AD7">
        <f t="shared" si="2"/>
        <v>1.7277777777777779</v>
      </c>
      <c r="AE7">
        <f t="shared" si="3"/>
        <v>0.16358024691358025</v>
      </c>
      <c r="AF7">
        <f t="shared" si="4"/>
        <v>1.2561728395061729</v>
      </c>
      <c r="AG7">
        <f t="shared" si="5"/>
        <v>0.51995884773662548</v>
      </c>
      <c r="AH7">
        <f t="shared" si="6"/>
        <v>3.0574074074074074</v>
      </c>
      <c r="AI7">
        <f t="shared" si="7"/>
        <v>8.2518518518518515</v>
      </c>
      <c r="AJ7">
        <f t="shared" si="8"/>
        <v>24.799588477366257</v>
      </c>
      <c r="AK7">
        <f t="shared" si="9"/>
        <v>0.25746146277468024</v>
      </c>
      <c r="AL7">
        <f t="shared" si="10"/>
        <v>14859</v>
      </c>
    </row>
    <row r="8" spans="1:38" x14ac:dyDescent="0.25">
      <c r="A8">
        <v>2016</v>
      </c>
      <c r="B8">
        <v>4.4800000000000004</v>
      </c>
      <c r="C8">
        <v>4856</v>
      </c>
      <c r="D8">
        <v>184580</v>
      </c>
      <c r="E8">
        <v>165561</v>
      </c>
      <c r="F8">
        <v>21744</v>
      </c>
      <c r="G8">
        <v>42276</v>
      </c>
      <c r="H8">
        <v>27539</v>
      </c>
      <c r="I8">
        <v>8254</v>
      </c>
      <c r="J8">
        <v>873</v>
      </c>
      <c r="K8">
        <v>5610</v>
      </c>
      <c r="L8">
        <v>20745</v>
      </c>
      <c r="M8">
        <v>2537</v>
      </c>
      <c r="N8">
        <v>1001</v>
      </c>
      <c r="O8">
        <v>15088</v>
      </c>
      <c r="P8">
        <v>38982</v>
      </c>
      <c r="Q8">
        <v>0.255</v>
      </c>
      <c r="R8">
        <v>0.32200000000000001</v>
      </c>
      <c r="S8">
        <v>0.41699999999999998</v>
      </c>
      <c r="T8">
        <v>0.73899999999999999</v>
      </c>
      <c r="U8">
        <v>69106</v>
      </c>
      <c r="V8">
        <v>3719</v>
      </c>
      <c r="W8">
        <v>1651</v>
      </c>
      <c r="X8">
        <v>1025</v>
      </c>
      <c r="Y8">
        <v>1214</v>
      </c>
      <c r="Z8">
        <v>932</v>
      </c>
      <c r="AA8">
        <v>122183</v>
      </c>
      <c r="AB8">
        <f t="shared" si="0"/>
        <v>8.7059308072487642</v>
      </c>
      <c r="AC8">
        <f t="shared" si="1"/>
        <v>5.6711285008237233</v>
      </c>
      <c r="AD8">
        <f t="shared" si="2"/>
        <v>1.6997528830313016</v>
      </c>
      <c r="AE8">
        <f t="shared" si="3"/>
        <v>0.17977759472817134</v>
      </c>
      <c r="AF8">
        <f t="shared" si="4"/>
        <v>1.1552718286655683</v>
      </c>
      <c r="AG8">
        <f t="shared" si="5"/>
        <v>0.52244645799011535</v>
      </c>
      <c r="AH8">
        <f t="shared" si="6"/>
        <v>2.9151565074135091</v>
      </c>
      <c r="AI8">
        <f t="shared" si="7"/>
        <v>8.0275947281713336</v>
      </c>
      <c r="AJ8">
        <f t="shared" si="8"/>
        <v>25.161243822075782</v>
      </c>
      <c r="AK8">
        <f t="shared" si="9"/>
        <v>0.25967054291015707</v>
      </c>
      <c r="AL8">
        <f t="shared" si="10"/>
        <v>14156</v>
      </c>
    </row>
    <row r="9" spans="1:38" x14ac:dyDescent="0.25">
      <c r="A9">
        <v>2015</v>
      </c>
      <c r="B9">
        <v>4.25</v>
      </c>
      <c r="C9">
        <v>4858</v>
      </c>
      <c r="D9">
        <v>183628</v>
      </c>
      <c r="E9">
        <v>165488</v>
      </c>
      <c r="F9">
        <v>20647</v>
      </c>
      <c r="G9">
        <v>42106</v>
      </c>
      <c r="H9">
        <v>28016</v>
      </c>
      <c r="I9">
        <v>8242</v>
      </c>
      <c r="J9">
        <v>939</v>
      </c>
      <c r="K9">
        <v>4909</v>
      </c>
      <c r="L9">
        <v>19650</v>
      </c>
      <c r="M9">
        <v>2505</v>
      </c>
      <c r="N9">
        <v>1064</v>
      </c>
      <c r="O9">
        <v>14073</v>
      </c>
      <c r="P9">
        <v>37446</v>
      </c>
      <c r="Q9">
        <v>0.254</v>
      </c>
      <c r="R9">
        <v>0.317</v>
      </c>
      <c r="S9">
        <v>0.40500000000000003</v>
      </c>
      <c r="T9">
        <v>0.72099999999999997</v>
      </c>
      <c r="U9">
        <v>66953</v>
      </c>
      <c r="V9">
        <v>3739</v>
      </c>
      <c r="W9">
        <v>1602</v>
      </c>
      <c r="X9">
        <v>1200</v>
      </c>
      <c r="Y9">
        <v>1232</v>
      </c>
      <c r="Z9">
        <v>951</v>
      </c>
      <c r="AA9">
        <v>124365</v>
      </c>
      <c r="AB9">
        <f t="shared" si="0"/>
        <v>8.6673528200905725</v>
      </c>
      <c r="AC9">
        <f t="shared" si="1"/>
        <v>5.7669822972416629</v>
      </c>
      <c r="AD9">
        <f t="shared" si="2"/>
        <v>1.6965829559489503</v>
      </c>
      <c r="AE9">
        <f t="shared" si="3"/>
        <v>0.19328941951420336</v>
      </c>
      <c r="AF9">
        <f t="shared" si="4"/>
        <v>1.0104981473857555</v>
      </c>
      <c r="AG9">
        <f t="shared" si="5"/>
        <v>0.5156442980650473</v>
      </c>
      <c r="AH9">
        <f t="shared" si="6"/>
        <v>2.7011115685467271</v>
      </c>
      <c r="AI9">
        <f t="shared" si="7"/>
        <v>7.7081103334705636</v>
      </c>
      <c r="AJ9">
        <f t="shared" si="8"/>
        <v>25.600041169205433</v>
      </c>
      <c r="AK9">
        <f t="shared" si="9"/>
        <v>0.26102242026595557</v>
      </c>
      <c r="AL9">
        <f t="shared" si="10"/>
        <v>13122</v>
      </c>
    </row>
    <row r="10" spans="1:38" x14ac:dyDescent="0.25">
      <c r="A10">
        <v>2014</v>
      </c>
      <c r="B10">
        <v>4.07</v>
      </c>
      <c r="C10">
        <v>4860</v>
      </c>
      <c r="D10">
        <v>183929</v>
      </c>
      <c r="E10">
        <v>165614</v>
      </c>
      <c r="F10">
        <v>19761</v>
      </c>
      <c r="G10">
        <v>41595</v>
      </c>
      <c r="H10">
        <v>28423</v>
      </c>
      <c r="I10">
        <v>8137</v>
      </c>
      <c r="J10">
        <v>849</v>
      </c>
      <c r="K10">
        <v>4186</v>
      </c>
      <c r="L10">
        <v>18745</v>
      </c>
      <c r="M10">
        <v>2764</v>
      </c>
      <c r="N10">
        <v>1035</v>
      </c>
      <c r="O10">
        <v>14020</v>
      </c>
      <c r="P10">
        <v>37441</v>
      </c>
      <c r="Q10">
        <v>0.251</v>
      </c>
      <c r="R10">
        <v>0.314</v>
      </c>
      <c r="S10">
        <v>0.38600000000000001</v>
      </c>
      <c r="T10">
        <v>0.7</v>
      </c>
      <c r="U10">
        <v>63988</v>
      </c>
      <c r="V10">
        <v>3609</v>
      </c>
      <c r="W10">
        <v>1652</v>
      </c>
      <c r="X10">
        <v>1343</v>
      </c>
      <c r="Y10">
        <v>1277</v>
      </c>
      <c r="Z10">
        <v>985</v>
      </c>
      <c r="AA10">
        <v>125264</v>
      </c>
      <c r="AB10">
        <f t="shared" si="0"/>
        <v>8.5586419753086425</v>
      </c>
      <c r="AC10">
        <f t="shared" si="1"/>
        <v>5.848353909465021</v>
      </c>
      <c r="AD10">
        <f t="shared" si="2"/>
        <v>1.6742798353909465</v>
      </c>
      <c r="AE10">
        <f t="shared" si="3"/>
        <v>0.17469135802469135</v>
      </c>
      <c r="AF10">
        <f t="shared" si="4"/>
        <v>0.86131687242798349</v>
      </c>
      <c r="AG10">
        <f t="shared" si="5"/>
        <v>0.56872427983539098</v>
      </c>
      <c r="AH10">
        <f t="shared" si="6"/>
        <v>2.6820987654320989</v>
      </c>
      <c r="AI10">
        <f t="shared" si="7"/>
        <v>7.7039094650205762</v>
      </c>
      <c r="AJ10">
        <f t="shared" si="8"/>
        <v>25.774485596707819</v>
      </c>
      <c r="AK10">
        <f t="shared" si="9"/>
        <v>0.26054645874396676</v>
      </c>
      <c r="AL10">
        <f t="shared" si="10"/>
        <v>13035</v>
      </c>
    </row>
    <row r="11" spans="1:38" x14ac:dyDescent="0.25">
      <c r="A11">
        <v>2013</v>
      </c>
      <c r="B11">
        <v>4.17</v>
      </c>
      <c r="C11">
        <v>4862</v>
      </c>
      <c r="D11">
        <v>184873</v>
      </c>
      <c r="E11">
        <v>166070</v>
      </c>
      <c r="F11">
        <v>20255</v>
      </c>
      <c r="G11">
        <v>42093</v>
      </c>
      <c r="H11">
        <v>28438</v>
      </c>
      <c r="I11">
        <v>8222</v>
      </c>
      <c r="J11">
        <v>772</v>
      </c>
      <c r="K11">
        <v>4661</v>
      </c>
      <c r="L11">
        <v>19271</v>
      </c>
      <c r="M11">
        <v>2693</v>
      </c>
      <c r="N11">
        <v>1007</v>
      </c>
      <c r="O11">
        <v>14640</v>
      </c>
      <c r="P11">
        <v>36710</v>
      </c>
      <c r="Q11">
        <v>0.253</v>
      </c>
      <c r="R11">
        <v>0.318</v>
      </c>
      <c r="S11">
        <v>0.39600000000000002</v>
      </c>
      <c r="T11">
        <v>0.71399999999999997</v>
      </c>
      <c r="U11">
        <v>65842</v>
      </c>
      <c r="V11">
        <v>3732</v>
      </c>
      <c r="W11">
        <v>1536</v>
      </c>
      <c r="X11">
        <v>1383</v>
      </c>
      <c r="Y11">
        <v>1219</v>
      </c>
      <c r="Z11">
        <v>1018</v>
      </c>
      <c r="AA11">
        <v>125918</v>
      </c>
      <c r="AB11">
        <f t="shared" si="0"/>
        <v>8.657548334018923</v>
      </c>
      <c r="AC11">
        <f t="shared" si="1"/>
        <v>5.8490333196215545</v>
      </c>
      <c r="AD11">
        <f t="shared" si="2"/>
        <v>1.6910736322501028</v>
      </c>
      <c r="AE11">
        <f t="shared" si="3"/>
        <v>0.15878239407651173</v>
      </c>
      <c r="AF11">
        <f t="shared" si="4"/>
        <v>0.95865898807075278</v>
      </c>
      <c r="AG11">
        <f t="shared" si="5"/>
        <v>0.55388728918140684</v>
      </c>
      <c r="AH11">
        <f t="shared" si="6"/>
        <v>2.8017276840806251</v>
      </c>
      <c r="AI11">
        <f t="shared" si="7"/>
        <v>7.5503907856849031</v>
      </c>
      <c r="AJ11">
        <f t="shared" si="8"/>
        <v>25.898395721925134</v>
      </c>
      <c r="AK11">
        <f t="shared" si="9"/>
        <v>0.25864940126173808</v>
      </c>
      <c r="AL11">
        <f t="shared" si="10"/>
        <v>13622</v>
      </c>
    </row>
    <row r="12" spans="1:38" x14ac:dyDescent="0.25">
      <c r="A12">
        <v>2012</v>
      </c>
      <c r="B12">
        <v>4.32</v>
      </c>
      <c r="C12">
        <v>4860</v>
      </c>
      <c r="D12">
        <v>184180</v>
      </c>
      <c r="E12">
        <v>165251</v>
      </c>
      <c r="F12">
        <v>21017</v>
      </c>
      <c r="G12">
        <v>42063</v>
      </c>
      <c r="H12">
        <v>27941</v>
      </c>
      <c r="I12">
        <v>8261</v>
      </c>
      <c r="J12">
        <v>927</v>
      </c>
      <c r="K12">
        <v>4934</v>
      </c>
      <c r="L12">
        <v>19998</v>
      </c>
      <c r="M12">
        <v>3229</v>
      </c>
      <c r="N12">
        <v>1136</v>
      </c>
      <c r="O12">
        <v>14709</v>
      </c>
      <c r="P12">
        <v>36426</v>
      </c>
      <c r="Q12">
        <v>0.255</v>
      </c>
      <c r="R12">
        <v>0.31900000000000001</v>
      </c>
      <c r="S12">
        <v>0.40500000000000003</v>
      </c>
      <c r="T12">
        <v>0.72399999999999998</v>
      </c>
      <c r="U12">
        <v>66980</v>
      </c>
      <c r="V12">
        <v>3614</v>
      </c>
      <c r="W12">
        <v>1494</v>
      </c>
      <c r="X12">
        <v>1479</v>
      </c>
      <c r="Y12">
        <v>1223</v>
      </c>
      <c r="Z12">
        <v>1055</v>
      </c>
      <c r="AA12">
        <v>125114</v>
      </c>
      <c r="AB12">
        <f t="shared" si="0"/>
        <v>8.654938271604939</v>
      </c>
      <c r="AC12">
        <f t="shared" si="1"/>
        <v>5.7491769547325102</v>
      </c>
      <c r="AD12">
        <f t="shared" si="2"/>
        <v>1.6997942386831275</v>
      </c>
      <c r="AE12">
        <f t="shared" si="3"/>
        <v>0.19074074074074074</v>
      </c>
      <c r="AF12">
        <f t="shared" si="4"/>
        <v>1.0152263374485597</v>
      </c>
      <c r="AG12">
        <f t="shared" si="5"/>
        <v>0.66440329218106997</v>
      </c>
      <c r="AH12">
        <f t="shared" si="6"/>
        <v>2.8094650205761318</v>
      </c>
      <c r="AI12">
        <f t="shared" si="7"/>
        <v>7.4950617283950614</v>
      </c>
      <c r="AJ12">
        <f t="shared" si="8"/>
        <v>25.743621399176956</v>
      </c>
      <c r="AK12">
        <f t="shared" si="9"/>
        <v>0.25776330679033344</v>
      </c>
      <c r="AL12">
        <f t="shared" si="10"/>
        <v>13654</v>
      </c>
    </row>
    <row r="13" spans="1:38" x14ac:dyDescent="0.25">
      <c r="A13">
        <v>2011</v>
      </c>
      <c r="B13">
        <v>4.28</v>
      </c>
      <c r="C13">
        <v>4858</v>
      </c>
      <c r="D13">
        <v>185245</v>
      </c>
      <c r="E13">
        <v>165705</v>
      </c>
      <c r="F13">
        <v>20808</v>
      </c>
      <c r="G13">
        <v>42267</v>
      </c>
      <c r="H13">
        <v>28418</v>
      </c>
      <c r="I13">
        <v>8399</v>
      </c>
      <c r="J13">
        <v>898</v>
      </c>
      <c r="K13">
        <v>4552</v>
      </c>
      <c r="L13">
        <v>19804</v>
      </c>
      <c r="M13">
        <v>3279</v>
      </c>
      <c r="N13">
        <v>1261</v>
      </c>
      <c r="O13">
        <v>15018</v>
      </c>
      <c r="P13">
        <v>34488</v>
      </c>
      <c r="Q13">
        <v>0.255</v>
      </c>
      <c r="R13">
        <v>0.32100000000000001</v>
      </c>
      <c r="S13">
        <v>0.39900000000000002</v>
      </c>
      <c r="T13">
        <v>0.72</v>
      </c>
      <c r="U13">
        <v>66118</v>
      </c>
      <c r="V13">
        <v>3523</v>
      </c>
      <c r="W13">
        <v>1554</v>
      </c>
      <c r="X13">
        <v>1667</v>
      </c>
      <c r="Y13">
        <v>1274</v>
      </c>
      <c r="Z13">
        <v>1231</v>
      </c>
      <c r="AA13">
        <v>127939</v>
      </c>
      <c r="AB13">
        <f t="shared" si="0"/>
        <v>8.7004940304652116</v>
      </c>
      <c r="AC13">
        <f t="shared" si="1"/>
        <v>5.8497324001646769</v>
      </c>
      <c r="AD13">
        <f t="shared" si="2"/>
        <v>1.7289007822149032</v>
      </c>
      <c r="AE13">
        <f t="shared" si="3"/>
        <v>0.18484973240016467</v>
      </c>
      <c r="AF13">
        <f t="shared" si="4"/>
        <v>0.93701111568546724</v>
      </c>
      <c r="AG13">
        <f t="shared" si="5"/>
        <v>0.67496912309592427</v>
      </c>
      <c r="AH13">
        <f t="shared" si="6"/>
        <v>2.8379991766158912</v>
      </c>
      <c r="AI13">
        <f t="shared" si="7"/>
        <v>7.0992177850967479</v>
      </c>
      <c r="AJ13">
        <f t="shared" si="8"/>
        <v>26.335734870317001</v>
      </c>
      <c r="AK13">
        <f t="shared" si="9"/>
        <v>0.25573132445975361</v>
      </c>
      <c r="AL13">
        <f t="shared" si="10"/>
        <v>13787</v>
      </c>
    </row>
    <row r="14" spans="1:38" s="4" customFormat="1" x14ac:dyDescent="0.25">
      <c r="A14" s="4">
        <v>2010</v>
      </c>
      <c r="B14" s="4">
        <v>4.38</v>
      </c>
      <c r="C14" s="4">
        <v>4860</v>
      </c>
      <c r="D14" s="4">
        <v>185553</v>
      </c>
      <c r="E14" s="4">
        <v>165353</v>
      </c>
      <c r="F14" s="4">
        <v>21308</v>
      </c>
      <c r="G14" s="4">
        <v>42554</v>
      </c>
      <c r="H14" s="4">
        <v>28589</v>
      </c>
      <c r="I14" s="4">
        <v>8486</v>
      </c>
      <c r="J14" s="4">
        <v>866</v>
      </c>
      <c r="K14" s="4">
        <v>4613</v>
      </c>
      <c r="L14" s="4">
        <v>20288</v>
      </c>
      <c r="M14" s="4">
        <v>2959</v>
      </c>
      <c r="N14" s="4">
        <v>1129</v>
      </c>
      <c r="O14" s="4">
        <v>15778</v>
      </c>
      <c r="P14" s="4">
        <v>34306</v>
      </c>
      <c r="Q14" s="4">
        <v>0.25700000000000001</v>
      </c>
      <c r="R14" s="4">
        <v>0.32500000000000001</v>
      </c>
      <c r="S14" s="4">
        <v>0.40300000000000002</v>
      </c>
      <c r="T14" s="4">
        <v>0.72799999999999998</v>
      </c>
      <c r="U14" s="4">
        <v>66611</v>
      </c>
      <c r="V14" s="4">
        <v>3719</v>
      </c>
      <c r="W14" s="4">
        <v>1549</v>
      </c>
      <c r="X14" s="4">
        <v>1544</v>
      </c>
      <c r="Y14" s="4">
        <v>1301</v>
      </c>
      <c r="Z14" s="4">
        <v>1216</v>
      </c>
      <c r="AA14" s="4">
        <v>127735</v>
      </c>
      <c r="AB14" s="4">
        <f t="shared" si="0"/>
        <v>8.7559670781893004</v>
      </c>
      <c r="AC14" s="4">
        <f t="shared" si="1"/>
        <v>5.882510288065844</v>
      </c>
      <c r="AD14" s="4">
        <f t="shared" si="2"/>
        <v>1.7460905349794238</v>
      </c>
      <c r="AE14" s="4">
        <f t="shared" si="3"/>
        <v>0.17818930041152264</v>
      </c>
      <c r="AF14" s="4">
        <f t="shared" si="4"/>
        <v>0.94917695473251029</v>
      </c>
      <c r="AG14" s="4">
        <f t="shared" si="5"/>
        <v>0.60884773662551439</v>
      </c>
      <c r="AH14" s="4">
        <f t="shared" si="6"/>
        <v>2.9962962962962965</v>
      </c>
      <c r="AI14" s="4">
        <f t="shared" si="7"/>
        <v>7.0588477366255145</v>
      </c>
      <c r="AJ14" s="4">
        <f t="shared" si="8"/>
        <v>26.282921810699587</v>
      </c>
      <c r="AK14" s="4">
        <f t="shared" si="9"/>
        <v>0.25647074728766012</v>
      </c>
      <c r="AL14" s="4">
        <f t="shared" si="10"/>
        <v>14562</v>
      </c>
    </row>
    <row r="15" spans="1:38" x14ac:dyDescent="0.25">
      <c r="A15">
        <v>2009</v>
      </c>
      <c r="B15">
        <v>4.6100000000000003</v>
      </c>
      <c r="C15">
        <v>4860</v>
      </c>
      <c r="D15">
        <v>187079</v>
      </c>
      <c r="E15">
        <v>165849</v>
      </c>
      <c r="F15">
        <v>22419</v>
      </c>
      <c r="G15">
        <v>43524</v>
      </c>
      <c r="H15">
        <v>28796</v>
      </c>
      <c r="I15">
        <v>8737</v>
      </c>
      <c r="J15">
        <v>949</v>
      </c>
      <c r="K15">
        <v>5042</v>
      </c>
      <c r="L15">
        <v>21364</v>
      </c>
      <c r="M15">
        <v>2970</v>
      </c>
      <c r="N15">
        <v>1133</v>
      </c>
      <c r="O15">
        <v>16620</v>
      </c>
      <c r="P15">
        <v>33591</v>
      </c>
      <c r="Q15">
        <v>0.26200000000000001</v>
      </c>
      <c r="R15">
        <v>0.33300000000000002</v>
      </c>
      <c r="S15">
        <v>0.41799999999999998</v>
      </c>
      <c r="T15">
        <v>0.751</v>
      </c>
      <c r="U15">
        <v>69285</v>
      </c>
      <c r="V15">
        <v>3796</v>
      </c>
      <c r="W15">
        <v>1590</v>
      </c>
      <c r="X15">
        <v>1635</v>
      </c>
      <c r="Y15">
        <v>1366</v>
      </c>
      <c r="Z15">
        <v>1179</v>
      </c>
      <c r="AA15">
        <v>128582</v>
      </c>
      <c r="AB15">
        <f t="shared" si="0"/>
        <v>8.9555555555555557</v>
      </c>
      <c r="AC15">
        <f t="shared" si="1"/>
        <v>5.9251028806584358</v>
      </c>
      <c r="AD15">
        <f t="shared" si="2"/>
        <v>1.7977366255144034</v>
      </c>
      <c r="AE15">
        <f t="shared" si="3"/>
        <v>0.19526748971193417</v>
      </c>
      <c r="AF15">
        <f t="shared" si="4"/>
        <v>1.0374485596707819</v>
      </c>
      <c r="AG15">
        <f t="shared" si="5"/>
        <v>0.61111111111111116</v>
      </c>
      <c r="AH15">
        <f t="shared" si="6"/>
        <v>3.1771604938271607</v>
      </c>
      <c r="AI15">
        <f t="shared" si="7"/>
        <v>6.9117283950617283</v>
      </c>
      <c r="AJ15">
        <f t="shared" si="8"/>
        <v>26.457201646090535</v>
      </c>
      <c r="AK15">
        <f t="shared" si="9"/>
        <v>0.25686860865618244</v>
      </c>
      <c r="AL15">
        <f t="shared" si="10"/>
        <v>15441</v>
      </c>
    </row>
    <row r="16" spans="1:38" x14ac:dyDescent="0.25">
      <c r="A16">
        <v>2008</v>
      </c>
      <c r="B16">
        <v>4.6500000000000004</v>
      </c>
      <c r="C16">
        <v>4856</v>
      </c>
      <c r="D16">
        <v>187631</v>
      </c>
      <c r="E16">
        <v>166714</v>
      </c>
      <c r="F16">
        <v>22585</v>
      </c>
      <c r="G16">
        <v>43972</v>
      </c>
      <c r="H16">
        <v>29194</v>
      </c>
      <c r="I16">
        <v>9014</v>
      </c>
      <c r="J16">
        <v>886</v>
      </c>
      <c r="K16">
        <v>4878</v>
      </c>
      <c r="L16">
        <v>21541</v>
      </c>
      <c r="M16">
        <v>2799</v>
      </c>
      <c r="N16">
        <v>1035</v>
      </c>
      <c r="O16">
        <v>16337</v>
      </c>
      <c r="P16">
        <v>32884</v>
      </c>
      <c r="Q16">
        <v>0.26400000000000001</v>
      </c>
      <c r="R16">
        <v>0.33300000000000002</v>
      </c>
      <c r="S16">
        <v>0.41599999999999998</v>
      </c>
      <c r="T16">
        <v>0.749</v>
      </c>
      <c r="U16">
        <v>69392</v>
      </c>
      <c r="V16">
        <v>3883</v>
      </c>
      <c r="W16">
        <v>1672</v>
      </c>
      <c r="X16">
        <v>1526</v>
      </c>
      <c r="Y16">
        <v>1365</v>
      </c>
      <c r="Z16">
        <v>1310</v>
      </c>
      <c r="AA16">
        <v>130317</v>
      </c>
      <c r="AB16">
        <f t="shared" si="0"/>
        <v>9.0551894563426689</v>
      </c>
      <c r="AC16">
        <f t="shared" si="1"/>
        <v>6.0119439868204285</v>
      </c>
      <c r="AD16">
        <f t="shared" si="2"/>
        <v>1.8562602965403625</v>
      </c>
      <c r="AE16">
        <f t="shared" si="3"/>
        <v>0.18245469522240526</v>
      </c>
      <c r="AF16">
        <f t="shared" si="4"/>
        <v>1.0045304777594728</v>
      </c>
      <c r="AG16">
        <f t="shared" si="5"/>
        <v>0.57640032948929165</v>
      </c>
      <c r="AH16">
        <f t="shared" si="6"/>
        <v>3.0945222405271831</v>
      </c>
      <c r="AI16">
        <f t="shared" si="7"/>
        <v>6.7718286655683686</v>
      </c>
      <c r="AJ16">
        <f t="shared" si="8"/>
        <v>26.836285008237233</v>
      </c>
      <c r="AK16">
        <f t="shared" si="9"/>
        <v>0.258500072734967</v>
      </c>
      <c r="AL16">
        <f t="shared" si="10"/>
        <v>15027</v>
      </c>
    </row>
    <row r="17" spans="1:38" x14ac:dyDescent="0.25">
      <c r="A17">
        <v>2007</v>
      </c>
      <c r="B17">
        <v>4.8</v>
      </c>
      <c r="C17">
        <v>4862</v>
      </c>
      <c r="D17">
        <v>188623</v>
      </c>
      <c r="E17">
        <v>167783</v>
      </c>
      <c r="F17">
        <v>23322</v>
      </c>
      <c r="G17">
        <v>44977</v>
      </c>
      <c r="H17">
        <v>29885</v>
      </c>
      <c r="I17">
        <v>9197</v>
      </c>
      <c r="J17">
        <v>938</v>
      </c>
      <c r="K17">
        <v>4957</v>
      </c>
      <c r="L17">
        <v>22257</v>
      </c>
      <c r="M17">
        <v>2918</v>
      </c>
      <c r="N17">
        <v>1002</v>
      </c>
      <c r="O17">
        <v>16079</v>
      </c>
      <c r="P17">
        <v>32189</v>
      </c>
      <c r="Q17">
        <v>0.26800000000000002</v>
      </c>
      <c r="R17">
        <v>0.33600000000000002</v>
      </c>
      <c r="S17">
        <v>0.42299999999999999</v>
      </c>
      <c r="T17">
        <v>0.75800000000000001</v>
      </c>
      <c r="U17">
        <v>70921</v>
      </c>
      <c r="V17">
        <v>3983</v>
      </c>
      <c r="W17">
        <v>1755</v>
      </c>
      <c r="X17">
        <v>1540</v>
      </c>
      <c r="Y17">
        <v>1441</v>
      </c>
      <c r="Z17">
        <v>1323</v>
      </c>
      <c r="AA17">
        <v>132078</v>
      </c>
      <c r="AB17">
        <f t="shared" si="0"/>
        <v>9.2507198683669269</v>
      </c>
      <c r="AC17">
        <f t="shared" si="1"/>
        <v>6.1466474701768821</v>
      </c>
      <c r="AD17">
        <f t="shared" si="2"/>
        <v>1.8916083916083917</v>
      </c>
      <c r="AE17">
        <f t="shared" si="3"/>
        <v>0.19292472233648705</v>
      </c>
      <c r="AF17">
        <f t="shared" si="4"/>
        <v>1.0195392842451665</v>
      </c>
      <c r="AG17">
        <f t="shared" si="5"/>
        <v>0.60016454134101194</v>
      </c>
      <c r="AH17">
        <f t="shared" si="6"/>
        <v>3.034965034965035</v>
      </c>
      <c r="AI17">
        <f t="shared" si="7"/>
        <v>6.6205265322912386</v>
      </c>
      <c r="AJ17">
        <f t="shared" si="8"/>
        <v>27.165364047716988</v>
      </c>
      <c r="AK17">
        <f t="shared" si="9"/>
        <v>0.26170888973175166</v>
      </c>
      <c r="AL17">
        <f t="shared" si="10"/>
        <v>14756</v>
      </c>
    </row>
    <row r="18" spans="1:38" x14ac:dyDescent="0.25">
      <c r="A18">
        <v>2006</v>
      </c>
      <c r="B18">
        <v>4.8600000000000003</v>
      </c>
      <c r="C18">
        <v>4858</v>
      </c>
      <c r="D18">
        <v>188071</v>
      </c>
      <c r="E18">
        <v>167341</v>
      </c>
      <c r="F18">
        <v>23599</v>
      </c>
      <c r="G18">
        <v>45073</v>
      </c>
      <c r="H18">
        <v>29600</v>
      </c>
      <c r="I18">
        <v>9135</v>
      </c>
      <c r="J18">
        <v>952</v>
      </c>
      <c r="K18">
        <v>5386</v>
      </c>
      <c r="L18">
        <v>22491</v>
      </c>
      <c r="M18">
        <v>2767</v>
      </c>
      <c r="N18">
        <v>1110</v>
      </c>
      <c r="O18">
        <v>15847</v>
      </c>
      <c r="P18">
        <v>31655</v>
      </c>
      <c r="Q18">
        <v>0.26900000000000002</v>
      </c>
      <c r="R18">
        <v>0.33700000000000002</v>
      </c>
      <c r="S18">
        <v>0.432</v>
      </c>
      <c r="T18">
        <v>0.76800000000000002</v>
      </c>
      <c r="U18">
        <v>72270</v>
      </c>
      <c r="V18">
        <v>3945</v>
      </c>
      <c r="W18">
        <v>1817</v>
      </c>
      <c r="X18">
        <v>1651</v>
      </c>
      <c r="Y18">
        <v>1396</v>
      </c>
      <c r="Z18">
        <v>1410</v>
      </c>
      <c r="AA18">
        <v>131696</v>
      </c>
      <c r="AB18">
        <f t="shared" si="0"/>
        <v>9.2780979827089336</v>
      </c>
      <c r="AC18">
        <f t="shared" si="1"/>
        <v>6.0930424042815972</v>
      </c>
      <c r="AD18">
        <f t="shared" si="2"/>
        <v>1.8804034582132565</v>
      </c>
      <c r="AE18">
        <f t="shared" si="3"/>
        <v>0.19596541786743515</v>
      </c>
      <c r="AF18">
        <f t="shared" si="4"/>
        <v>1.1086867023466447</v>
      </c>
      <c r="AG18">
        <f t="shared" si="5"/>
        <v>0.56957595718402632</v>
      </c>
      <c r="AH18">
        <f t="shared" si="6"/>
        <v>2.9717990942774803</v>
      </c>
      <c r="AI18">
        <f t="shared" si="7"/>
        <v>6.5160559901193906</v>
      </c>
      <c r="AJ18">
        <f t="shared" si="8"/>
        <v>27.109098394400988</v>
      </c>
      <c r="AK18">
        <f t="shared" si="9"/>
        <v>0.26036896592444858</v>
      </c>
      <c r="AL18">
        <f t="shared" si="10"/>
        <v>14437</v>
      </c>
    </row>
    <row r="19" spans="1:38" x14ac:dyDescent="0.25">
      <c r="A19">
        <v>2005</v>
      </c>
      <c r="B19">
        <v>4.59</v>
      </c>
      <c r="C19">
        <v>4862</v>
      </c>
      <c r="D19">
        <v>186292</v>
      </c>
      <c r="E19">
        <v>166335</v>
      </c>
      <c r="F19">
        <v>22325</v>
      </c>
      <c r="G19">
        <v>43991</v>
      </c>
      <c r="H19">
        <v>29223</v>
      </c>
      <c r="I19">
        <v>8863</v>
      </c>
      <c r="J19">
        <v>888</v>
      </c>
      <c r="K19">
        <v>5017</v>
      </c>
      <c r="L19">
        <v>21248</v>
      </c>
      <c r="M19">
        <v>2565</v>
      </c>
      <c r="N19">
        <v>1069</v>
      </c>
      <c r="O19">
        <v>15207</v>
      </c>
      <c r="P19">
        <v>30644</v>
      </c>
      <c r="Q19">
        <v>0.26400000000000001</v>
      </c>
      <c r="R19">
        <v>0.33</v>
      </c>
      <c r="S19">
        <v>0.41899999999999998</v>
      </c>
      <c r="T19">
        <v>0.749</v>
      </c>
      <c r="U19">
        <v>69681</v>
      </c>
      <c r="V19">
        <v>3908</v>
      </c>
      <c r="W19">
        <v>1797</v>
      </c>
      <c r="X19">
        <v>1620</v>
      </c>
      <c r="Y19">
        <v>1315</v>
      </c>
      <c r="Z19">
        <v>1216</v>
      </c>
      <c r="AA19">
        <v>131989</v>
      </c>
      <c r="AB19">
        <f t="shared" si="0"/>
        <v>9.0479226655697236</v>
      </c>
      <c r="AC19">
        <f t="shared" si="1"/>
        <v>6.0104895104895109</v>
      </c>
      <c r="AD19">
        <f t="shared" si="2"/>
        <v>1.8229123817359112</v>
      </c>
      <c r="AE19">
        <f t="shared" si="3"/>
        <v>0.18264088852324145</v>
      </c>
      <c r="AF19">
        <f t="shared" si="4"/>
        <v>1.0318798848210613</v>
      </c>
      <c r="AG19">
        <f t="shared" si="5"/>
        <v>0.52756067461949818</v>
      </c>
      <c r="AH19">
        <f t="shared" si="6"/>
        <v>2.8776223776223775</v>
      </c>
      <c r="AI19">
        <f t="shared" si="7"/>
        <v>6.3027560674619494</v>
      </c>
      <c r="AJ19">
        <f t="shared" si="8"/>
        <v>27.147058823529413</v>
      </c>
      <c r="AK19">
        <f t="shared" si="9"/>
        <v>0.25649901938846698</v>
      </c>
      <c r="AL19">
        <f t="shared" si="10"/>
        <v>13991</v>
      </c>
    </row>
    <row r="20" spans="1:38" x14ac:dyDescent="0.25">
      <c r="A20">
        <v>2004</v>
      </c>
      <c r="B20">
        <v>4.8099999999999996</v>
      </c>
      <c r="C20">
        <v>4856</v>
      </c>
      <c r="D20">
        <v>188539</v>
      </c>
      <c r="E20">
        <v>167353</v>
      </c>
      <c r="F20">
        <v>23376</v>
      </c>
      <c r="G20">
        <v>44522</v>
      </c>
      <c r="H20">
        <v>29254</v>
      </c>
      <c r="I20">
        <v>8919</v>
      </c>
      <c r="J20">
        <v>898</v>
      </c>
      <c r="K20">
        <v>5451</v>
      </c>
      <c r="L20">
        <v>22248</v>
      </c>
      <c r="M20">
        <v>2589</v>
      </c>
      <c r="N20">
        <v>1100</v>
      </c>
      <c r="O20">
        <v>16222</v>
      </c>
      <c r="P20">
        <v>31828</v>
      </c>
      <c r="Q20">
        <v>0.26600000000000001</v>
      </c>
      <c r="R20">
        <v>0.33500000000000002</v>
      </c>
      <c r="S20">
        <v>0.42799999999999999</v>
      </c>
      <c r="T20">
        <v>0.76300000000000001</v>
      </c>
      <c r="U20">
        <v>71590</v>
      </c>
      <c r="V20">
        <v>3784</v>
      </c>
      <c r="W20">
        <v>1850</v>
      </c>
      <c r="X20">
        <v>1731</v>
      </c>
      <c r="Y20">
        <v>1363</v>
      </c>
      <c r="Z20">
        <v>1381</v>
      </c>
      <c r="AA20">
        <v>131437</v>
      </c>
      <c r="AB20">
        <f t="shared" si="0"/>
        <v>9.1684514003294897</v>
      </c>
      <c r="AC20">
        <f t="shared" si="1"/>
        <v>6.0242998352553538</v>
      </c>
      <c r="AD20">
        <f t="shared" si="2"/>
        <v>1.8366968698517299</v>
      </c>
      <c r="AE20">
        <f t="shared" si="3"/>
        <v>0.18492586490939045</v>
      </c>
      <c r="AF20">
        <f t="shared" si="4"/>
        <v>1.1225288303130148</v>
      </c>
      <c r="AG20">
        <f t="shared" si="5"/>
        <v>0.53315485996705103</v>
      </c>
      <c r="AH20">
        <f t="shared" si="6"/>
        <v>3.0562191103789127</v>
      </c>
      <c r="AI20">
        <f t="shared" si="7"/>
        <v>6.5543657331136735</v>
      </c>
      <c r="AJ20">
        <f t="shared" si="8"/>
        <v>27.06692751235585</v>
      </c>
      <c r="AK20">
        <f t="shared" si="9"/>
        <v>0.25599680257890356</v>
      </c>
      <c r="AL20">
        <f t="shared" si="10"/>
        <v>14841</v>
      </c>
    </row>
    <row r="21" spans="1:38" x14ac:dyDescent="0.25">
      <c r="A21">
        <v>2003</v>
      </c>
      <c r="B21">
        <v>4.7300000000000004</v>
      </c>
      <c r="C21">
        <v>4860</v>
      </c>
      <c r="D21">
        <v>187449</v>
      </c>
      <c r="E21">
        <v>166737</v>
      </c>
      <c r="F21">
        <v>22978</v>
      </c>
      <c r="G21">
        <v>44057</v>
      </c>
      <c r="H21">
        <v>29089</v>
      </c>
      <c r="I21">
        <v>8827</v>
      </c>
      <c r="J21">
        <v>934</v>
      </c>
      <c r="K21">
        <v>5207</v>
      </c>
      <c r="L21">
        <v>21886</v>
      </c>
      <c r="M21">
        <v>2573</v>
      </c>
      <c r="N21">
        <v>1132</v>
      </c>
      <c r="O21">
        <v>15889</v>
      </c>
      <c r="P21">
        <v>30801</v>
      </c>
      <c r="Q21">
        <v>0.26400000000000001</v>
      </c>
      <c r="R21">
        <v>0.33300000000000002</v>
      </c>
      <c r="S21">
        <v>0.42199999999999999</v>
      </c>
      <c r="T21">
        <v>0.755</v>
      </c>
      <c r="U21">
        <v>70373</v>
      </c>
      <c r="V21">
        <v>3850</v>
      </c>
      <c r="W21">
        <v>1849</v>
      </c>
      <c r="X21">
        <v>1626</v>
      </c>
      <c r="Y21">
        <v>1336</v>
      </c>
      <c r="Z21">
        <v>1316</v>
      </c>
      <c r="AA21">
        <v>132065</v>
      </c>
      <c r="AB21">
        <f t="shared" si="0"/>
        <v>9.0652263374485589</v>
      </c>
      <c r="AC21">
        <f t="shared" si="1"/>
        <v>5.9853909465020578</v>
      </c>
      <c r="AD21">
        <f t="shared" si="2"/>
        <v>1.8162551440329218</v>
      </c>
      <c r="AE21">
        <f t="shared" si="3"/>
        <v>0.19218106995884773</v>
      </c>
      <c r="AF21">
        <f t="shared" si="4"/>
        <v>1.0713991769547324</v>
      </c>
      <c r="AG21">
        <f t="shared" si="5"/>
        <v>0.52942386831275723</v>
      </c>
      <c r="AH21">
        <f t="shared" si="6"/>
        <v>2.9985596707818929</v>
      </c>
      <c r="AI21">
        <f t="shared" si="7"/>
        <v>6.3376543209876539</v>
      </c>
      <c r="AJ21">
        <f t="shared" si="8"/>
        <v>27.1738683127572</v>
      </c>
      <c r="AK21">
        <f t="shared" si="9"/>
        <v>0.25429220366940047</v>
      </c>
      <c r="AL21">
        <f t="shared" si="10"/>
        <v>14573</v>
      </c>
    </row>
    <row r="22" spans="1:38" x14ac:dyDescent="0.25">
      <c r="A22">
        <v>2002</v>
      </c>
      <c r="B22">
        <v>4.62</v>
      </c>
      <c r="C22">
        <v>4852</v>
      </c>
      <c r="D22">
        <v>186615</v>
      </c>
      <c r="E22">
        <v>165582</v>
      </c>
      <c r="F22">
        <v>22408</v>
      </c>
      <c r="G22">
        <v>43272</v>
      </c>
      <c r="H22">
        <v>28592</v>
      </c>
      <c r="I22">
        <v>8700</v>
      </c>
      <c r="J22">
        <v>921</v>
      </c>
      <c r="K22">
        <v>5059</v>
      </c>
      <c r="L22">
        <v>21332</v>
      </c>
      <c r="M22">
        <v>2750</v>
      </c>
      <c r="N22">
        <v>1282</v>
      </c>
      <c r="O22">
        <v>16246</v>
      </c>
      <c r="P22">
        <v>31394</v>
      </c>
      <c r="Q22">
        <v>0.26100000000000001</v>
      </c>
      <c r="R22">
        <v>0.33100000000000002</v>
      </c>
      <c r="S22">
        <v>0.41699999999999998</v>
      </c>
      <c r="T22">
        <v>0.748</v>
      </c>
      <c r="U22">
        <v>68991</v>
      </c>
      <c r="V22">
        <v>3845</v>
      </c>
      <c r="W22">
        <v>1746</v>
      </c>
      <c r="X22">
        <v>1633</v>
      </c>
      <c r="Y22">
        <v>1399</v>
      </c>
      <c r="Z22">
        <v>1452</v>
      </c>
      <c r="AA22">
        <v>130528</v>
      </c>
      <c r="AB22">
        <f t="shared" si="0"/>
        <v>8.9183841714756795</v>
      </c>
      <c r="AC22">
        <f t="shared" si="1"/>
        <v>5.8928276999175599</v>
      </c>
      <c r="AD22">
        <f t="shared" si="2"/>
        <v>1.7930750206100576</v>
      </c>
      <c r="AE22">
        <f t="shared" si="3"/>
        <v>0.18981863149216818</v>
      </c>
      <c r="AF22">
        <f t="shared" si="4"/>
        <v>1.0426628194558945</v>
      </c>
      <c r="AG22">
        <f t="shared" si="5"/>
        <v>0.56677658697444355</v>
      </c>
      <c r="AH22">
        <f t="shared" si="6"/>
        <v>3.0490519373454243</v>
      </c>
      <c r="AI22">
        <f t="shared" si="7"/>
        <v>6.4703215169002473</v>
      </c>
      <c r="AJ22">
        <f t="shared" si="8"/>
        <v>26.90189612530915</v>
      </c>
      <c r="AK22">
        <f t="shared" si="9"/>
        <v>0.25212950561160191</v>
      </c>
      <c r="AL22">
        <f t="shared" si="10"/>
        <v>14794</v>
      </c>
    </row>
    <row r="23" spans="1:38" x14ac:dyDescent="0.25">
      <c r="A23">
        <v>2001</v>
      </c>
      <c r="B23">
        <v>4.78</v>
      </c>
      <c r="C23">
        <v>4858</v>
      </c>
      <c r="D23">
        <v>186976</v>
      </c>
      <c r="E23">
        <v>166234</v>
      </c>
      <c r="F23">
        <v>23199</v>
      </c>
      <c r="G23">
        <v>43879</v>
      </c>
      <c r="H23">
        <v>28680</v>
      </c>
      <c r="I23">
        <v>8813</v>
      </c>
      <c r="J23">
        <v>928</v>
      </c>
      <c r="K23">
        <v>5458</v>
      </c>
      <c r="L23">
        <v>22088</v>
      </c>
      <c r="M23">
        <v>3103</v>
      </c>
      <c r="N23">
        <v>1408</v>
      </c>
      <c r="O23">
        <v>15806</v>
      </c>
      <c r="P23">
        <v>32404</v>
      </c>
      <c r="Q23">
        <v>0.26400000000000001</v>
      </c>
      <c r="R23">
        <v>0.33200000000000002</v>
      </c>
      <c r="S23">
        <v>0.42699999999999999</v>
      </c>
      <c r="T23">
        <v>0.75900000000000001</v>
      </c>
      <c r="U23">
        <v>70922</v>
      </c>
      <c r="V23">
        <v>3653</v>
      </c>
      <c r="W23">
        <v>1890</v>
      </c>
      <c r="X23">
        <v>1607</v>
      </c>
      <c r="Y23">
        <v>1424</v>
      </c>
      <c r="Z23">
        <v>1384</v>
      </c>
      <c r="AA23">
        <v>129796</v>
      </c>
      <c r="AB23">
        <f t="shared" si="0"/>
        <v>9.0323178262659525</v>
      </c>
      <c r="AC23">
        <f t="shared" si="1"/>
        <v>5.9036640592836562</v>
      </c>
      <c r="AD23">
        <f t="shared" si="2"/>
        <v>1.8141210374639769</v>
      </c>
      <c r="AE23">
        <f t="shared" si="3"/>
        <v>0.19102511321531496</v>
      </c>
      <c r="AF23">
        <f t="shared" si="4"/>
        <v>1.1235076163030053</v>
      </c>
      <c r="AG23">
        <f t="shared" si="5"/>
        <v>0.6387402223137093</v>
      </c>
      <c r="AH23">
        <f t="shared" si="6"/>
        <v>2.9687114038699054</v>
      </c>
      <c r="AI23">
        <f t="shared" si="7"/>
        <v>6.6702346644709758</v>
      </c>
      <c r="AJ23">
        <f t="shared" si="8"/>
        <v>26.717990942774804</v>
      </c>
      <c r="AK23">
        <f t="shared" si="9"/>
        <v>0.25522459445455631</v>
      </c>
      <c r="AL23">
        <f t="shared" si="10"/>
        <v>14422</v>
      </c>
    </row>
    <row r="24" spans="1:38" x14ac:dyDescent="0.25">
      <c r="A24">
        <v>2000</v>
      </c>
      <c r="B24">
        <v>5.14</v>
      </c>
      <c r="C24">
        <v>4858</v>
      </c>
      <c r="D24">
        <v>190261</v>
      </c>
      <c r="E24">
        <v>167290</v>
      </c>
      <c r="F24">
        <v>24971</v>
      </c>
      <c r="G24">
        <v>45246</v>
      </c>
      <c r="H24">
        <v>29700</v>
      </c>
      <c r="I24">
        <v>8901</v>
      </c>
      <c r="J24">
        <v>952</v>
      </c>
      <c r="K24">
        <v>5693</v>
      </c>
      <c r="L24">
        <v>23735</v>
      </c>
      <c r="M24">
        <v>2924</v>
      </c>
      <c r="N24">
        <v>1323</v>
      </c>
      <c r="O24">
        <v>18237</v>
      </c>
      <c r="P24">
        <v>31356</v>
      </c>
      <c r="Q24">
        <v>0.27</v>
      </c>
      <c r="R24">
        <v>0.34499999999999997</v>
      </c>
      <c r="S24">
        <v>0.437</v>
      </c>
      <c r="T24">
        <v>0.78200000000000003</v>
      </c>
      <c r="U24">
        <v>73130</v>
      </c>
      <c r="V24">
        <v>3892</v>
      </c>
      <c r="W24">
        <v>1573</v>
      </c>
      <c r="X24">
        <v>1628</v>
      </c>
      <c r="Y24">
        <v>1514</v>
      </c>
      <c r="Z24">
        <v>1210</v>
      </c>
      <c r="AA24">
        <v>131755</v>
      </c>
      <c r="AB24">
        <f t="shared" si="0"/>
        <v>9.3137093454096345</v>
      </c>
      <c r="AC24">
        <f t="shared" si="1"/>
        <v>6.1136270069987653</v>
      </c>
      <c r="AD24">
        <f t="shared" si="2"/>
        <v>1.8322354878550844</v>
      </c>
      <c r="AE24">
        <f t="shared" si="3"/>
        <v>0.19596541786743515</v>
      </c>
      <c r="AF24">
        <f t="shared" si="4"/>
        <v>1.1718814326883491</v>
      </c>
      <c r="AG24">
        <f t="shared" si="5"/>
        <v>0.60189378344997946</v>
      </c>
      <c r="AH24">
        <f t="shared" si="6"/>
        <v>3.5049403046521204</v>
      </c>
      <c r="AI24">
        <f t="shared" si="7"/>
        <v>6.4545080279950593</v>
      </c>
      <c r="AJ24">
        <f t="shared" si="8"/>
        <v>27.121243310004118</v>
      </c>
      <c r="AK24">
        <f t="shared" si="9"/>
        <v>0.25563253751793491</v>
      </c>
      <c r="AL24">
        <f t="shared" si="10"/>
        <v>17027</v>
      </c>
    </row>
    <row r="25" spans="1:38" x14ac:dyDescent="0.25">
      <c r="A25">
        <v>1999</v>
      </c>
      <c r="B25">
        <v>5.08</v>
      </c>
      <c r="C25">
        <v>4856</v>
      </c>
      <c r="D25">
        <v>189692</v>
      </c>
      <c r="E25">
        <v>167137</v>
      </c>
      <c r="F25">
        <v>24691</v>
      </c>
      <c r="G25">
        <v>45327</v>
      </c>
      <c r="H25">
        <v>30128</v>
      </c>
      <c r="I25">
        <v>8740</v>
      </c>
      <c r="J25">
        <v>931</v>
      </c>
      <c r="K25">
        <v>5528</v>
      </c>
      <c r="L25">
        <v>23461</v>
      </c>
      <c r="M25">
        <v>3421</v>
      </c>
      <c r="N25">
        <v>1519</v>
      </c>
      <c r="O25">
        <v>17891</v>
      </c>
      <c r="P25">
        <v>31119</v>
      </c>
      <c r="Q25">
        <v>0.27100000000000002</v>
      </c>
      <c r="R25">
        <v>0.34499999999999997</v>
      </c>
      <c r="S25">
        <v>0.434</v>
      </c>
      <c r="T25">
        <v>0.77800000000000002</v>
      </c>
      <c r="U25">
        <v>72513</v>
      </c>
      <c r="V25">
        <v>3841</v>
      </c>
      <c r="W25">
        <v>1579</v>
      </c>
      <c r="X25">
        <v>1604</v>
      </c>
      <c r="Y25">
        <v>1464</v>
      </c>
      <c r="Z25">
        <v>1107</v>
      </c>
      <c r="AA25">
        <v>131954</v>
      </c>
      <c r="AB25">
        <f t="shared" si="0"/>
        <v>9.334225700164744</v>
      </c>
      <c r="AC25">
        <f t="shared" si="1"/>
        <v>6.2042833607907744</v>
      </c>
      <c r="AD25">
        <f t="shared" si="2"/>
        <v>1.799835255354201</v>
      </c>
      <c r="AE25">
        <f t="shared" si="3"/>
        <v>0.19172158154859967</v>
      </c>
      <c r="AF25">
        <f t="shared" si="4"/>
        <v>1.1383855024711698</v>
      </c>
      <c r="AG25">
        <f t="shared" si="5"/>
        <v>0.70448929159802309</v>
      </c>
      <c r="AH25">
        <f t="shared" si="6"/>
        <v>3.4563426688632619</v>
      </c>
      <c r="AI25">
        <f t="shared" si="7"/>
        <v>6.4083607907742994</v>
      </c>
      <c r="AJ25">
        <f t="shared" si="8"/>
        <v>27.17339373970346</v>
      </c>
      <c r="AK25">
        <f t="shared" si="9"/>
        <v>0.25758370062585351</v>
      </c>
      <c r="AL25">
        <f t="shared" si="10"/>
        <v>16784</v>
      </c>
    </row>
    <row r="26" spans="1:38" x14ac:dyDescent="0.25">
      <c r="A26">
        <v>1998</v>
      </c>
      <c r="B26">
        <v>4.79</v>
      </c>
      <c r="C26">
        <v>4864</v>
      </c>
      <c r="D26">
        <v>188280</v>
      </c>
      <c r="E26">
        <v>167116</v>
      </c>
      <c r="F26">
        <v>23297</v>
      </c>
      <c r="G26">
        <v>44489</v>
      </c>
      <c r="H26">
        <v>29785</v>
      </c>
      <c r="I26">
        <v>8741</v>
      </c>
      <c r="J26">
        <v>899</v>
      </c>
      <c r="K26">
        <v>5064</v>
      </c>
      <c r="L26">
        <v>22080</v>
      </c>
      <c r="M26">
        <v>3284</v>
      </c>
      <c r="N26">
        <v>1505</v>
      </c>
      <c r="O26">
        <v>16447</v>
      </c>
      <c r="P26">
        <v>31893</v>
      </c>
      <c r="Q26">
        <v>0.26600000000000001</v>
      </c>
      <c r="R26">
        <v>0.33500000000000002</v>
      </c>
      <c r="S26">
        <v>0.42</v>
      </c>
      <c r="T26">
        <v>0.755</v>
      </c>
      <c r="U26">
        <v>70220</v>
      </c>
      <c r="V26">
        <v>3704</v>
      </c>
      <c r="W26">
        <v>1587</v>
      </c>
      <c r="X26">
        <v>1705</v>
      </c>
      <c r="Y26">
        <v>1402</v>
      </c>
      <c r="Z26">
        <v>1067</v>
      </c>
      <c r="AA26">
        <v>131561</v>
      </c>
      <c r="AB26">
        <f t="shared" si="0"/>
        <v>9.1465871710526319</v>
      </c>
      <c r="AC26">
        <f t="shared" si="1"/>
        <v>6.1235608552631575</v>
      </c>
      <c r="AD26">
        <f t="shared" si="2"/>
        <v>1.7970805921052631</v>
      </c>
      <c r="AE26">
        <f t="shared" si="3"/>
        <v>0.18482730263157895</v>
      </c>
      <c r="AF26">
        <f t="shared" si="4"/>
        <v>1.0411184210526316</v>
      </c>
      <c r="AG26">
        <f t="shared" si="5"/>
        <v>0.67516447368421051</v>
      </c>
      <c r="AH26">
        <f t="shared" si="6"/>
        <v>3.1620065789473686</v>
      </c>
      <c r="AI26">
        <f t="shared" si="7"/>
        <v>6.5569490131578947</v>
      </c>
      <c r="AJ26">
        <f t="shared" si="8"/>
        <v>27.047902960526315</v>
      </c>
      <c r="AK26">
        <f t="shared" si="9"/>
        <v>0.25814372237682109</v>
      </c>
      <c r="AL26">
        <f t="shared" si="10"/>
        <v>15380</v>
      </c>
    </row>
    <row r="27" spans="1:38" x14ac:dyDescent="0.25">
      <c r="A27">
        <v>1997</v>
      </c>
      <c r="B27">
        <v>4.7699999999999996</v>
      </c>
      <c r="C27">
        <v>4532</v>
      </c>
      <c r="D27">
        <v>175543</v>
      </c>
      <c r="E27">
        <v>155438</v>
      </c>
      <c r="F27">
        <v>21604</v>
      </c>
      <c r="G27">
        <v>41471</v>
      </c>
      <c r="H27">
        <v>27944</v>
      </c>
      <c r="I27">
        <v>8004</v>
      </c>
      <c r="J27">
        <v>883</v>
      </c>
      <c r="K27">
        <v>4640</v>
      </c>
      <c r="L27">
        <v>20468</v>
      </c>
      <c r="M27">
        <v>3308</v>
      </c>
      <c r="N27">
        <v>1564</v>
      </c>
      <c r="O27">
        <v>15666</v>
      </c>
      <c r="P27">
        <v>29937</v>
      </c>
      <c r="Q27">
        <v>0.26700000000000002</v>
      </c>
      <c r="R27">
        <v>0.33700000000000002</v>
      </c>
      <c r="S27">
        <v>0.41899999999999998</v>
      </c>
      <c r="T27">
        <v>0.75600000000000001</v>
      </c>
      <c r="U27">
        <v>65161</v>
      </c>
      <c r="V27">
        <v>3440</v>
      </c>
      <c r="W27">
        <v>1449</v>
      </c>
      <c r="X27">
        <v>1577</v>
      </c>
      <c r="Y27">
        <v>1383</v>
      </c>
      <c r="Z27">
        <v>1169</v>
      </c>
      <c r="AA27">
        <v>122244</v>
      </c>
      <c r="AB27">
        <f t="shared" si="0"/>
        <v>9.1507060900264783</v>
      </c>
      <c r="AC27">
        <f t="shared" si="1"/>
        <v>6.1659311562224186</v>
      </c>
      <c r="AD27">
        <f t="shared" si="2"/>
        <v>1.766107678729038</v>
      </c>
      <c r="AE27">
        <f t="shared" si="3"/>
        <v>0.19483671668137686</v>
      </c>
      <c r="AF27">
        <f t="shared" si="4"/>
        <v>1.0238305383936452</v>
      </c>
      <c r="AG27">
        <f t="shared" si="5"/>
        <v>0.72992056487202117</v>
      </c>
      <c r="AH27">
        <f t="shared" si="6"/>
        <v>3.1988084730803177</v>
      </c>
      <c r="AI27">
        <f t="shared" si="7"/>
        <v>6.6056928508384818</v>
      </c>
      <c r="AJ27">
        <f t="shared" si="8"/>
        <v>26.973521624007059</v>
      </c>
      <c r="AK27">
        <f t="shared" si="9"/>
        <v>0.258737328678108</v>
      </c>
      <c r="AL27">
        <f t="shared" si="10"/>
        <v>14497</v>
      </c>
    </row>
    <row r="28" spans="1:38" x14ac:dyDescent="0.25">
      <c r="A28">
        <v>1996</v>
      </c>
      <c r="B28">
        <v>5.04</v>
      </c>
      <c r="C28">
        <v>4534</v>
      </c>
      <c r="D28">
        <v>177263</v>
      </c>
      <c r="E28">
        <v>156801</v>
      </c>
      <c r="F28">
        <v>22831</v>
      </c>
      <c r="G28">
        <v>42320</v>
      </c>
      <c r="H28">
        <v>28516</v>
      </c>
      <c r="I28">
        <v>7987</v>
      </c>
      <c r="J28">
        <v>855</v>
      </c>
      <c r="K28">
        <v>4962</v>
      </c>
      <c r="L28">
        <v>21570</v>
      </c>
      <c r="M28">
        <v>3239</v>
      </c>
      <c r="N28">
        <v>1343</v>
      </c>
      <c r="O28">
        <v>16093</v>
      </c>
      <c r="P28">
        <v>29308</v>
      </c>
      <c r="Q28">
        <v>0.27</v>
      </c>
      <c r="R28">
        <v>0.34</v>
      </c>
      <c r="S28">
        <v>0.42699999999999999</v>
      </c>
      <c r="T28">
        <v>0.76700000000000002</v>
      </c>
      <c r="U28">
        <v>66903</v>
      </c>
      <c r="V28">
        <v>3609</v>
      </c>
      <c r="W28">
        <v>1404</v>
      </c>
      <c r="X28">
        <v>1544</v>
      </c>
      <c r="Y28">
        <v>1400</v>
      </c>
      <c r="Z28">
        <v>1343</v>
      </c>
      <c r="AA28">
        <v>123931</v>
      </c>
      <c r="AB28">
        <f t="shared" si="0"/>
        <v>9.333921482134981</v>
      </c>
      <c r="AC28">
        <f t="shared" si="1"/>
        <v>6.2893692104102339</v>
      </c>
      <c r="AD28">
        <f t="shared" si="2"/>
        <v>1.7615791795324216</v>
      </c>
      <c r="AE28">
        <f t="shared" si="3"/>
        <v>0.18857520952801057</v>
      </c>
      <c r="AF28">
        <f t="shared" si="4"/>
        <v>1.0943978826643141</v>
      </c>
      <c r="AG28">
        <f t="shared" si="5"/>
        <v>0.71438023820026464</v>
      </c>
      <c r="AH28">
        <f t="shared" si="6"/>
        <v>3.2531980591089544</v>
      </c>
      <c r="AI28">
        <f t="shared" si="7"/>
        <v>6.4640494044993382</v>
      </c>
      <c r="AJ28">
        <f t="shared" si="8"/>
        <v>27.333700926334362</v>
      </c>
      <c r="AK28">
        <f t="shared" si="9"/>
        <v>0.2587244534014807</v>
      </c>
      <c r="AL28">
        <f t="shared" si="10"/>
        <v>14750</v>
      </c>
    </row>
    <row r="29" spans="1:38" x14ac:dyDescent="0.25">
      <c r="A29">
        <v>1995</v>
      </c>
      <c r="B29">
        <v>4.8499999999999996</v>
      </c>
      <c r="C29">
        <v>4034</v>
      </c>
      <c r="D29">
        <v>156704</v>
      </c>
      <c r="E29">
        <v>138571</v>
      </c>
      <c r="F29">
        <v>19554</v>
      </c>
      <c r="G29">
        <v>36975</v>
      </c>
      <c r="H29">
        <v>25112</v>
      </c>
      <c r="I29">
        <v>6958</v>
      </c>
      <c r="J29">
        <v>824</v>
      </c>
      <c r="K29">
        <v>4081</v>
      </c>
      <c r="L29">
        <v>18436</v>
      </c>
      <c r="M29">
        <v>2933</v>
      </c>
      <c r="N29">
        <v>1257</v>
      </c>
      <c r="O29">
        <v>14240</v>
      </c>
      <c r="P29">
        <v>25425</v>
      </c>
      <c r="Q29">
        <v>0.26700000000000002</v>
      </c>
      <c r="R29">
        <v>0.33800000000000002</v>
      </c>
      <c r="S29">
        <v>0.41699999999999998</v>
      </c>
      <c r="T29">
        <v>0.755</v>
      </c>
      <c r="U29">
        <v>57824</v>
      </c>
      <c r="V29">
        <v>3145</v>
      </c>
      <c r="W29">
        <v>1219</v>
      </c>
      <c r="X29">
        <v>1488</v>
      </c>
      <c r="Y29">
        <v>1173</v>
      </c>
      <c r="Z29">
        <v>1105</v>
      </c>
      <c r="AA29">
        <v>110238</v>
      </c>
      <c r="AB29">
        <f t="shared" si="0"/>
        <v>9.1658403569657914</v>
      </c>
      <c r="AC29">
        <f t="shared" si="1"/>
        <v>6.2250867625185924</v>
      </c>
      <c r="AD29">
        <f t="shared" si="2"/>
        <v>1.7248388696083292</v>
      </c>
      <c r="AE29">
        <f t="shared" si="3"/>
        <v>0.20426375805651958</v>
      </c>
      <c r="AF29">
        <f t="shared" si="4"/>
        <v>1.0116509667823501</v>
      </c>
      <c r="AG29">
        <f t="shared" si="5"/>
        <v>0.72706990580069408</v>
      </c>
      <c r="AH29">
        <f t="shared" si="6"/>
        <v>3.2560733763014378</v>
      </c>
      <c r="AI29">
        <f t="shared" si="7"/>
        <v>6.3026772434308382</v>
      </c>
      <c r="AJ29">
        <f t="shared" si="8"/>
        <v>27.327218641546853</v>
      </c>
      <c r="AK29">
        <f t="shared" si="9"/>
        <v>0.25624167452150409</v>
      </c>
      <c r="AL29">
        <f t="shared" si="10"/>
        <v>13135</v>
      </c>
    </row>
    <row r="30" spans="1:38" x14ac:dyDescent="0.25">
      <c r="A30">
        <v>1994</v>
      </c>
      <c r="B30">
        <v>4.92</v>
      </c>
      <c r="C30">
        <v>3200</v>
      </c>
      <c r="D30">
        <v>124483</v>
      </c>
      <c r="E30">
        <v>110266</v>
      </c>
      <c r="F30">
        <v>15752</v>
      </c>
      <c r="G30">
        <v>29743</v>
      </c>
      <c r="H30">
        <v>20012</v>
      </c>
      <c r="I30">
        <v>5723</v>
      </c>
      <c r="J30">
        <v>702</v>
      </c>
      <c r="K30">
        <v>3306</v>
      </c>
      <c r="L30">
        <v>14858</v>
      </c>
      <c r="M30">
        <v>2258</v>
      </c>
      <c r="N30">
        <v>1032</v>
      </c>
      <c r="O30">
        <v>11131</v>
      </c>
      <c r="P30">
        <v>19766</v>
      </c>
      <c r="Q30">
        <v>0.27</v>
      </c>
      <c r="R30">
        <v>0.33900000000000002</v>
      </c>
      <c r="S30">
        <v>0.42399999999999999</v>
      </c>
      <c r="T30">
        <v>0.76300000000000001</v>
      </c>
      <c r="U30">
        <v>46788</v>
      </c>
      <c r="V30">
        <v>2442</v>
      </c>
      <c r="W30">
        <v>876</v>
      </c>
      <c r="X30">
        <v>1207</v>
      </c>
      <c r="Y30">
        <v>992</v>
      </c>
      <c r="Z30">
        <v>1008</v>
      </c>
      <c r="AA30">
        <v>88186</v>
      </c>
      <c r="AB30">
        <f t="shared" si="0"/>
        <v>9.2946875000000002</v>
      </c>
      <c r="AC30">
        <f t="shared" si="1"/>
        <v>6.2537500000000001</v>
      </c>
      <c r="AD30">
        <f t="shared" si="2"/>
        <v>1.7884374999999999</v>
      </c>
      <c r="AE30">
        <f t="shared" si="3"/>
        <v>0.21937499999999999</v>
      </c>
      <c r="AF30">
        <f t="shared" si="4"/>
        <v>1.0331250000000001</v>
      </c>
      <c r="AG30">
        <f t="shared" si="5"/>
        <v>0.70562499999999995</v>
      </c>
      <c r="AH30">
        <f t="shared" si="6"/>
        <v>3.1634375000000001</v>
      </c>
      <c r="AI30">
        <f t="shared" si="7"/>
        <v>6.1768749999999999</v>
      </c>
      <c r="AJ30">
        <f t="shared" si="8"/>
        <v>27.558125</v>
      </c>
      <c r="AK30">
        <f t="shared" si="9"/>
        <v>0.25816626466021503</v>
      </c>
      <c r="AL30">
        <f t="shared" si="10"/>
        <v>10123</v>
      </c>
    </row>
    <row r="31" spans="1:38" x14ac:dyDescent="0.25">
      <c r="A31">
        <v>1993</v>
      </c>
      <c r="B31">
        <v>4.5999999999999996</v>
      </c>
      <c r="C31">
        <v>4538</v>
      </c>
      <c r="D31">
        <v>174564</v>
      </c>
      <c r="E31">
        <v>154995</v>
      </c>
      <c r="F31">
        <v>20864</v>
      </c>
      <c r="G31">
        <v>41088</v>
      </c>
      <c r="H31">
        <v>28669</v>
      </c>
      <c r="I31">
        <v>7449</v>
      </c>
      <c r="J31">
        <v>940</v>
      </c>
      <c r="K31">
        <v>4030</v>
      </c>
      <c r="L31">
        <v>19596</v>
      </c>
      <c r="M31">
        <v>3263</v>
      </c>
      <c r="N31">
        <v>1660</v>
      </c>
      <c r="O31">
        <v>15110</v>
      </c>
      <c r="P31">
        <v>26310</v>
      </c>
      <c r="Q31">
        <v>0.26500000000000001</v>
      </c>
      <c r="R31">
        <v>0.33200000000000002</v>
      </c>
      <c r="S31">
        <v>0.40300000000000002</v>
      </c>
      <c r="T31">
        <v>0.73599999999999999</v>
      </c>
      <c r="U31">
        <v>62507</v>
      </c>
      <c r="V31">
        <v>3431</v>
      </c>
      <c r="W31">
        <v>1200</v>
      </c>
      <c r="X31">
        <v>1811</v>
      </c>
      <c r="Y31">
        <v>1430</v>
      </c>
      <c r="Z31">
        <v>1477</v>
      </c>
      <c r="AA31">
        <v>126085</v>
      </c>
      <c r="AB31">
        <f t="shared" si="0"/>
        <v>9.0542089026002639</v>
      </c>
      <c r="AC31">
        <f t="shared" si="1"/>
        <v>6.3175407668576469</v>
      </c>
      <c r="AD31">
        <f t="shared" si="2"/>
        <v>1.6414720141031292</v>
      </c>
      <c r="AE31">
        <f t="shared" si="3"/>
        <v>0.20713970912296165</v>
      </c>
      <c r="AF31">
        <f t="shared" si="4"/>
        <v>0.88805641251652712</v>
      </c>
      <c r="AG31">
        <f t="shared" si="5"/>
        <v>0.7190392243278978</v>
      </c>
      <c r="AH31">
        <f t="shared" si="6"/>
        <v>3.0041868664609961</v>
      </c>
      <c r="AI31">
        <f t="shared" si="7"/>
        <v>5.7977082415160863</v>
      </c>
      <c r="AJ31">
        <f t="shared" si="8"/>
        <v>27.784266196562363</v>
      </c>
      <c r="AK31">
        <f t="shared" si="9"/>
        <v>0.25442486989715352</v>
      </c>
      <c r="AL31">
        <f t="shared" si="10"/>
        <v>13633</v>
      </c>
    </row>
    <row r="32" spans="1:38" x14ac:dyDescent="0.25">
      <c r="A32">
        <v>1992</v>
      </c>
      <c r="B32">
        <v>4.12</v>
      </c>
      <c r="C32">
        <v>4212</v>
      </c>
      <c r="D32">
        <v>160545</v>
      </c>
      <c r="E32">
        <v>142895</v>
      </c>
      <c r="F32">
        <v>17341</v>
      </c>
      <c r="G32">
        <v>36544</v>
      </c>
      <c r="H32">
        <v>26098</v>
      </c>
      <c r="I32">
        <v>6563</v>
      </c>
      <c r="J32">
        <v>845</v>
      </c>
      <c r="K32">
        <v>3038</v>
      </c>
      <c r="L32">
        <v>16282</v>
      </c>
      <c r="M32">
        <v>3264</v>
      </c>
      <c r="N32">
        <v>1601</v>
      </c>
      <c r="O32">
        <v>13682</v>
      </c>
      <c r="P32">
        <v>23538</v>
      </c>
      <c r="Q32">
        <v>0.25600000000000001</v>
      </c>
      <c r="R32">
        <v>0.32200000000000001</v>
      </c>
      <c r="S32">
        <v>0.377</v>
      </c>
      <c r="T32">
        <v>0.7</v>
      </c>
      <c r="U32">
        <v>53911</v>
      </c>
      <c r="V32">
        <v>3109</v>
      </c>
      <c r="W32">
        <v>980</v>
      </c>
      <c r="X32">
        <v>1665</v>
      </c>
      <c r="Y32">
        <v>1294</v>
      </c>
      <c r="Z32">
        <v>1315</v>
      </c>
      <c r="AA32">
        <v>117613</v>
      </c>
      <c r="AB32">
        <f t="shared" si="0"/>
        <v>8.6761633428300087</v>
      </c>
      <c r="AC32">
        <f t="shared" si="1"/>
        <v>6.1961063627730297</v>
      </c>
      <c r="AD32">
        <f t="shared" si="2"/>
        <v>1.5581671415004748</v>
      </c>
      <c r="AE32">
        <f t="shared" si="3"/>
        <v>0.20061728395061729</v>
      </c>
      <c r="AF32">
        <f t="shared" si="4"/>
        <v>0.72127255460588791</v>
      </c>
      <c r="AG32">
        <f t="shared" si="5"/>
        <v>0.77492877492877488</v>
      </c>
      <c r="AH32">
        <f t="shared" si="6"/>
        <v>2.9361348528015196</v>
      </c>
      <c r="AI32">
        <f t="shared" si="7"/>
        <v>5.5883190883190883</v>
      </c>
      <c r="AJ32">
        <f t="shared" si="8"/>
        <v>27.923314339981008</v>
      </c>
      <c r="AK32">
        <f t="shared" si="9"/>
        <v>0.24771001678212076</v>
      </c>
      <c r="AL32">
        <f t="shared" si="10"/>
        <v>12367</v>
      </c>
    </row>
    <row r="33" spans="1:38" x14ac:dyDescent="0.25">
      <c r="A33">
        <v>1991</v>
      </c>
      <c r="B33">
        <v>4.3099999999999996</v>
      </c>
      <c r="C33">
        <v>4208</v>
      </c>
      <c r="D33">
        <v>160746</v>
      </c>
      <c r="E33">
        <v>142968</v>
      </c>
      <c r="F33">
        <v>18127</v>
      </c>
      <c r="G33">
        <v>36558</v>
      </c>
      <c r="H33">
        <v>25782</v>
      </c>
      <c r="I33">
        <v>6499</v>
      </c>
      <c r="J33">
        <v>894</v>
      </c>
      <c r="K33">
        <v>3383</v>
      </c>
      <c r="L33">
        <v>17048</v>
      </c>
      <c r="M33">
        <v>3120</v>
      </c>
      <c r="N33">
        <v>1567</v>
      </c>
      <c r="O33">
        <v>13984</v>
      </c>
      <c r="P33">
        <v>24390</v>
      </c>
      <c r="Q33">
        <v>0.25600000000000001</v>
      </c>
      <c r="R33">
        <v>0.32300000000000001</v>
      </c>
      <c r="S33">
        <v>0.38500000000000001</v>
      </c>
      <c r="T33">
        <v>0.70799999999999996</v>
      </c>
      <c r="U33">
        <v>54994</v>
      </c>
      <c r="V33">
        <v>3021</v>
      </c>
      <c r="W33">
        <v>905</v>
      </c>
      <c r="X33">
        <v>1624</v>
      </c>
      <c r="Y33">
        <v>1249</v>
      </c>
      <c r="Z33">
        <v>1228</v>
      </c>
      <c r="AA33">
        <v>116444</v>
      </c>
      <c r="AB33">
        <f t="shared" si="0"/>
        <v>8.6877376425855513</v>
      </c>
      <c r="AC33">
        <f t="shared" si="1"/>
        <v>6.1269011406844109</v>
      </c>
      <c r="AD33">
        <f t="shared" si="2"/>
        <v>1.544439163498099</v>
      </c>
      <c r="AE33">
        <f t="shared" si="3"/>
        <v>0.21245247148288973</v>
      </c>
      <c r="AF33">
        <f t="shared" si="4"/>
        <v>0.8039448669201521</v>
      </c>
      <c r="AG33">
        <f t="shared" si="5"/>
        <v>0.7414448669201521</v>
      </c>
      <c r="AH33">
        <f t="shared" si="6"/>
        <v>3.0313688212927756</v>
      </c>
      <c r="AI33">
        <f t="shared" si="7"/>
        <v>5.796102661596958</v>
      </c>
      <c r="AJ33">
        <f t="shared" si="8"/>
        <v>27.672053231939163</v>
      </c>
      <c r="AK33">
        <f t="shared" si="9"/>
        <v>0.24716514431315284</v>
      </c>
      <c r="AL33">
        <f t="shared" si="10"/>
        <v>12756</v>
      </c>
    </row>
    <row r="34" spans="1:38" x14ac:dyDescent="0.25">
      <c r="A34">
        <v>1990</v>
      </c>
      <c r="B34">
        <v>4.26</v>
      </c>
      <c r="C34">
        <v>4210</v>
      </c>
      <c r="D34">
        <v>160316</v>
      </c>
      <c r="E34">
        <v>142768</v>
      </c>
      <c r="F34">
        <v>17919</v>
      </c>
      <c r="G34">
        <v>36817</v>
      </c>
      <c r="H34">
        <v>26109</v>
      </c>
      <c r="I34">
        <v>6526</v>
      </c>
      <c r="J34">
        <v>865</v>
      </c>
      <c r="K34">
        <v>3317</v>
      </c>
      <c r="L34">
        <v>16804</v>
      </c>
      <c r="M34">
        <v>3290</v>
      </c>
      <c r="N34">
        <v>1510</v>
      </c>
      <c r="O34">
        <v>13852</v>
      </c>
      <c r="P34">
        <v>23853</v>
      </c>
      <c r="Q34">
        <v>0.25800000000000001</v>
      </c>
      <c r="R34">
        <v>0.32500000000000001</v>
      </c>
      <c r="S34">
        <v>0.38500000000000001</v>
      </c>
      <c r="T34">
        <v>0.71</v>
      </c>
      <c r="U34">
        <v>55024</v>
      </c>
      <c r="V34">
        <v>3077</v>
      </c>
      <c r="W34">
        <v>861</v>
      </c>
      <c r="X34">
        <v>1559</v>
      </c>
      <c r="Y34">
        <v>1261</v>
      </c>
      <c r="Z34">
        <v>1384</v>
      </c>
      <c r="AA34">
        <v>116859</v>
      </c>
      <c r="AB34">
        <f t="shared" si="0"/>
        <v>8.7451306413301655</v>
      </c>
      <c r="AC34">
        <f t="shared" si="1"/>
        <v>6.2016627078384801</v>
      </c>
      <c r="AD34">
        <f t="shared" si="2"/>
        <v>1.5501187648456056</v>
      </c>
      <c r="AE34">
        <f t="shared" si="3"/>
        <v>0.20546318289786222</v>
      </c>
      <c r="AF34">
        <f t="shared" si="4"/>
        <v>0.78788598574821855</v>
      </c>
      <c r="AG34">
        <f t="shared" si="5"/>
        <v>0.78147268408551074</v>
      </c>
      <c r="AH34">
        <f t="shared" si="6"/>
        <v>2.9615201900237529</v>
      </c>
      <c r="AI34">
        <f t="shared" si="7"/>
        <v>5.6657957244655579</v>
      </c>
      <c r="AJ34">
        <f t="shared" si="8"/>
        <v>27.757482185273158</v>
      </c>
      <c r="AK34">
        <f t="shared" si="9"/>
        <v>0.24924297097621403</v>
      </c>
      <c r="AL34">
        <f t="shared" si="10"/>
        <v>12468</v>
      </c>
    </row>
    <row r="35" spans="1:38" x14ac:dyDescent="0.25">
      <c r="A35">
        <v>1989</v>
      </c>
      <c r="B35">
        <v>4.13</v>
      </c>
      <c r="C35">
        <v>4212</v>
      </c>
      <c r="D35">
        <v>160033</v>
      </c>
      <c r="E35">
        <v>142821</v>
      </c>
      <c r="F35">
        <v>17405</v>
      </c>
      <c r="G35">
        <v>36293</v>
      </c>
      <c r="H35">
        <v>26035</v>
      </c>
      <c r="I35">
        <v>6307</v>
      </c>
      <c r="J35">
        <v>868</v>
      </c>
      <c r="K35">
        <v>3083</v>
      </c>
      <c r="L35">
        <v>16229</v>
      </c>
      <c r="M35">
        <v>3116</v>
      </c>
      <c r="N35">
        <v>1441</v>
      </c>
      <c r="O35">
        <v>13528</v>
      </c>
      <c r="P35">
        <v>23650</v>
      </c>
      <c r="Q35">
        <v>0.254</v>
      </c>
      <c r="R35">
        <v>0.32</v>
      </c>
      <c r="S35">
        <v>0.375</v>
      </c>
      <c r="T35">
        <v>0.69499999999999995</v>
      </c>
      <c r="U35">
        <v>53585</v>
      </c>
      <c r="V35">
        <v>3064</v>
      </c>
      <c r="W35">
        <v>801</v>
      </c>
      <c r="X35">
        <v>1626</v>
      </c>
      <c r="Y35">
        <v>1240</v>
      </c>
      <c r="Z35">
        <v>1446</v>
      </c>
      <c r="AA35">
        <v>117328</v>
      </c>
      <c r="AB35">
        <f t="shared" si="0"/>
        <v>8.6165716999050339</v>
      </c>
      <c r="AC35">
        <f t="shared" si="1"/>
        <v>6.1811490978157648</v>
      </c>
      <c r="AD35">
        <f t="shared" si="2"/>
        <v>1.4973884140550808</v>
      </c>
      <c r="AE35">
        <f t="shared" si="3"/>
        <v>0.2060778727445394</v>
      </c>
      <c r="AF35">
        <f t="shared" si="4"/>
        <v>0.73195631528964866</v>
      </c>
      <c r="AG35">
        <f t="shared" si="5"/>
        <v>0.73979107312440651</v>
      </c>
      <c r="AH35">
        <f t="shared" si="6"/>
        <v>2.8684710351377016</v>
      </c>
      <c r="AI35">
        <f t="shared" si="7"/>
        <v>5.6149097815764479</v>
      </c>
      <c r="AJ35">
        <f t="shared" si="8"/>
        <v>27.855650522317188</v>
      </c>
      <c r="AK35">
        <f t="shared" si="9"/>
        <v>0.24684108815222239</v>
      </c>
      <c r="AL35">
        <f t="shared" si="10"/>
        <v>12082</v>
      </c>
    </row>
    <row r="36" spans="1:38" x14ac:dyDescent="0.25">
      <c r="A36">
        <v>1988</v>
      </c>
      <c r="B36">
        <v>4.1399999999999997</v>
      </c>
      <c r="C36">
        <v>4200</v>
      </c>
      <c r="D36">
        <v>159380</v>
      </c>
      <c r="E36">
        <v>142568</v>
      </c>
      <c r="F36">
        <v>17380</v>
      </c>
      <c r="G36">
        <v>36244</v>
      </c>
      <c r="H36">
        <v>25838</v>
      </c>
      <c r="I36">
        <v>6386</v>
      </c>
      <c r="J36">
        <v>840</v>
      </c>
      <c r="K36">
        <v>3180</v>
      </c>
      <c r="L36">
        <v>16219</v>
      </c>
      <c r="M36">
        <v>3301</v>
      </c>
      <c r="N36">
        <v>1418</v>
      </c>
      <c r="O36">
        <v>12984</v>
      </c>
      <c r="P36">
        <v>23355</v>
      </c>
      <c r="Q36">
        <v>0.254</v>
      </c>
      <c r="R36">
        <v>0.318</v>
      </c>
      <c r="S36">
        <v>0.378</v>
      </c>
      <c r="T36">
        <v>0.69599999999999995</v>
      </c>
      <c r="U36">
        <v>53850</v>
      </c>
      <c r="V36">
        <v>3087</v>
      </c>
      <c r="W36">
        <v>918</v>
      </c>
      <c r="X36">
        <v>1630</v>
      </c>
      <c r="Y36">
        <v>1265</v>
      </c>
      <c r="Z36">
        <v>1367</v>
      </c>
      <c r="AA36">
        <v>117298</v>
      </c>
      <c r="AB36">
        <f t="shared" si="0"/>
        <v>8.6295238095238087</v>
      </c>
      <c r="AC36">
        <f t="shared" si="1"/>
        <v>6.1519047619047615</v>
      </c>
      <c r="AD36">
        <f t="shared" si="2"/>
        <v>1.5204761904761905</v>
      </c>
      <c r="AE36">
        <f t="shared" si="3"/>
        <v>0.2</v>
      </c>
      <c r="AF36">
        <f t="shared" si="4"/>
        <v>0.75714285714285712</v>
      </c>
      <c r="AG36">
        <f t="shared" si="5"/>
        <v>0.78595238095238096</v>
      </c>
      <c r="AH36">
        <f t="shared" si="6"/>
        <v>2.7659523809523812</v>
      </c>
      <c r="AI36">
        <f t="shared" si="7"/>
        <v>5.5607142857142859</v>
      </c>
      <c r="AJ36">
        <f t="shared" si="8"/>
        <v>27.928095238095239</v>
      </c>
      <c r="AK36">
        <f t="shared" si="9"/>
        <v>0.24654388188800239</v>
      </c>
      <c r="AL36">
        <f t="shared" si="10"/>
        <v>11617</v>
      </c>
    </row>
    <row r="37" spans="1:38" x14ac:dyDescent="0.25">
      <c r="A37">
        <v>1987</v>
      </c>
      <c r="B37">
        <v>4.72</v>
      </c>
      <c r="C37">
        <v>4210</v>
      </c>
      <c r="D37">
        <v>161922</v>
      </c>
      <c r="E37">
        <v>144095</v>
      </c>
      <c r="F37">
        <v>19883</v>
      </c>
      <c r="G37">
        <v>37895</v>
      </c>
      <c r="H37">
        <v>25748</v>
      </c>
      <c r="I37">
        <v>6793</v>
      </c>
      <c r="J37">
        <v>896</v>
      </c>
      <c r="K37">
        <v>4458</v>
      </c>
      <c r="L37">
        <v>18713</v>
      </c>
      <c r="M37">
        <v>3585</v>
      </c>
      <c r="N37">
        <v>1529</v>
      </c>
      <c r="O37">
        <v>14389</v>
      </c>
      <c r="P37">
        <v>25099</v>
      </c>
      <c r="Q37">
        <v>0.26300000000000001</v>
      </c>
      <c r="R37">
        <v>0.33100000000000002</v>
      </c>
      <c r="S37">
        <v>0.41499999999999998</v>
      </c>
      <c r="T37">
        <v>0.747</v>
      </c>
      <c r="U37">
        <v>59854</v>
      </c>
      <c r="V37">
        <v>3124</v>
      </c>
      <c r="W37">
        <v>842</v>
      </c>
      <c r="X37">
        <v>1455</v>
      </c>
      <c r="Y37">
        <v>1110</v>
      </c>
      <c r="Z37">
        <v>1287</v>
      </c>
      <c r="AA37">
        <v>115648</v>
      </c>
      <c r="AB37">
        <f t="shared" si="0"/>
        <v>9.0011876484560567</v>
      </c>
      <c r="AC37">
        <f t="shared" si="1"/>
        <v>6.1159144893111641</v>
      </c>
      <c r="AD37">
        <f t="shared" si="2"/>
        <v>1.6135391923990499</v>
      </c>
      <c r="AE37">
        <f t="shared" si="3"/>
        <v>0.21282660332541567</v>
      </c>
      <c r="AF37">
        <f t="shared" si="4"/>
        <v>1.0589073634204276</v>
      </c>
      <c r="AG37">
        <f t="shared" si="5"/>
        <v>0.85154394299287406</v>
      </c>
      <c r="AH37">
        <f t="shared" si="6"/>
        <v>3.1121140142517816</v>
      </c>
      <c r="AI37">
        <f t="shared" si="7"/>
        <v>5.9617577197149645</v>
      </c>
      <c r="AJ37">
        <f t="shared" si="8"/>
        <v>27.469833729216152</v>
      </c>
      <c r="AK37">
        <f t="shared" si="9"/>
        <v>0.25051133171005807</v>
      </c>
      <c r="AL37">
        <f t="shared" si="10"/>
        <v>13102</v>
      </c>
    </row>
    <row r="38" spans="1:38" x14ac:dyDescent="0.25">
      <c r="A38">
        <v>1986</v>
      </c>
      <c r="B38">
        <v>4.41</v>
      </c>
      <c r="C38">
        <v>4206</v>
      </c>
      <c r="D38">
        <v>160858</v>
      </c>
      <c r="E38">
        <v>143106</v>
      </c>
      <c r="F38">
        <v>18545</v>
      </c>
      <c r="G38">
        <v>36880</v>
      </c>
      <c r="H38">
        <v>25701</v>
      </c>
      <c r="I38">
        <v>6511</v>
      </c>
      <c r="J38">
        <v>855</v>
      </c>
      <c r="K38">
        <v>3813</v>
      </c>
      <c r="L38">
        <v>17396</v>
      </c>
      <c r="M38">
        <v>3312</v>
      </c>
      <c r="N38">
        <v>1620</v>
      </c>
      <c r="O38">
        <v>14227</v>
      </c>
      <c r="P38">
        <v>24706</v>
      </c>
      <c r="Q38">
        <v>0.25800000000000001</v>
      </c>
      <c r="R38">
        <v>0.32600000000000001</v>
      </c>
      <c r="S38">
        <v>0.39500000000000002</v>
      </c>
      <c r="T38">
        <v>0.72099999999999997</v>
      </c>
      <c r="U38">
        <v>56540</v>
      </c>
      <c r="V38">
        <v>3119</v>
      </c>
      <c r="W38">
        <v>812</v>
      </c>
      <c r="X38">
        <v>1515</v>
      </c>
      <c r="Y38">
        <v>1175</v>
      </c>
      <c r="Z38">
        <v>1289</v>
      </c>
      <c r="AA38">
        <v>115762</v>
      </c>
      <c r="AB38">
        <f t="shared" si="0"/>
        <v>8.7684260580123627</v>
      </c>
      <c r="AC38">
        <f t="shared" si="1"/>
        <v>6.11055634807418</v>
      </c>
      <c r="AD38">
        <f t="shared" si="2"/>
        <v>1.5480266286257727</v>
      </c>
      <c r="AE38">
        <f t="shared" si="3"/>
        <v>0.20328102710413695</v>
      </c>
      <c r="AF38">
        <f t="shared" si="4"/>
        <v>0.90656205420827385</v>
      </c>
      <c r="AG38">
        <f t="shared" si="5"/>
        <v>0.78744650499286728</v>
      </c>
      <c r="AH38">
        <f t="shared" si="6"/>
        <v>3.0760817879220164</v>
      </c>
      <c r="AI38">
        <f t="shared" si="7"/>
        <v>5.8739895387541603</v>
      </c>
      <c r="AJ38">
        <f t="shared" si="8"/>
        <v>27.523062291963861</v>
      </c>
      <c r="AK38">
        <f t="shared" si="9"/>
        <v>0.24766691133514088</v>
      </c>
      <c r="AL38">
        <f t="shared" si="10"/>
        <v>12938</v>
      </c>
    </row>
    <row r="39" spans="1:38" x14ac:dyDescent="0.25">
      <c r="A39">
        <v>1985</v>
      </c>
      <c r="B39">
        <v>4.33</v>
      </c>
      <c r="C39">
        <v>4206</v>
      </c>
      <c r="D39">
        <v>160320</v>
      </c>
      <c r="E39">
        <v>143075</v>
      </c>
      <c r="F39">
        <v>18216</v>
      </c>
      <c r="G39">
        <v>36778</v>
      </c>
      <c r="H39">
        <v>25788</v>
      </c>
      <c r="I39">
        <v>6423</v>
      </c>
      <c r="J39">
        <v>965</v>
      </c>
      <c r="K39">
        <v>3602</v>
      </c>
      <c r="L39">
        <v>17129</v>
      </c>
      <c r="M39">
        <v>3097</v>
      </c>
      <c r="N39">
        <v>1431</v>
      </c>
      <c r="O39">
        <v>13838</v>
      </c>
      <c r="P39">
        <v>22451</v>
      </c>
      <c r="Q39">
        <v>0.25700000000000001</v>
      </c>
      <c r="R39">
        <v>0.32300000000000001</v>
      </c>
      <c r="S39">
        <v>0.39100000000000001</v>
      </c>
      <c r="T39">
        <v>0.71399999999999997</v>
      </c>
      <c r="U39">
        <v>55937</v>
      </c>
      <c r="V39">
        <v>3293</v>
      </c>
      <c r="W39">
        <v>699</v>
      </c>
      <c r="X39">
        <v>1549</v>
      </c>
      <c r="Y39">
        <v>1144</v>
      </c>
      <c r="Z39">
        <v>1337</v>
      </c>
      <c r="AA39">
        <v>118166</v>
      </c>
      <c r="AB39">
        <f t="shared" si="0"/>
        <v>8.7441749881122206</v>
      </c>
      <c r="AC39">
        <f t="shared" si="1"/>
        <v>6.1312410841654783</v>
      </c>
      <c r="AD39">
        <f t="shared" si="2"/>
        <v>1.5271041369472182</v>
      </c>
      <c r="AE39">
        <f t="shared" si="3"/>
        <v>0.22943414170233001</v>
      </c>
      <c r="AF39">
        <f t="shared" si="4"/>
        <v>0.85639562529719448</v>
      </c>
      <c r="AG39">
        <f t="shared" si="5"/>
        <v>0.7363290537327627</v>
      </c>
      <c r="AH39">
        <f t="shared" si="6"/>
        <v>2.9721825962910127</v>
      </c>
      <c r="AI39">
        <f t="shared" si="7"/>
        <v>5.3378506894912032</v>
      </c>
      <c r="AJ39">
        <f t="shared" si="8"/>
        <v>28.094626723728009</v>
      </c>
      <c r="AK39">
        <f t="shared" si="9"/>
        <v>0.24500225240194667</v>
      </c>
      <c r="AL39">
        <f t="shared" si="10"/>
        <v>12501</v>
      </c>
    </row>
    <row r="40" spans="1:38" x14ac:dyDescent="0.25">
      <c r="A40">
        <v>1984</v>
      </c>
      <c r="B40">
        <v>4.26</v>
      </c>
      <c r="C40">
        <v>4210</v>
      </c>
      <c r="D40">
        <v>160566</v>
      </c>
      <c r="E40">
        <v>143829</v>
      </c>
      <c r="F40">
        <v>17921</v>
      </c>
      <c r="G40">
        <v>37381</v>
      </c>
      <c r="H40">
        <v>26925</v>
      </c>
      <c r="I40">
        <v>6213</v>
      </c>
      <c r="J40">
        <v>985</v>
      </c>
      <c r="K40">
        <v>3258</v>
      </c>
      <c r="L40">
        <v>16778</v>
      </c>
      <c r="M40">
        <v>3032</v>
      </c>
      <c r="N40">
        <v>1511</v>
      </c>
      <c r="O40">
        <v>13320</v>
      </c>
      <c r="P40">
        <v>22500</v>
      </c>
      <c r="Q40">
        <v>0.26</v>
      </c>
      <c r="R40">
        <v>0.32300000000000001</v>
      </c>
      <c r="S40">
        <v>0.38500000000000001</v>
      </c>
      <c r="T40">
        <v>0.70799999999999996</v>
      </c>
      <c r="U40">
        <v>55338</v>
      </c>
      <c r="V40">
        <v>3193</v>
      </c>
      <c r="W40">
        <v>668</v>
      </c>
      <c r="X40">
        <v>1435</v>
      </c>
      <c r="Y40">
        <v>1286</v>
      </c>
      <c r="Z40">
        <v>1270</v>
      </c>
      <c r="AA40">
        <v>119357</v>
      </c>
      <c r="AB40">
        <f t="shared" si="0"/>
        <v>8.8790973871733971</v>
      </c>
      <c r="AC40">
        <f t="shared" si="1"/>
        <v>6.395486935866983</v>
      </c>
      <c r="AD40">
        <f t="shared" si="2"/>
        <v>1.475771971496437</v>
      </c>
      <c r="AE40">
        <f t="shared" si="3"/>
        <v>0.23396674584323041</v>
      </c>
      <c r="AF40">
        <f t="shared" si="4"/>
        <v>0.7738717339667458</v>
      </c>
      <c r="AG40">
        <f t="shared" si="5"/>
        <v>0.72019002375296914</v>
      </c>
      <c r="AH40">
        <f t="shared" si="6"/>
        <v>2.8622327790973872</v>
      </c>
      <c r="AI40">
        <f t="shared" si="7"/>
        <v>5.3444180522565317</v>
      </c>
      <c r="AJ40">
        <f t="shared" si="8"/>
        <v>28.35083135391924</v>
      </c>
      <c r="AK40">
        <f t="shared" si="9"/>
        <v>0.2507311123194263</v>
      </c>
      <c r="AL40">
        <f t="shared" si="10"/>
        <v>12050</v>
      </c>
    </row>
    <row r="41" spans="1:38" x14ac:dyDescent="0.25">
      <c r="A41">
        <v>1983</v>
      </c>
      <c r="B41">
        <v>4.3099999999999996</v>
      </c>
      <c r="C41">
        <v>4218</v>
      </c>
      <c r="D41">
        <v>160615</v>
      </c>
      <c r="E41">
        <v>143538</v>
      </c>
      <c r="F41">
        <v>18170</v>
      </c>
      <c r="G41">
        <v>37443</v>
      </c>
      <c r="H41">
        <v>26646</v>
      </c>
      <c r="I41">
        <v>6463</v>
      </c>
      <c r="J41">
        <v>1033</v>
      </c>
      <c r="K41">
        <v>3301</v>
      </c>
      <c r="L41">
        <v>17067</v>
      </c>
      <c r="M41">
        <v>3325</v>
      </c>
      <c r="N41">
        <v>1619</v>
      </c>
      <c r="O41">
        <v>13518</v>
      </c>
      <c r="P41">
        <v>21716</v>
      </c>
      <c r="Q41">
        <v>0.26100000000000001</v>
      </c>
      <c r="R41">
        <v>0.32500000000000001</v>
      </c>
      <c r="S41">
        <v>0.38900000000000001</v>
      </c>
      <c r="T41">
        <v>0.71399999999999997</v>
      </c>
      <c r="U41">
        <v>55875</v>
      </c>
      <c r="V41">
        <v>3296</v>
      </c>
      <c r="W41">
        <v>717</v>
      </c>
      <c r="X41">
        <v>1561</v>
      </c>
      <c r="Y41">
        <v>1256</v>
      </c>
      <c r="Z41">
        <v>1379</v>
      </c>
      <c r="AA41">
        <v>119777</v>
      </c>
      <c r="AB41">
        <f t="shared" si="0"/>
        <v>8.8769559032716927</v>
      </c>
      <c r="AC41">
        <f t="shared" si="1"/>
        <v>6.317211948790896</v>
      </c>
      <c r="AD41">
        <f t="shared" si="2"/>
        <v>1.5322427690848743</v>
      </c>
      <c r="AE41">
        <f t="shared" si="3"/>
        <v>0.24490279753437649</v>
      </c>
      <c r="AF41">
        <f t="shared" si="4"/>
        <v>0.78259838786154579</v>
      </c>
      <c r="AG41">
        <f t="shared" si="5"/>
        <v>0.78828828828828834</v>
      </c>
      <c r="AH41">
        <f t="shared" si="6"/>
        <v>2.8779042200094831</v>
      </c>
      <c r="AI41">
        <f t="shared" si="7"/>
        <v>5.1484115694642014</v>
      </c>
      <c r="AJ41">
        <f t="shared" si="8"/>
        <v>28.396633475580845</v>
      </c>
      <c r="AK41">
        <f t="shared" si="9"/>
        <v>0.24947754541336023</v>
      </c>
      <c r="AL41">
        <f t="shared" si="10"/>
        <v>12139</v>
      </c>
    </row>
    <row r="42" spans="1:38" x14ac:dyDescent="0.25">
      <c r="A42">
        <v>1982</v>
      </c>
      <c r="B42">
        <v>4.3</v>
      </c>
      <c r="C42">
        <v>4214</v>
      </c>
      <c r="D42">
        <v>161104</v>
      </c>
      <c r="E42">
        <v>144149</v>
      </c>
      <c r="F42">
        <v>18110</v>
      </c>
      <c r="G42">
        <v>37651</v>
      </c>
      <c r="H42">
        <v>26992</v>
      </c>
      <c r="I42">
        <v>6316</v>
      </c>
      <c r="J42">
        <v>964</v>
      </c>
      <c r="K42">
        <v>3379</v>
      </c>
      <c r="L42">
        <v>17019</v>
      </c>
      <c r="M42">
        <v>3176</v>
      </c>
      <c r="N42">
        <v>1617</v>
      </c>
      <c r="O42">
        <v>13302</v>
      </c>
      <c r="P42">
        <v>21221</v>
      </c>
      <c r="Q42">
        <v>0.26100000000000001</v>
      </c>
      <c r="R42">
        <v>0.32400000000000001</v>
      </c>
      <c r="S42">
        <v>0.38900000000000001</v>
      </c>
      <c r="T42">
        <v>0.71299999999999997</v>
      </c>
      <c r="U42">
        <v>56032</v>
      </c>
      <c r="V42">
        <v>3147</v>
      </c>
      <c r="W42">
        <v>677</v>
      </c>
      <c r="X42">
        <v>1740</v>
      </c>
      <c r="Y42">
        <v>1221</v>
      </c>
      <c r="Z42">
        <v>1319</v>
      </c>
      <c r="AA42">
        <v>120770</v>
      </c>
      <c r="AB42">
        <f t="shared" si="0"/>
        <v>8.9347413383958241</v>
      </c>
      <c r="AC42">
        <f t="shared" si="1"/>
        <v>6.4053156146179404</v>
      </c>
      <c r="AD42">
        <f t="shared" si="2"/>
        <v>1.4988134788799241</v>
      </c>
      <c r="AE42">
        <f t="shared" si="3"/>
        <v>0.22876127195064072</v>
      </c>
      <c r="AF42">
        <f t="shared" si="4"/>
        <v>0.80185097294731844</v>
      </c>
      <c r="AG42">
        <f t="shared" si="5"/>
        <v>0.75367821547223546</v>
      </c>
      <c r="AH42">
        <f t="shared" si="6"/>
        <v>2.8436165163739915</v>
      </c>
      <c r="AI42">
        <f t="shared" si="7"/>
        <v>5.0358329378262932</v>
      </c>
      <c r="AJ42">
        <f t="shared" si="8"/>
        <v>28.65923113431419</v>
      </c>
      <c r="AK42">
        <f t="shared" si="9"/>
        <v>0.24884371029224905</v>
      </c>
      <c r="AL42">
        <f t="shared" si="10"/>
        <v>11983</v>
      </c>
    </row>
    <row r="43" spans="1:38" x14ac:dyDescent="0.25">
      <c r="A43">
        <v>1981</v>
      </c>
      <c r="B43">
        <v>4</v>
      </c>
      <c r="C43">
        <v>2788</v>
      </c>
      <c r="D43">
        <v>105892</v>
      </c>
      <c r="E43">
        <v>94467</v>
      </c>
      <c r="F43">
        <v>11147</v>
      </c>
      <c r="G43">
        <v>24157</v>
      </c>
      <c r="H43">
        <v>17717</v>
      </c>
      <c r="I43">
        <v>4000</v>
      </c>
      <c r="J43">
        <v>659</v>
      </c>
      <c r="K43">
        <v>1781</v>
      </c>
      <c r="L43">
        <v>10451</v>
      </c>
      <c r="M43">
        <v>2021</v>
      </c>
      <c r="N43">
        <v>1100</v>
      </c>
      <c r="O43">
        <v>8868</v>
      </c>
      <c r="P43">
        <v>13237</v>
      </c>
      <c r="Q43">
        <v>0.25600000000000001</v>
      </c>
      <c r="R43">
        <v>0.32</v>
      </c>
      <c r="S43">
        <v>0.36899999999999999</v>
      </c>
      <c r="T43">
        <v>0.68899999999999995</v>
      </c>
      <c r="U43">
        <v>34818</v>
      </c>
      <c r="V43">
        <v>2208</v>
      </c>
      <c r="W43">
        <v>464</v>
      </c>
      <c r="X43">
        <v>1252</v>
      </c>
      <c r="Y43">
        <v>829</v>
      </c>
      <c r="Z43">
        <v>895</v>
      </c>
      <c r="AA43">
        <v>80278</v>
      </c>
      <c r="AB43">
        <f t="shared" si="0"/>
        <v>8.6646341463414629</v>
      </c>
      <c r="AC43">
        <f t="shared" si="1"/>
        <v>6.3547345767575321</v>
      </c>
      <c r="AD43">
        <f t="shared" si="2"/>
        <v>1.4347202295552368</v>
      </c>
      <c r="AE43">
        <f t="shared" si="3"/>
        <v>0.23637015781922524</v>
      </c>
      <c r="AF43">
        <f t="shared" si="4"/>
        <v>0.63880918220946914</v>
      </c>
      <c r="AG43">
        <f t="shared" si="5"/>
        <v>0.72489239598278332</v>
      </c>
      <c r="AH43">
        <f t="shared" si="6"/>
        <v>2.8597560975609757</v>
      </c>
      <c r="AI43">
        <f t="shared" si="7"/>
        <v>4.7478479196556673</v>
      </c>
      <c r="AJ43">
        <f t="shared" si="8"/>
        <v>28.794117647058822</v>
      </c>
      <c r="AK43">
        <f t="shared" si="9"/>
        <v>0.24400510343173071</v>
      </c>
      <c r="AL43">
        <f t="shared" si="10"/>
        <v>7973</v>
      </c>
    </row>
    <row r="44" spans="1:38" x14ac:dyDescent="0.25">
      <c r="A44">
        <v>1980</v>
      </c>
      <c r="B44">
        <v>4.29</v>
      </c>
      <c r="C44">
        <v>4210</v>
      </c>
      <c r="D44">
        <v>161210</v>
      </c>
      <c r="E44">
        <v>144160</v>
      </c>
      <c r="F44">
        <v>18053</v>
      </c>
      <c r="G44">
        <v>38144</v>
      </c>
      <c r="H44">
        <v>27636</v>
      </c>
      <c r="I44">
        <v>6345</v>
      </c>
      <c r="J44">
        <v>1076</v>
      </c>
      <c r="K44">
        <v>3087</v>
      </c>
      <c r="L44">
        <v>16928</v>
      </c>
      <c r="M44">
        <v>3294</v>
      </c>
      <c r="N44">
        <v>1610</v>
      </c>
      <c r="O44">
        <v>13190</v>
      </c>
      <c r="P44">
        <v>20212</v>
      </c>
      <c r="Q44">
        <v>0.26500000000000001</v>
      </c>
      <c r="R44">
        <v>0.32600000000000001</v>
      </c>
      <c r="S44">
        <v>0.38800000000000001</v>
      </c>
      <c r="T44">
        <v>0.71399999999999997</v>
      </c>
      <c r="U44">
        <v>55902</v>
      </c>
      <c r="V44">
        <v>3362</v>
      </c>
      <c r="W44">
        <v>657</v>
      </c>
      <c r="X44">
        <v>1883</v>
      </c>
      <c r="Y44">
        <v>1296</v>
      </c>
      <c r="Z44">
        <v>1435</v>
      </c>
      <c r="AA44">
        <v>122157</v>
      </c>
      <c r="AB44">
        <f t="shared" si="0"/>
        <v>9.0603325415676963</v>
      </c>
      <c r="AC44">
        <f t="shared" si="1"/>
        <v>6.5643705463182895</v>
      </c>
      <c r="AD44">
        <f t="shared" si="2"/>
        <v>1.5071258907363421</v>
      </c>
      <c r="AE44">
        <f t="shared" si="3"/>
        <v>0.25558194774346793</v>
      </c>
      <c r="AF44">
        <f t="shared" si="4"/>
        <v>0.73325415676959615</v>
      </c>
      <c r="AG44">
        <f t="shared" si="5"/>
        <v>0.78242280285035626</v>
      </c>
      <c r="AH44">
        <f t="shared" si="6"/>
        <v>2.7921615201900236</v>
      </c>
      <c r="AI44">
        <f t="shared" si="7"/>
        <v>4.8009501187648453</v>
      </c>
      <c r="AJ44">
        <f t="shared" si="8"/>
        <v>29.015914489311164</v>
      </c>
      <c r="AK44">
        <f t="shared" si="9"/>
        <v>0.25183360032182289</v>
      </c>
      <c r="AL44">
        <f t="shared" si="10"/>
        <v>11755</v>
      </c>
    </row>
    <row r="45" spans="1:38" x14ac:dyDescent="0.25">
      <c r="A45">
        <v>1979</v>
      </c>
      <c r="B45">
        <v>4.46</v>
      </c>
      <c r="C45">
        <v>4196</v>
      </c>
      <c r="D45">
        <v>160378</v>
      </c>
      <c r="E45">
        <v>142792</v>
      </c>
      <c r="F45">
        <v>18713</v>
      </c>
      <c r="G45">
        <v>37911</v>
      </c>
      <c r="H45">
        <v>26997</v>
      </c>
      <c r="I45">
        <v>6415</v>
      </c>
      <c r="J45">
        <v>1066</v>
      </c>
      <c r="K45">
        <v>3433</v>
      </c>
      <c r="L45">
        <v>17558</v>
      </c>
      <c r="M45">
        <v>2983</v>
      </c>
      <c r="N45">
        <v>1598</v>
      </c>
      <c r="O45">
        <v>13601</v>
      </c>
      <c r="P45">
        <v>20035</v>
      </c>
      <c r="Q45">
        <v>0.26500000000000001</v>
      </c>
      <c r="R45">
        <v>0.33</v>
      </c>
      <c r="S45">
        <v>0.39700000000000002</v>
      </c>
      <c r="T45">
        <v>0.72699999999999998</v>
      </c>
      <c r="U45">
        <v>56757</v>
      </c>
      <c r="V45">
        <v>3326</v>
      </c>
      <c r="W45">
        <v>754</v>
      </c>
      <c r="X45">
        <v>1896</v>
      </c>
      <c r="Y45">
        <v>1314</v>
      </c>
      <c r="Z45">
        <v>1366</v>
      </c>
      <c r="AA45">
        <v>120638</v>
      </c>
      <c r="AB45">
        <f t="shared" si="0"/>
        <v>9.0350333651096282</v>
      </c>
      <c r="AC45">
        <f t="shared" si="1"/>
        <v>6.4339847473784557</v>
      </c>
      <c r="AD45">
        <f t="shared" si="2"/>
        <v>1.528836987607245</v>
      </c>
      <c r="AE45">
        <f t="shared" si="3"/>
        <v>0.25405147759771213</v>
      </c>
      <c r="AF45">
        <f t="shared" si="4"/>
        <v>0.81816015252621543</v>
      </c>
      <c r="AG45">
        <f t="shared" si="5"/>
        <v>0.71091515729265964</v>
      </c>
      <c r="AH45">
        <f t="shared" si="6"/>
        <v>2.9158722592945661</v>
      </c>
      <c r="AI45">
        <f t="shared" si="7"/>
        <v>4.7747855100095329</v>
      </c>
      <c r="AJ45">
        <f t="shared" si="8"/>
        <v>28.750714966634892</v>
      </c>
      <c r="AK45">
        <f t="shared" si="9"/>
        <v>0.24943569857622411</v>
      </c>
      <c r="AL45">
        <f t="shared" si="10"/>
        <v>12235</v>
      </c>
    </row>
    <row r="46" spans="1:38" x14ac:dyDescent="0.25">
      <c r="A46">
        <v>1978</v>
      </c>
      <c r="B46">
        <v>4.0999999999999996</v>
      </c>
      <c r="C46">
        <v>4204</v>
      </c>
      <c r="D46">
        <v>159192</v>
      </c>
      <c r="E46">
        <v>141567</v>
      </c>
      <c r="F46">
        <v>17251</v>
      </c>
      <c r="G46">
        <v>36508</v>
      </c>
      <c r="H46">
        <v>26346</v>
      </c>
      <c r="I46">
        <v>6186</v>
      </c>
      <c r="J46">
        <v>1020</v>
      </c>
      <c r="K46">
        <v>2956</v>
      </c>
      <c r="L46">
        <v>16098</v>
      </c>
      <c r="M46">
        <v>3004</v>
      </c>
      <c r="N46">
        <v>1617</v>
      </c>
      <c r="O46">
        <v>13566</v>
      </c>
      <c r="P46">
        <v>20058</v>
      </c>
      <c r="Q46">
        <v>0.25800000000000001</v>
      </c>
      <c r="R46">
        <v>0.32300000000000001</v>
      </c>
      <c r="S46">
        <v>0.379</v>
      </c>
      <c r="T46">
        <v>0.70199999999999996</v>
      </c>
      <c r="U46">
        <v>53602</v>
      </c>
      <c r="V46">
        <v>3076</v>
      </c>
      <c r="W46">
        <v>772</v>
      </c>
      <c r="X46">
        <v>1986</v>
      </c>
      <c r="Y46">
        <v>1274</v>
      </c>
      <c r="Z46">
        <v>1338</v>
      </c>
      <c r="AA46">
        <v>119827</v>
      </c>
      <c r="AB46">
        <f t="shared" si="0"/>
        <v>8.6841103710751657</v>
      </c>
      <c r="AC46">
        <f t="shared" si="1"/>
        <v>6.2668886774500479</v>
      </c>
      <c r="AD46">
        <f t="shared" si="2"/>
        <v>1.4714557564224549</v>
      </c>
      <c r="AE46">
        <f t="shared" si="3"/>
        <v>0.24262607040913417</v>
      </c>
      <c r="AF46">
        <f t="shared" si="4"/>
        <v>0.70313986679353002</v>
      </c>
      <c r="AG46">
        <f t="shared" si="5"/>
        <v>0.71455756422454808</v>
      </c>
      <c r="AH46">
        <f t="shared" si="6"/>
        <v>2.9086584205518555</v>
      </c>
      <c r="AI46">
        <f t="shared" si="7"/>
        <v>4.771170313986679</v>
      </c>
      <c r="AJ46">
        <f t="shared" si="8"/>
        <v>28.503092293054234</v>
      </c>
      <c r="AK46">
        <f t="shared" si="9"/>
        <v>0.24409975846113552</v>
      </c>
      <c r="AL46">
        <f t="shared" si="10"/>
        <v>12228</v>
      </c>
    </row>
    <row r="47" spans="1:38" x14ac:dyDescent="0.25">
      <c r="A47">
        <v>1977</v>
      </c>
      <c r="B47">
        <v>4.47</v>
      </c>
      <c r="C47">
        <v>4206</v>
      </c>
      <c r="D47">
        <v>161547</v>
      </c>
      <c r="E47">
        <v>143975</v>
      </c>
      <c r="F47">
        <v>18803</v>
      </c>
      <c r="G47">
        <v>38037</v>
      </c>
      <c r="H47">
        <v>26782</v>
      </c>
      <c r="I47">
        <v>6441</v>
      </c>
      <c r="J47">
        <v>1170</v>
      </c>
      <c r="K47">
        <v>3644</v>
      </c>
      <c r="L47">
        <v>17596</v>
      </c>
      <c r="M47">
        <v>3017</v>
      </c>
      <c r="N47">
        <v>1779</v>
      </c>
      <c r="O47">
        <v>13757</v>
      </c>
      <c r="P47">
        <v>21722</v>
      </c>
      <c r="Q47">
        <v>0.26400000000000001</v>
      </c>
      <c r="R47">
        <v>0.32900000000000001</v>
      </c>
      <c r="S47">
        <v>0.40100000000000002</v>
      </c>
      <c r="T47">
        <v>0.73</v>
      </c>
      <c r="U47">
        <v>57750</v>
      </c>
      <c r="V47">
        <v>3139</v>
      </c>
      <c r="W47">
        <v>791</v>
      </c>
      <c r="X47">
        <v>1764</v>
      </c>
      <c r="Y47">
        <v>1231</v>
      </c>
      <c r="Z47">
        <v>1297</v>
      </c>
      <c r="AA47">
        <v>119840</v>
      </c>
      <c r="AB47">
        <f t="shared" si="0"/>
        <v>9.0435092724679027</v>
      </c>
      <c r="AC47">
        <f t="shared" si="1"/>
        <v>6.367570137898241</v>
      </c>
      <c r="AD47">
        <f t="shared" si="2"/>
        <v>1.5313837375178316</v>
      </c>
      <c r="AE47">
        <f t="shared" si="3"/>
        <v>0.2781740370898716</v>
      </c>
      <c r="AF47">
        <f t="shared" si="4"/>
        <v>0.86638135996195909</v>
      </c>
      <c r="AG47">
        <f t="shared" si="5"/>
        <v>0.71730860675225872</v>
      </c>
      <c r="AH47">
        <f t="shared" si="6"/>
        <v>2.9624346172135043</v>
      </c>
      <c r="AI47">
        <f t="shared" si="7"/>
        <v>5.1645268663813599</v>
      </c>
      <c r="AJ47">
        <f t="shared" si="8"/>
        <v>28.492629576795053</v>
      </c>
      <c r="AK47">
        <f t="shared" si="9"/>
        <v>0.25029109539195993</v>
      </c>
      <c r="AL47">
        <f t="shared" si="10"/>
        <v>12460</v>
      </c>
    </row>
    <row r="48" spans="1:38" x14ac:dyDescent="0.25">
      <c r="A48">
        <v>1976</v>
      </c>
      <c r="B48">
        <v>3.99</v>
      </c>
      <c r="C48">
        <v>3878</v>
      </c>
      <c r="D48">
        <v>147603</v>
      </c>
      <c r="E48">
        <v>131525</v>
      </c>
      <c r="F48">
        <v>15492</v>
      </c>
      <c r="G48">
        <v>33598</v>
      </c>
      <c r="H48">
        <v>25157</v>
      </c>
      <c r="I48">
        <v>5240</v>
      </c>
      <c r="J48">
        <v>966</v>
      </c>
      <c r="K48">
        <v>2235</v>
      </c>
      <c r="L48">
        <v>14363</v>
      </c>
      <c r="M48">
        <v>3054</v>
      </c>
      <c r="N48">
        <v>1544</v>
      </c>
      <c r="O48">
        <v>12391</v>
      </c>
      <c r="P48">
        <v>18745</v>
      </c>
      <c r="Q48">
        <v>0.255</v>
      </c>
      <c r="R48">
        <v>0.32</v>
      </c>
      <c r="S48">
        <v>0.36099999999999999</v>
      </c>
      <c r="T48">
        <v>0.68100000000000005</v>
      </c>
      <c r="U48">
        <v>47475</v>
      </c>
      <c r="V48">
        <v>2910</v>
      </c>
      <c r="W48">
        <v>684</v>
      </c>
      <c r="X48">
        <v>1793</v>
      </c>
      <c r="Y48">
        <v>1183</v>
      </c>
      <c r="Z48">
        <v>1156</v>
      </c>
      <c r="AA48">
        <v>111728</v>
      </c>
      <c r="AB48">
        <f t="shared" si="0"/>
        <v>8.6637441980402272</v>
      </c>
      <c r="AC48">
        <f t="shared" si="1"/>
        <v>6.4871067560598243</v>
      </c>
      <c r="AD48">
        <f t="shared" si="2"/>
        <v>1.3512119649303764</v>
      </c>
      <c r="AE48">
        <f t="shared" si="3"/>
        <v>0.24909747292418771</v>
      </c>
      <c r="AF48">
        <f t="shared" si="4"/>
        <v>0.57632800412583807</v>
      </c>
      <c r="AG48">
        <f t="shared" si="5"/>
        <v>0.78751933986591027</v>
      </c>
      <c r="AH48">
        <f t="shared" si="6"/>
        <v>2.8971119133574006</v>
      </c>
      <c r="AI48">
        <f t="shared" si="7"/>
        <v>4.8336771531717382</v>
      </c>
      <c r="AJ48">
        <f t="shared" si="8"/>
        <v>28.810727178958224</v>
      </c>
      <c r="AK48">
        <f t="shared" si="9"/>
        <v>0.24539536484985056</v>
      </c>
      <c r="AL48">
        <f t="shared" si="10"/>
        <v>11235</v>
      </c>
    </row>
    <row r="49" spans="1:38" x14ac:dyDescent="0.25">
      <c r="A49">
        <v>1975</v>
      </c>
      <c r="B49">
        <v>4.21</v>
      </c>
      <c r="C49">
        <v>3868</v>
      </c>
      <c r="D49">
        <v>148623</v>
      </c>
      <c r="E49">
        <v>131473</v>
      </c>
      <c r="F49">
        <v>16295</v>
      </c>
      <c r="G49">
        <v>33863</v>
      </c>
      <c r="H49">
        <v>24835</v>
      </c>
      <c r="I49">
        <v>5443</v>
      </c>
      <c r="J49">
        <v>887</v>
      </c>
      <c r="K49">
        <v>2698</v>
      </c>
      <c r="L49">
        <v>15153</v>
      </c>
      <c r="M49">
        <v>2524</v>
      </c>
      <c r="N49">
        <v>1369</v>
      </c>
      <c r="O49">
        <v>13402</v>
      </c>
      <c r="P49">
        <v>19280</v>
      </c>
      <c r="Q49">
        <v>0.25800000000000001</v>
      </c>
      <c r="R49">
        <v>0.32700000000000001</v>
      </c>
      <c r="S49">
        <v>0.374</v>
      </c>
      <c r="T49">
        <v>0.70099999999999996</v>
      </c>
      <c r="U49">
        <v>49174</v>
      </c>
      <c r="V49">
        <v>3014</v>
      </c>
      <c r="W49">
        <v>761</v>
      </c>
      <c r="X49">
        <v>1873</v>
      </c>
      <c r="Y49">
        <v>1087</v>
      </c>
      <c r="Z49">
        <v>1338</v>
      </c>
      <c r="AA49">
        <v>110582</v>
      </c>
      <c r="AB49">
        <f t="shared" si="0"/>
        <v>8.7546535677352644</v>
      </c>
      <c r="AC49">
        <f t="shared" si="1"/>
        <v>6.4206308169596689</v>
      </c>
      <c r="AD49">
        <f t="shared" si="2"/>
        <v>1.4071871768355739</v>
      </c>
      <c r="AE49">
        <f t="shared" si="3"/>
        <v>0.22931747673216132</v>
      </c>
      <c r="AF49">
        <f t="shared" si="4"/>
        <v>0.6975180972078594</v>
      </c>
      <c r="AG49">
        <f t="shared" si="5"/>
        <v>0.65253360910031022</v>
      </c>
      <c r="AH49">
        <f t="shared" si="6"/>
        <v>3.1189245087900725</v>
      </c>
      <c r="AI49">
        <f t="shared" si="7"/>
        <v>4.9844881075491214</v>
      </c>
      <c r="AJ49">
        <f t="shared" si="8"/>
        <v>28.588934850051707</v>
      </c>
      <c r="AK49">
        <f t="shared" si="9"/>
        <v>0.24398741114207873</v>
      </c>
      <c r="AL49">
        <f t="shared" si="10"/>
        <v>12064</v>
      </c>
    </row>
    <row r="50" spans="1:38" x14ac:dyDescent="0.25">
      <c r="A50">
        <v>1974</v>
      </c>
      <c r="B50">
        <v>4.12</v>
      </c>
      <c r="C50">
        <v>3890</v>
      </c>
      <c r="D50">
        <v>148856</v>
      </c>
      <c r="E50">
        <v>132256</v>
      </c>
      <c r="F50">
        <v>16046</v>
      </c>
      <c r="G50">
        <v>33969</v>
      </c>
      <c r="H50">
        <v>25267</v>
      </c>
      <c r="I50">
        <v>5206</v>
      </c>
      <c r="J50">
        <v>847</v>
      </c>
      <c r="K50">
        <v>2649</v>
      </c>
      <c r="L50">
        <v>14858</v>
      </c>
      <c r="M50">
        <v>2488</v>
      </c>
      <c r="N50">
        <v>1383</v>
      </c>
      <c r="O50">
        <v>12963</v>
      </c>
      <c r="P50">
        <v>19495</v>
      </c>
      <c r="Q50">
        <v>0.25700000000000001</v>
      </c>
      <c r="R50">
        <v>0.32400000000000001</v>
      </c>
      <c r="S50">
        <v>0.36899999999999999</v>
      </c>
      <c r="T50">
        <v>0.69299999999999995</v>
      </c>
      <c r="U50">
        <v>48816</v>
      </c>
      <c r="V50">
        <v>3083</v>
      </c>
      <c r="W50">
        <v>774</v>
      </c>
      <c r="X50">
        <v>1734</v>
      </c>
      <c r="Y50">
        <v>1104</v>
      </c>
      <c r="Z50">
        <v>1353</v>
      </c>
      <c r="AA50">
        <v>111216</v>
      </c>
      <c r="AB50">
        <f t="shared" si="0"/>
        <v>8.7323907455012861</v>
      </c>
      <c r="AC50">
        <f t="shared" si="1"/>
        <v>6.4953727506426739</v>
      </c>
      <c r="AD50">
        <f t="shared" si="2"/>
        <v>1.3383033419023136</v>
      </c>
      <c r="AE50">
        <f t="shared" si="3"/>
        <v>0.21773778920308484</v>
      </c>
      <c r="AF50">
        <f t="shared" si="4"/>
        <v>0.68097686375321331</v>
      </c>
      <c r="AG50">
        <f t="shared" si="5"/>
        <v>0.63958868894601539</v>
      </c>
      <c r="AH50">
        <f t="shared" si="6"/>
        <v>2.9845758354755785</v>
      </c>
      <c r="AI50">
        <f t="shared" si="7"/>
        <v>5.0115681233933165</v>
      </c>
      <c r="AJ50">
        <f t="shared" si="8"/>
        <v>28.590231362467865</v>
      </c>
      <c r="AK50">
        <f t="shared" si="9"/>
        <v>0.24503974463290981</v>
      </c>
      <c r="AL50">
        <f t="shared" si="10"/>
        <v>11610</v>
      </c>
    </row>
    <row r="51" spans="1:38" x14ac:dyDescent="0.25">
      <c r="A51">
        <v>1973</v>
      </c>
      <c r="B51">
        <v>4.21</v>
      </c>
      <c r="C51">
        <v>3886</v>
      </c>
      <c r="D51">
        <v>148795</v>
      </c>
      <c r="E51">
        <v>132363</v>
      </c>
      <c r="F51">
        <v>16376</v>
      </c>
      <c r="G51">
        <v>34010</v>
      </c>
      <c r="H51">
        <v>24894</v>
      </c>
      <c r="I51">
        <v>5224</v>
      </c>
      <c r="J51">
        <v>790</v>
      </c>
      <c r="K51">
        <v>3102</v>
      </c>
      <c r="L51">
        <v>15254</v>
      </c>
      <c r="M51">
        <v>2034</v>
      </c>
      <c r="N51">
        <v>1213</v>
      </c>
      <c r="O51">
        <v>13100</v>
      </c>
      <c r="P51">
        <v>20358</v>
      </c>
      <c r="Q51">
        <v>0.25700000000000001</v>
      </c>
      <c r="R51">
        <v>0.32500000000000001</v>
      </c>
      <c r="S51">
        <v>0.379</v>
      </c>
      <c r="T51">
        <v>0.70399999999999996</v>
      </c>
      <c r="U51">
        <v>50120</v>
      </c>
      <c r="V51">
        <v>3129</v>
      </c>
      <c r="W51">
        <v>755</v>
      </c>
      <c r="X51">
        <v>1550</v>
      </c>
      <c r="Y51">
        <v>1009</v>
      </c>
      <c r="Z51">
        <v>1357</v>
      </c>
      <c r="AA51">
        <v>109912</v>
      </c>
      <c r="AB51">
        <f t="shared" si="0"/>
        <v>8.7519300051466811</v>
      </c>
      <c r="AC51">
        <f t="shared" si="1"/>
        <v>6.4060730828615542</v>
      </c>
      <c r="AD51">
        <f t="shared" si="2"/>
        <v>1.3443129181677818</v>
      </c>
      <c r="AE51">
        <f t="shared" si="3"/>
        <v>0.20329387545033453</v>
      </c>
      <c r="AF51">
        <f t="shared" si="4"/>
        <v>0.79825012866700973</v>
      </c>
      <c r="AG51">
        <f t="shared" si="5"/>
        <v>0.52341739577972213</v>
      </c>
      <c r="AH51">
        <f t="shared" si="6"/>
        <v>3.0218733916623779</v>
      </c>
      <c r="AI51">
        <f t="shared" si="7"/>
        <v>5.2388059701492535</v>
      </c>
      <c r="AJ51">
        <f t="shared" si="8"/>
        <v>28.284096757591353</v>
      </c>
      <c r="AK51">
        <f t="shared" si="9"/>
        <v>0.24463369847400748</v>
      </c>
      <c r="AL51">
        <f t="shared" si="10"/>
        <v>11743</v>
      </c>
    </row>
    <row r="52" spans="1:38" x14ac:dyDescent="0.25">
      <c r="A52">
        <v>1972</v>
      </c>
      <c r="B52">
        <v>3.69</v>
      </c>
      <c r="C52">
        <v>3718</v>
      </c>
      <c r="D52">
        <v>139975</v>
      </c>
      <c r="E52">
        <v>124828</v>
      </c>
      <c r="F52">
        <v>13706</v>
      </c>
      <c r="G52">
        <v>30434</v>
      </c>
      <c r="H52">
        <v>22502</v>
      </c>
      <c r="I52">
        <v>4652</v>
      </c>
      <c r="J52">
        <v>746</v>
      </c>
      <c r="K52">
        <v>2534</v>
      </c>
      <c r="L52">
        <v>12750</v>
      </c>
      <c r="M52">
        <v>1807</v>
      </c>
      <c r="N52">
        <v>1105</v>
      </c>
      <c r="O52">
        <v>11727</v>
      </c>
      <c r="P52">
        <v>20718</v>
      </c>
      <c r="Q52">
        <v>0.24399999999999999</v>
      </c>
      <c r="R52">
        <v>0.311</v>
      </c>
      <c r="S52">
        <v>0.35399999999999998</v>
      </c>
      <c r="T52">
        <v>0.66400000000000003</v>
      </c>
      <c r="U52">
        <v>44180</v>
      </c>
      <c r="V52">
        <v>2797</v>
      </c>
      <c r="W52">
        <v>751</v>
      </c>
      <c r="X52">
        <v>1758</v>
      </c>
      <c r="Y52">
        <v>883</v>
      </c>
      <c r="Z52">
        <v>1378</v>
      </c>
      <c r="AA52">
        <v>102459</v>
      </c>
      <c r="AB52">
        <f t="shared" si="0"/>
        <v>8.1855836471221082</v>
      </c>
      <c r="AC52">
        <f t="shared" si="1"/>
        <v>6.0521785906401293</v>
      </c>
      <c r="AD52">
        <f t="shared" si="2"/>
        <v>1.251210328133405</v>
      </c>
      <c r="AE52">
        <f t="shared" si="3"/>
        <v>0.20064550833781603</v>
      </c>
      <c r="AF52">
        <f t="shared" si="4"/>
        <v>0.68154922001075846</v>
      </c>
      <c r="AG52">
        <f t="shared" si="5"/>
        <v>0.48601398601398599</v>
      </c>
      <c r="AH52">
        <f t="shared" si="6"/>
        <v>2.7834857450242065</v>
      </c>
      <c r="AI52">
        <f t="shared" si="7"/>
        <v>5.5723507261968797</v>
      </c>
      <c r="AJ52">
        <f t="shared" si="8"/>
        <v>27.557557826788596</v>
      </c>
      <c r="AK52">
        <f t="shared" si="9"/>
        <v>0.23723279424519156</v>
      </c>
      <c r="AL52">
        <f t="shared" si="10"/>
        <v>10349</v>
      </c>
    </row>
    <row r="53" spans="1:38" x14ac:dyDescent="0.25">
      <c r="A53">
        <v>1971</v>
      </c>
      <c r="B53">
        <v>3.89</v>
      </c>
      <c r="C53">
        <v>3876</v>
      </c>
      <c r="D53">
        <v>146715</v>
      </c>
      <c r="E53">
        <v>130544</v>
      </c>
      <c r="F53">
        <v>15073</v>
      </c>
      <c r="G53">
        <v>32547</v>
      </c>
      <c r="H53">
        <v>23945</v>
      </c>
      <c r="I53">
        <v>4931</v>
      </c>
      <c r="J53">
        <v>808</v>
      </c>
      <c r="K53">
        <v>2863</v>
      </c>
      <c r="L53">
        <v>14077</v>
      </c>
      <c r="M53">
        <v>1765</v>
      </c>
      <c r="N53">
        <v>1039</v>
      </c>
      <c r="O53">
        <v>12536</v>
      </c>
      <c r="P53">
        <v>20956</v>
      </c>
      <c r="Q53">
        <v>0.249</v>
      </c>
      <c r="R53">
        <v>0.317</v>
      </c>
      <c r="S53">
        <v>0.36499999999999999</v>
      </c>
      <c r="T53">
        <v>0.68200000000000005</v>
      </c>
      <c r="U53">
        <v>47683</v>
      </c>
      <c r="V53">
        <v>3091</v>
      </c>
      <c r="W53">
        <v>821</v>
      </c>
      <c r="X53">
        <v>1802</v>
      </c>
      <c r="Y53">
        <v>987</v>
      </c>
      <c r="Z53">
        <v>1396</v>
      </c>
      <c r="AA53">
        <v>107712</v>
      </c>
      <c r="AB53">
        <f t="shared" si="0"/>
        <v>8.3970588235294112</v>
      </c>
      <c r="AC53">
        <f t="shared" si="1"/>
        <v>6.177760577915377</v>
      </c>
      <c r="AD53">
        <f t="shared" si="2"/>
        <v>1.2721878224974201</v>
      </c>
      <c r="AE53">
        <f t="shared" si="3"/>
        <v>0.20846233230134159</v>
      </c>
      <c r="AF53">
        <f t="shared" si="4"/>
        <v>0.73864809081527349</v>
      </c>
      <c r="AG53">
        <f t="shared" si="5"/>
        <v>0.45536635706914347</v>
      </c>
      <c r="AH53">
        <f t="shared" si="6"/>
        <v>2.8740970072239422</v>
      </c>
      <c r="AI53">
        <f t="shared" si="7"/>
        <v>5.4066047471620227</v>
      </c>
      <c r="AJ53">
        <f t="shared" si="8"/>
        <v>27.789473684210527</v>
      </c>
      <c r="AK53">
        <f t="shared" si="9"/>
        <v>0.23961318340692428</v>
      </c>
      <c r="AL53">
        <f t="shared" si="10"/>
        <v>11140</v>
      </c>
    </row>
    <row r="54" spans="1:38" x14ac:dyDescent="0.25">
      <c r="A54">
        <v>1970</v>
      </c>
      <c r="B54">
        <v>4.34</v>
      </c>
      <c r="C54">
        <v>3888</v>
      </c>
      <c r="D54">
        <v>149343</v>
      </c>
      <c r="E54">
        <v>132140</v>
      </c>
      <c r="F54">
        <v>16880</v>
      </c>
      <c r="G54">
        <v>33555</v>
      </c>
      <c r="H54">
        <v>23964</v>
      </c>
      <c r="I54">
        <v>5235</v>
      </c>
      <c r="J54">
        <v>927</v>
      </c>
      <c r="K54">
        <v>3429</v>
      </c>
      <c r="L54">
        <v>15762</v>
      </c>
      <c r="M54">
        <v>1908</v>
      </c>
      <c r="N54">
        <v>1078</v>
      </c>
      <c r="O54">
        <v>13727</v>
      </c>
      <c r="P54">
        <v>22374</v>
      </c>
      <c r="Q54">
        <v>0.254</v>
      </c>
      <c r="R54">
        <v>0.32600000000000001</v>
      </c>
      <c r="S54">
        <v>0.38500000000000001</v>
      </c>
      <c r="T54">
        <v>0.71099999999999997</v>
      </c>
      <c r="U54">
        <v>50931</v>
      </c>
      <c r="V54">
        <v>3023</v>
      </c>
      <c r="W54">
        <v>825</v>
      </c>
      <c r="X54">
        <v>1630</v>
      </c>
      <c r="Y54">
        <v>990</v>
      </c>
      <c r="Z54">
        <v>1464</v>
      </c>
      <c r="AA54">
        <v>107327</v>
      </c>
      <c r="AB54">
        <f t="shared" si="0"/>
        <v>8.630401234567902</v>
      </c>
      <c r="AC54">
        <f t="shared" si="1"/>
        <v>6.1635802469135799</v>
      </c>
      <c r="AD54">
        <f t="shared" si="2"/>
        <v>1.3464506172839505</v>
      </c>
      <c r="AE54">
        <f t="shared" si="3"/>
        <v>0.23842592592592593</v>
      </c>
      <c r="AF54">
        <f t="shared" si="4"/>
        <v>0.88194444444444442</v>
      </c>
      <c r="AG54">
        <f t="shared" si="5"/>
        <v>0.49074074074074076</v>
      </c>
      <c r="AH54">
        <f t="shared" si="6"/>
        <v>3.1540637860082303</v>
      </c>
      <c r="AI54">
        <f t="shared" si="7"/>
        <v>5.7546296296296298</v>
      </c>
      <c r="AJ54">
        <f t="shared" si="8"/>
        <v>27.604681069958847</v>
      </c>
      <c r="AK54">
        <f t="shared" si="9"/>
        <v>0.24191761021440616</v>
      </c>
      <c r="AL54">
        <f t="shared" si="10"/>
        <v>12263</v>
      </c>
    </row>
    <row r="55" spans="1:38" x14ac:dyDescent="0.25">
      <c r="A55">
        <v>1969</v>
      </c>
      <c r="B55">
        <v>4.07</v>
      </c>
      <c r="C55">
        <v>3892</v>
      </c>
      <c r="D55">
        <v>148214</v>
      </c>
      <c r="E55">
        <v>131287</v>
      </c>
      <c r="F55">
        <v>15850</v>
      </c>
      <c r="G55">
        <v>32581</v>
      </c>
      <c r="H55">
        <v>23773</v>
      </c>
      <c r="I55">
        <v>4840</v>
      </c>
      <c r="J55">
        <v>849</v>
      </c>
      <c r="K55">
        <v>3119</v>
      </c>
      <c r="L55">
        <v>14662</v>
      </c>
      <c r="M55">
        <v>1850</v>
      </c>
      <c r="N55">
        <v>1118</v>
      </c>
      <c r="O55">
        <v>13429</v>
      </c>
      <c r="P55">
        <v>22473</v>
      </c>
      <c r="Q55">
        <v>0.248</v>
      </c>
      <c r="R55">
        <v>0.32</v>
      </c>
      <c r="S55">
        <v>0.36899999999999999</v>
      </c>
      <c r="T55">
        <v>0.68899999999999995</v>
      </c>
      <c r="U55">
        <v>48476</v>
      </c>
      <c r="V55">
        <v>2900</v>
      </c>
      <c r="W55">
        <v>882</v>
      </c>
      <c r="X55">
        <v>1669</v>
      </c>
      <c r="Y55">
        <v>914</v>
      </c>
      <c r="Z55">
        <v>1436</v>
      </c>
      <c r="AA55">
        <v>106609</v>
      </c>
      <c r="AB55">
        <f t="shared" si="0"/>
        <v>8.3712744090441937</v>
      </c>
      <c r="AC55">
        <f t="shared" si="1"/>
        <v>6.1081706063720453</v>
      </c>
      <c r="AD55">
        <f t="shared" si="2"/>
        <v>1.2435765673175745</v>
      </c>
      <c r="AE55">
        <f t="shared" si="3"/>
        <v>0.21813977389516959</v>
      </c>
      <c r="AF55">
        <f t="shared" si="4"/>
        <v>0.80138746145940387</v>
      </c>
      <c r="AG55">
        <f t="shared" si="5"/>
        <v>0.47533401849948614</v>
      </c>
      <c r="AH55">
        <f t="shared" si="6"/>
        <v>3.0814491264131552</v>
      </c>
      <c r="AI55">
        <f t="shared" si="7"/>
        <v>5.7741521068859196</v>
      </c>
      <c r="AJ55">
        <f t="shared" si="8"/>
        <v>27.391829393627955</v>
      </c>
      <c r="AK55">
        <f t="shared" si="9"/>
        <v>0.23848918533868671</v>
      </c>
      <c r="AL55">
        <f t="shared" si="10"/>
        <v>11993</v>
      </c>
    </row>
    <row r="56" spans="1:38" x14ac:dyDescent="0.25">
      <c r="A56">
        <v>1968</v>
      </c>
      <c r="B56">
        <v>3.42</v>
      </c>
      <c r="C56">
        <v>3250</v>
      </c>
      <c r="D56">
        <v>120833</v>
      </c>
      <c r="E56">
        <v>108622</v>
      </c>
      <c r="F56">
        <v>11109</v>
      </c>
      <c r="G56">
        <v>25710</v>
      </c>
      <c r="H56">
        <v>19149</v>
      </c>
      <c r="I56">
        <v>3869</v>
      </c>
      <c r="J56">
        <v>697</v>
      </c>
      <c r="K56">
        <v>1995</v>
      </c>
      <c r="L56">
        <v>10308</v>
      </c>
      <c r="M56">
        <v>1515</v>
      </c>
      <c r="N56">
        <v>931</v>
      </c>
      <c r="O56">
        <v>9156</v>
      </c>
      <c r="P56">
        <v>19143</v>
      </c>
      <c r="Q56">
        <v>0.23699999999999999</v>
      </c>
      <c r="R56">
        <v>0.29899999999999999</v>
      </c>
      <c r="S56">
        <v>0.34</v>
      </c>
      <c r="T56">
        <v>0.63900000000000001</v>
      </c>
      <c r="U56">
        <v>36958</v>
      </c>
      <c r="V56">
        <v>2217</v>
      </c>
      <c r="W56">
        <v>778</v>
      </c>
      <c r="X56">
        <v>1507</v>
      </c>
      <c r="Y56">
        <v>753</v>
      </c>
      <c r="Z56">
        <v>1223</v>
      </c>
      <c r="AA56">
        <v>88237</v>
      </c>
      <c r="AB56">
        <f t="shared" si="0"/>
        <v>7.9107692307692306</v>
      </c>
      <c r="AC56">
        <f t="shared" si="1"/>
        <v>5.8920000000000003</v>
      </c>
      <c r="AD56">
        <f t="shared" si="2"/>
        <v>1.1904615384615385</v>
      </c>
      <c r="AE56">
        <f t="shared" si="3"/>
        <v>0.21446153846153845</v>
      </c>
      <c r="AF56">
        <f t="shared" si="4"/>
        <v>0.61384615384615382</v>
      </c>
      <c r="AG56">
        <f t="shared" si="5"/>
        <v>0.46615384615384614</v>
      </c>
      <c r="AH56">
        <f t="shared" si="6"/>
        <v>2.440923076923077</v>
      </c>
      <c r="AI56">
        <f t="shared" si="7"/>
        <v>5.8901538461538463</v>
      </c>
      <c r="AJ56">
        <f t="shared" si="8"/>
        <v>27.149846153846156</v>
      </c>
      <c r="AK56">
        <f t="shared" si="9"/>
        <v>0.23609230646702772</v>
      </c>
      <c r="AL56">
        <f t="shared" si="10"/>
        <v>7933</v>
      </c>
    </row>
    <row r="57" spans="1:38" x14ac:dyDescent="0.25">
      <c r="A57">
        <v>1967</v>
      </c>
      <c r="B57">
        <v>3.77</v>
      </c>
      <c r="C57">
        <v>3240</v>
      </c>
      <c r="D57">
        <v>121858</v>
      </c>
      <c r="E57">
        <v>109205</v>
      </c>
      <c r="F57">
        <v>12210</v>
      </c>
      <c r="G57">
        <v>26464</v>
      </c>
      <c r="H57">
        <v>19291</v>
      </c>
      <c r="I57">
        <v>4082</v>
      </c>
      <c r="J57">
        <v>792</v>
      </c>
      <c r="K57">
        <v>2299</v>
      </c>
      <c r="L57">
        <v>11264</v>
      </c>
      <c r="M57">
        <v>1373</v>
      </c>
      <c r="N57">
        <v>940</v>
      </c>
      <c r="O57">
        <v>9665</v>
      </c>
      <c r="P57">
        <v>19413</v>
      </c>
      <c r="Q57">
        <v>0.24199999999999999</v>
      </c>
      <c r="R57">
        <v>0.30599999999999999</v>
      </c>
      <c r="S57">
        <v>0.35699999999999998</v>
      </c>
      <c r="T57">
        <v>0.66400000000000003</v>
      </c>
      <c r="U57">
        <v>39027</v>
      </c>
      <c r="V57">
        <v>2245</v>
      </c>
      <c r="W57">
        <v>751</v>
      </c>
      <c r="X57">
        <v>1480</v>
      </c>
      <c r="Y57">
        <v>738</v>
      </c>
      <c r="Z57">
        <v>1295</v>
      </c>
      <c r="AA57">
        <v>88231</v>
      </c>
      <c r="AB57">
        <f t="shared" si="0"/>
        <v>8.1679012345679016</v>
      </c>
      <c r="AC57">
        <f t="shared" si="1"/>
        <v>5.9540123456790122</v>
      </c>
      <c r="AD57">
        <f t="shared" si="2"/>
        <v>1.2598765432098766</v>
      </c>
      <c r="AE57">
        <f t="shared" si="3"/>
        <v>0.24444444444444444</v>
      </c>
      <c r="AF57">
        <f t="shared" si="4"/>
        <v>0.70956790123456792</v>
      </c>
      <c r="AG57">
        <f t="shared" si="5"/>
        <v>0.42376543209876544</v>
      </c>
      <c r="AH57">
        <f t="shared" si="6"/>
        <v>2.5833333333333335</v>
      </c>
      <c r="AI57">
        <f t="shared" si="7"/>
        <v>5.9916666666666663</v>
      </c>
      <c r="AJ57">
        <f t="shared" si="8"/>
        <v>27.23179012345679</v>
      </c>
      <c r="AK57">
        <f t="shared" si="9"/>
        <v>0.23953253241346498</v>
      </c>
      <c r="AL57">
        <f t="shared" si="10"/>
        <v>8370</v>
      </c>
    </row>
    <row r="58" spans="1:38" x14ac:dyDescent="0.25">
      <c r="A58">
        <v>1966</v>
      </c>
      <c r="B58">
        <v>3.99</v>
      </c>
      <c r="C58">
        <v>3230</v>
      </c>
      <c r="D58">
        <v>121703</v>
      </c>
      <c r="E58">
        <v>109467</v>
      </c>
      <c r="F58">
        <v>12900</v>
      </c>
      <c r="G58">
        <v>27207</v>
      </c>
      <c r="H58">
        <v>19524</v>
      </c>
      <c r="I58">
        <v>4120</v>
      </c>
      <c r="J58">
        <v>820</v>
      </c>
      <c r="K58">
        <v>2743</v>
      </c>
      <c r="L58">
        <v>11998</v>
      </c>
      <c r="M58">
        <v>1455</v>
      </c>
      <c r="N58">
        <v>926</v>
      </c>
      <c r="O58">
        <v>9331</v>
      </c>
      <c r="P58">
        <v>18805</v>
      </c>
      <c r="Q58">
        <v>0.249</v>
      </c>
      <c r="R58">
        <v>0.31</v>
      </c>
      <c r="S58">
        <v>0.376</v>
      </c>
      <c r="T58">
        <v>0.68600000000000005</v>
      </c>
      <c r="U58">
        <v>41196</v>
      </c>
      <c r="V58">
        <v>2355</v>
      </c>
      <c r="W58">
        <v>682</v>
      </c>
      <c r="X58">
        <v>1455</v>
      </c>
      <c r="Y58">
        <v>742</v>
      </c>
      <c r="Z58">
        <v>1088</v>
      </c>
      <c r="AA58">
        <v>88661</v>
      </c>
      <c r="AB58">
        <f t="shared" si="0"/>
        <v>8.4232198142414862</v>
      </c>
      <c r="AC58">
        <f t="shared" si="1"/>
        <v>6.0445820433436532</v>
      </c>
      <c r="AD58">
        <f t="shared" si="2"/>
        <v>1.2755417956656347</v>
      </c>
      <c r="AE58">
        <f t="shared" si="3"/>
        <v>0.25386996904024767</v>
      </c>
      <c r="AF58">
        <f t="shared" si="4"/>
        <v>0.84922600619195043</v>
      </c>
      <c r="AG58">
        <f t="shared" si="5"/>
        <v>0.4504643962848297</v>
      </c>
      <c r="AH58">
        <f t="shared" si="6"/>
        <v>2.5520123839009288</v>
      </c>
      <c r="AI58">
        <f t="shared" si="7"/>
        <v>5.821981424148607</v>
      </c>
      <c r="AJ58">
        <f t="shared" si="8"/>
        <v>27.44922600619195</v>
      </c>
      <c r="AK58">
        <f t="shared" si="9"/>
        <v>0.24246508815921186</v>
      </c>
      <c r="AL58">
        <f t="shared" si="10"/>
        <v>8243</v>
      </c>
    </row>
    <row r="59" spans="1:38" x14ac:dyDescent="0.25">
      <c r="A59">
        <v>1965</v>
      </c>
      <c r="B59">
        <v>3.99</v>
      </c>
      <c r="C59">
        <v>3246</v>
      </c>
      <c r="D59">
        <v>122774</v>
      </c>
      <c r="E59">
        <v>109738</v>
      </c>
      <c r="F59">
        <v>12946</v>
      </c>
      <c r="G59">
        <v>26952</v>
      </c>
      <c r="H59">
        <v>19278</v>
      </c>
      <c r="I59">
        <v>4199</v>
      </c>
      <c r="J59">
        <v>787</v>
      </c>
      <c r="K59">
        <v>2688</v>
      </c>
      <c r="L59">
        <v>12011</v>
      </c>
      <c r="M59">
        <v>1449</v>
      </c>
      <c r="N59">
        <v>784</v>
      </c>
      <c r="O59">
        <v>10036</v>
      </c>
      <c r="P59">
        <v>19283</v>
      </c>
      <c r="Q59">
        <v>0.246</v>
      </c>
      <c r="R59">
        <v>0.311</v>
      </c>
      <c r="S59">
        <v>0.372</v>
      </c>
      <c r="T59">
        <v>0.68300000000000005</v>
      </c>
      <c r="U59">
        <v>40789</v>
      </c>
      <c r="V59">
        <v>2365</v>
      </c>
      <c r="W59">
        <v>720</v>
      </c>
      <c r="X59">
        <v>1488</v>
      </c>
      <c r="Y59">
        <v>766</v>
      </c>
      <c r="Z59">
        <v>1130</v>
      </c>
      <c r="AA59">
        <v>88533</v>
      </c>
      <c r="AB59">
        <f t="shared" si="0"/>
        <v>8.3031423290203321</v>
      </c>
      <c r="AC59">
        <f t="shared" si="1"/>
        <v>5.9390018484288358</v>
      </c>
      <c r="AD59">
        <f t="shared" si="2"/>
        <v>1.2935921133703019</v>
      </c>
      <c r="AE59">
        <f t="shared" si="3"/>
        <v>0.24245224892174985</v>
      </c>
      <c r="AF59">
        <f t="shared" si="4"/>
        <v>0.82809611829944552</v>
      </c>
      <c r="AG59">
        <f t="shared" si="5"/>
        <v>0.44639556377079481</v>
      </c>
      <c r="AH59">
        <f t="shared" si="6"/>
        <v>2.7436845348120764</v>
      </c>
      <c r="AI59">
        <f t="shared" si="7"/>
        <v>5.9405422057917434</v>
      </c>
      <c r="AJ59">
        <f t="shared" si="8"/>
        <v>27.274491682070241</v>
      </c>
      <c r="AK59">
        <f t="shared" si="9"/>
        <v>0.23889178784865461</v>
      </c>
      <c r="AL59">
        <f t="shared" si="10"/>
        <v>8906</v>
      </c>
    </row>
    <row r="60" spans="1:38" x14ac:dyDescent="0.25">
      <c r="A60">
        <v>1964</v>
      </c>
      <c r="B60">
        <v>4.04</v>
      </c>
      <c r="C60">
        <v>3252</v>
      </c>
      <c r="D60">
        <v>123010</v>
      </c>
      <c r="E60">
        <v>110464</v>
      </c>
      <c r="F60">
        <v>13124</v>
      </c>
      <c r="G60">
        <v>27669</v>
      </c>
      <c r="H60">
        <v>19877</v>
      </c>
      <c r="I60">
        <v>4270</v>
      </c>
      <c r="J60">
        <v>760</v>
      </c>
      <c r="K60">
        <v>2762</v>
      </c>
      <c r="L60">
        <v>12233</v>
      </c>
      <c r="M60">
        <v>1176</v>
      </c>
      <c r="N60">
        <v>719</v>
      </c>
      <c r="O60">
        <v>9621</v>
      </c>
      <c r="P60">
        <v>19212</v>
      </c>
      <c r="Q60">
        <v>0.25</v>
      </c>
      <c r="R60">
        <v>0.313</v>
      </c>
      <c r="S60">
        <v>0.378</v>
      </c>
      <c r="T60">
        <v>0.69</v>
      </c>
      <c r="U60">
        <v>41745</v>
      </c>
      <c r="V60">
        <v>2394</v>
      </c>
      <c r="W60">
        <v>694</v>
      </c>
      <c r="X60">
        <v>1462</v>
      </c>
      <c r="Y60">
        <v>739</v>
      </c>
      <c r="Z60">
        <v>1015</v>
      </c>
      <c r="AA60">
        <v>89229</v>
      </c>
      <c r="AB60">
        <f t="shared" si="0"/>
        <v>8.5083025830258308</v>
      </c>
      <c r="AC60">
        <f t="shared" si="1"/>
        <v>6.112238622386224</v>
      </c>
      <c r="AD60">
        <f t="shared" si="2"/>
        <v>1.3130381303813039</v>
      </c>
      <c r="AE60">
        <f t="shared" si="3"/>
        <v>0.23370233702337023</v>
      </c>
      <c r="AF60">
        <f t="shared" si="4"/>
        <v>0.84932349323493239</v>
      </c>
      <c r="AG60">
        <f t="shared" si="5"/>
        <v>0.36162361623616235</v>
      </c>
      <c r="AH60">
        <f t="shared" si="6"/>
        <v>2.6463714637146372</v>
      </c>
      <c r="AI60">
        <f t="shared" si="7"/>
        <v>5.9077490774907746</v>
      </c>
      <c r="AJ60">
        <f t="shared" si="8"/>
        <v>27.438191881918819</v>
      </c>
      <c r="AK60">
        <f t="shared" si="9"/>
        <v>0.24472611152051094</v>
      </c>
      <c r="AL60">
        <f t="shared" si="10"/>
        <v>8606</v>
      </c>
    </row>
    <row r="61" spans="1:38" x14ac:dyDescent="0.25">
      <c r="A61">
        <v>1963</v>
      </c>
      <c r="B61">
        <v>3.95</v>
      </c>
      <c r="C61">
        <v>3238</v>
      </c>
      <c r="D61">
        <v>122377</v>
      </c>
      <c r="E61">
        <v>109814</v>
      </c>
      <c r="F61">
        <v>12780</v>
      </c>
      <c r="G61">
        <v>27043</v>
      </c>
      <c r="H61">
        <v>19450</v>
      </c>
      <c r="I61">
        <v>4098</v>
      </c>
      <c r="J61">
        <v>791</v>
      </c>
      <c r="K61">
        <v>2704</v>
      </c>
      <c r="L61">
        <v>11903</v>
      </c>
      <c r="M61">
        <v>1236</v>
      </c>
      <c r="N61">
        <v>763</v>
      </c>
      <c r="O61">
        <v>9591</v>
      </c>
      <c r="P61">
        <v>18773</v>
      </c>
      <c r="Q61">
        <v>0.246</v>
      </c>
      <c r="R61">
        <v>0.309</v>
      </c>
      <c r="S61">
        <v>0.372</v>
      </c>
      <c r="T61">
        <v>0.68100000000000005</v>
      </c>
      <c r="U61">
        <v>40835</v>
      </c>
      <c r="V61">
        <v>2256</v>
      </c>
      <c r="W61">
        <v>714</v>
      </c>
      <c r="X61">
        <v>1448</v>
      </c>
      <c r="Y61">
        <v>769</v>
      </c>
      <c r="Z61">
        <v>933</v>
      </c>
      <c r="AA61">
        <v>89106</v>
      </c>
      <c r="AB61">
        <f t="shared" si="0"/>
        <v>8.3517603458925258</v>
      </c>
      <c r="AC61">
        <f t="shared" si="1"/>
        <v>6.0067943174799261</v>
      </c>
      <c r="AD61">
        <f t="shared" si="2"/>
        <v>1.2655960469425571</v>
      </c>
      <c r="AE61">
        <f t="shared" si="3"/>
        <v>0.24428659666460778</v>
      </c>
      <c r="AF61">
        <f t="shared" si="4"/>
        <v>0.83508338480543542</v>
      </c>
      <c r="AG61">
        <f t="shared" si="5"/>
        <v>0.38171710932674491</v>
      </c>
      <c r="AH61">
        <f t="shared" si="6"/>
        <v>2.6738727609635577</v>
      </c>
      <c r="AI61">
        <f t="shared" si="7"/>
        <v>5.7977146386658429</v>
      </c>
      <c r="AJ61">
        <f t="shared" si="8"/>
        <v>27.518838789376158</v>
      </c>
      <c r="AK61">
        <f t="shared" si="9"/>
        <v>0.23939450569986917</v>
      </c>
      <c r="AL61">
        <f t="shared" si="10"/>
        <v>8658</v>
      </c>
    </row>
    <row r="62" spans="1:38" x14ac:dyDescent="0.25">
      <c r="A62">
        <v>1962</v>
      </c>
      <c r="B62">
        <v>4.46</v>
      </c>
      <c r="C62">
        <v>3242</v>
      </c>
      <c r="D62">
        <v>124575</v>
      </c>
      <c r="E62">
        <v>110688</v>
      </c>
      <c r="F62">
        <v>14461</v>
      </c>
      <c r="G62">
        <v>28521</v>
      </c>
      <c r="H62">
        <v>20354</v>
      </c>
      <c r="I62">
        <v>4313</v>
      </c>
      <c r="J62">
        <v>853</v>
      </c>
      <c r="K62">
        <v>3001</v>
      </c>
      <c r="L62">
        <v>13546</v>
      </c>
      <c r="M62">
        <v>1348</v>
      </c>
      <c r="N62">
        <v>701</v>
      </c>
      <c r="O62">
        <v>10936</v>
      </c>
      <c r="P62">
        <v>17567</v>
      </c>
      <c r="Q62">
        <v>0.25800000000000001</v>
      </c>
      <c r="R62">
        <v>0.32600000000000001</v>
      </c>
      <c r="S62">
        <v>0.39300000000000002</v>
      </c>
      <c r="T62">
        <v>0.71899999999999997</v>
      </c>
      <c r="U62">
        <v>43543</v>
      </c>
      <c r="V62">
        <v>2487</v>
      </c>
      <c r="W62">
        <v>709</v>
      </c>
      <c r="X62">
        <v>1361</v>
      </c>
      <c r="Y62">
        <v>846</v>
      </c>
      <c r="Z62">
        <v>818</v>
      </c>
      <c r="AA62">
        <v>90966</v>
      </c>
      <c r="AB62">
        <f t="shared" si="0"/>
        <v>8.7973473164713134</v>
      </c>
      <c r="AC62">
        <f t="shared" si="1"/>
        <v>6.2782233189389265</v>
      </c>
      <c r="AD62">
        <f t="shared" si="2"/>
        <v>1.3303516347933375</v>
      </c>
      <c r="AE62">
        <f t="shared" si="3"/>
        <v>0.26310919185687848</v>
      </c>
      <c r="AF62">
        <f t="shared" si="4"/>
        <v>0.92566317088217154</v>
      </c>
      <c r="AG62">
        <f t="shared" si="5"/>
        <v>0.41579272054287475</v>
      </c>
      <c r="AH62">
        <f t="shared" si="6"/>
        <v>3.120913016656385</v>
      </c>
      <c r="AI62">
        <f t="shared" si="7"/>
        <v>5.4185687847008017</v>
      </c>
      <c r="AJ62">
        <f t="shared" si="8"/>
        <v>28.058605798889573</v>
      </c>
      <c r="AK62">
        <f t="shared" si="9"/>
        <v>0.24338836275547671</v>
      </c>
      <c r="AL62">
        <f t="shared" si="10"/>
        <v>10118</v>
      </c>
    </row>
    <row r="63" spans="1:38" x14ac:dyDescent="0.25">
      <c r="A63">
        <v>1961</v>
      </c>
      <c r="B63">
        <v>4.53</v>
      </c>
      <c r="C63">
        <v>2860</v>
      </c>
      <c r="D63">
        <v>109593</v>
      </c>
      <c r="E63">
        <v>97032</v>
      </c>
      <c r="F63">
        <v>12942</v>
      </c>
      <c r="G63">
        <v>25066</v>
      </c>
      <c r="H63">
        <v>17607</v>
      </c>
      <c r="I63">
        <v>3975</v>
      </c>
      <c r="J63">
        <v>754</v>
      </c>
      <c r="K63">
        <v>2730</v>
      </c>
      <c r="L63">
        <v>12061</v>
      </c>
      <c r="M63">
        <v>1046</v>
      </c>
      <c r="N63">
        <v>599</v>
      </c>
      <c r="O63">
        <v>9897</v>
      </c>
      <c r="P63">
        <v>14947</v>
      </c>
      <c r="Q63">
        <v>0.25800000000000001</v>
      </c>
      <c r="R63">
        <v>0.32800000000000001</v>
      </c>
      <c r="S63">
        <v>0.39900000000000002</v>
      </c>
      <c r="T63">
        <v>0.72699999999999998</v>
      </c>
      <c r="U63">
        <v>38739</v>
      </c>
      <c r="V63">
        <v>2232</v>
      </c>
      <c r="W63">
        <v>573</v>
      </c>
      <c r="X63">
        <v>1305</v>
      </c>
      <c r="Y63">
        <v>761</v>
      </c>
      <c r="Z63">
        <v>732</v>
      </c>
      <c r="AA63">
        <v>80116</v>
      </c>
      <c r="AB63">
        <f t="shared" si="0"/>
        <v>8.7643356643356647</v>
      </c>
      <c r="AC63">
        <f t="shared" si="1"/>
        <v>6.156293706293706</v>
      </c>
      <c r="AD63">
        <f t="shared" si="2"/>
        <v>1.3898601398601398</v>
      </c>
      <c r="AE63">
        <f t="shared" si="3"/>
        <v>0.26363636363636361</v>
      </c>
      <c r="AF63">
        <f t="shared" si="4"/>
        <v>0.95454545454545459</v>
      </c>
      <c r="AG63">
        <f t="shared" si="5"/>
        <v>0.36573426573426571</v>
      </c>
      <c r="AH63">
        <f t="shared" si="6"/>
        <v>3.2045454545454546</v>
      </c>
      <c r="AI63">
        <f t="shared" si="7"/>
        <v>5.226223776223776</v>
      </c>
      <c r="AJ63">
        <f t="shared" si="8"/>
        <v>28.012587412587411</v>
      </c>
      <c r="AK63">
        <f t="shared" si="9"/>
        <v>0.24100909610798796</v>
      </c>
      <c r="AL63">
        <f t="shared" si="10"/>
        <v>9165</v>
      </c>
    </row>
    <row r="64" spans="1:38" x14ac:dyDescent="0.25">
      <c r="A64">
        <v>1960</v>
      </c>
      <c r="B64">
        <v>4.3099999999999996</v>
      </c>
      <c r="C64">
        <v>2472</v>
      </c>
      <c r="D64">
        <v>94814</v>
      </c>
      <c r="E64">
        <v>84014</v>
      </c>
      <c r="F64">
        <v>10664</v>
      </c>
      <c r="G64">
        <v>21434</v>
      </c>
      <c r="H64">
        <v>15206</v>
      </c>
      <c r="I64">
        <v>3442</v>
      </c>
      <c r="J64">
        <v>658</v>
      </c>
      <c r="K64">
        <v>2128</v>
      </c>
      <c r="L64">
        <v>9968</v>
      </c>
      <c r="M64">
        <v>923</v>
      </c>
      <c r="N64">
        <v>547</v>
      </c>
      <c r="O64">
        <v>8384</v>
      </c>
      <c r="P64">
        <v>12815</v>
      </c>
      <c r="Q64">
        <v>0.255</v>
      </c>
      <c r="R64">
        <v>0.32400000000000001</v>
      </c>
      <c r="S64">
        <v>0.38800000000000001</v>
      </c>
      <c r="T64">
        <v>0.71199999999999997</v>
      </c>
      <c r="U64">
        <v>32576</v>
      </c>
      <c r="V64">
        <v>1914</v>
      </c>
      <c r="W64">
        <v>488</v>
      </c>
      <c r="X64">
        <v>1193</v>
      </c>
      <c r="Y64">
        <v>692</v>
      </c>
      <c r="Z64">
        <v>729</v>
      </c>
      <c r="AA64">
        <v>69763</v>
      </c>
      <c r="AB64">
        <f t="shared" si="0"/>
        <v>8.6707119741100325</v>
      </c>
      <c r="AC64">
        <f t="shared" si="1"/>
        <v>6.1512944983818771</v>
      </c>
      <c r="AD64">
        <f t="shared" si="2"/>
        <v>1.3923948220064726</v>
      </c>
      <c r="AE64">
        <f t="shared" si="3"/>
        <v>0.26618122977346276</v>
      </c>
      <c r="AF64">
        <f t="shared" si="4"/>
        <v>0.86084142394822005</v>
      </c>
      <c r="AG64">
        <f t="shared" si="5"/>
        <v>0.37338187702265374</v>
      </c>
      <c r="AH64">
        <f t="shared" si="6"/>
        <v>3.0966828478964401</v>
      </c>
      <c r="AI64">
        <f t="shared" si="7"/>
        <v>5.1840614886731391</v>
      </c>
      <c r="AJ64">
        <f t="shared" si="8"/>
        <v>28.221278317152105</v>
      </c>
      <c r="AK64">
        <f t="shared" si="9"/>
        <v>0.23963854374837085</v>
      </c>
      <c r="AL64">
        <f t="shared" si="10"/>
        <v>7655</v>
      </c>
    </row>
    <row r="65" spans="1:38" x14ac:dyDescent="0.25">
      <c r="A65">
        <v>1959</v>
      </c>
      <c r="B65">
        <v>4.38</v>
      </c>
      <c r="C65">
        <v>2476</v>
      </c>
      <c r="D65">
        <v>94757</v>
      </c>
      <c r="E65">
        <v>84294</v>
      </c>
      <c r="F65">
        <v>10853</v>
      </c>
      <c r="G65">
        <v>21636</v>
      </c>
      <c r="H65">
        <v>15317</v>
      </c>
      <c r="I65">
        <v>3478</v>
      </c>
      <c r="J65">
        <v>591</v>
      </c>
      <c r="K65">
        <v>2250</v>
      </c>
      <c r="L65">
        <v>10175</v>
      </c>
      <c r="M65">
        <v>853</v>
      </c>
      <c r="N65">
        <v>506</v>
      </c>
      <c r="O65">
        <v>8184</v>
      </c>
      <c r="P65">
        <v>12604</v>
      </c>
      <c r="Q65">
        <v>0.25700000000000001</v>
      </c>
      <c r="R65">
        <v>0.32400000000000001</v>
      </c>
      <c r="S65">
        <v>0.39200000000000002</v>
      </c>
      <c r="T65">
        <v>0.71599999999999997</v>
      </c>
      <c r="U65">
        <v>33046</v>
      </c>
      <c r="V65">
        <v>1837</v>
      </c>
      <c r="W65">
        <v>496</v>
      </c>
      <c r="X65">
        <v>1127</v>
      </c>
      <c r="Y65">
        <v>616</v>
      </c>
      <c r="Z65">
        <v>707</v>
      </c>
      <c r="AA65">
        <v>70056</v>
      </c>
      <c r="AB65">
        <f t="shared" si="0"/>
        <v>8.7382875605815826</v>
      </c>
      <c r="AC65">
        <f t="shared" si="1"/>
        <v>6.186187399030695</v>
      </c>
      <c r="AD65">
        <f t="shared" si="2"/>
        <v>1.4046849757673667</v>
      </c>
      <c r="AE65">
        <f t="shared" si="3"/>
        <v>0.23869143780290791</v>
      </c>
      <c r="AF65">
        <f t="shared" si="4"/>
        <v>0.90872374798061384</v>
      </c>
      <c r="AG65">
        <f t="shared" si="5"/>
        <v>0.34450726978998386</v>
      </c>
      <c r="AH65">
        <f t="shared" si="6"/>
        <v>3.0197899838449112</v>
      </c>
      <c r="AI65">
        <f t="shared" si="7"/>
        <v>5.0904684975767367</v>
      </c>
      <c r="AJ65">
        <f t="shared" si="8"/>
        <v>28.294022617124394</v>
      </c>
      <c r="AK65">
        <f t="shared" si="9"/>
        <v>0.24076304971497411</v>
      </c>
      <c r="AL65">
        <f t="shared" si="10"/>
        <v>7477</v>
      </c>
    </row>
    <row r="66" spans="1:38" x14ac:dyDescent="0.25">
      <c r="A66">
        <v>1958</v>
      </c>
      <c r="B66">
        <v>4.28</v>
      </c>
      <c r="C66">
        <v>2470</v>
      </c>
      <c r="D66">
        <v>94170</v>
      </c>
      <c r="E66">
        <v>83827</v>
      </c>
      <c r="F66">
        <v>10578</v>
      </c>
      <c r="G66">
        <v>21621</v>
      </c>
      <c r="H66">
        <v>15334</v>
      </c>
      <c r="I66">
        <v>3392</v>
      </c>
      <c r="J66">
        <v>655</v>
      </c>
      <c r="K66">
        <v>2240</v>
      </c>
      <c r="L66">
        <v>9955</v>
      </c>
      <c r="M66">
        <v>741</v>
      </c>
      <c r="N66">
        <v>516</v>
      </c>
      <c r="O66">
        <v>8127</v>
      </c>
      <c r="P66">
        <v>12225</v>
      </c>
      <c r="Q66">
        <v>0.25800000000000001</v>
      </c>
      <c r="R66">
        <v>0.32500000000000001</v>
      </c>
      <c r="S66">
        <v>0.39400000000000002</v>
      </c>
      <c r="T66">
        <v>0.71899999999999997</v>
      </c>
      <c r="U66">
        <v>33043</v>
      </c>
      <c r="V66">
        <v>2062</v>
      </c>
      <c r="W66">
        <v>499</v>
      </c>
      <c r="X66">
        <v>1046</v>
      </c>
      <c r="Y66">
        <v>644</v>
      </c>
      <c r="Z66">
        <v>679</v>
      </c>
      <c r="AA66">
        <v>70006</v>
      </c>
      <c r="AB66">
        <f t="shared" si="0"/>
        <v>8.7534412955465584</v>
      </c>
      <c r="AC66">
        <f t="shared" si="1"/>
        <v>6.2080971659919024</v>
      </c>
      <c r="AD66">
        <f t="shared" si="2"/>
        <v>1.3732793522267206</v>
      </c>
      <c r="AE66">
        <f t="shared" si="3"/>
        <v>0.26518218623481782</v>
      </c>
      <c r="AF66">
        <f t="shared" si="4"/>
        <v>0.90688259109311742</v>
      </c>
      <c r="AG66">
        <f t="shared" si="5"/>
        <v>0.3</v>
      </c>
      <c r="AH66">
        <f t="shared" si="6"/>
        <v>3.0153846153846153</v>
      </c>
      <c r="AI66">
        <f t="shared" si="7"/>
        <v>4.9493927125506074</v>
      </c>
      <c r="AJ66">
        <f t="shared" si="8"/>
        <v>28.34251012145749</v>
      </c>
      <c r="AK66">
        <f t="shared" si="9"/>
        <v>0.24121022041344634</v>
      </c>
      <c r="AL66">
        <f t="shared" si="10"/>
        <v>7448</v>
      </c>
    </row>
    <row r="67" spans="1:38" x14ac:dyDescent="0.25">
      <c r="A67">
        <v>1957</v>
      </c>
      <c r="B67">
        <v>4.3099999999999996</v>
      </c>
      <c r="C67">
        <v>2470</v>
      </c>
      <c r="D67">
        <v>95422</v>
      </c>
      <c r="E67">
        <v>84906</v>
      </c>
      <c r="F67">
        <v>10636</v>
      </c>
      <c r="G67">
        <v>21865</v>
      </c>
      <c r="H67">
        <v>15595</v>
      </c>
      <c r="I67">
        <v>3396</v>
      </c>
      <c r="J67">
        <v>672</v>
      </c>
      <c r="K67">
        <v>2202</v>
      </c>
      <c r="L67">
        <v>10023</v>
      </c>
      <c r="M67">
        <v>767</v>
      </c>
      <c r="N67">
        <v>558</v>
      </c>
      <c r="O67">
        <v>8167</v>
      </c>
      <c r="P67">
        <v>11949</v>
      </c>
      <c r="Q67">
        <v>0.25800000000000001</v>
      </c>
      <c r="R67">
        <v>0.32400000000000001</v>
      </c>
      <c r="S67">
        <v>0.39100000000000001</v>
      </c>
      <c r="T67">
        <v>0.71499999999999997</v>
      </c>
      <c r="U67">
        <v>33211</v>
      </c>
      <c r="V67">
        <v>1972</v>
      </c>
      <c r="W67">
        <v>511</v>
      </c>
      <c r="X67">
        <v>1115</v>
      </c>
      <c r="Y67">
        <v>687</v>
      </c>
      <c r="Z67">
        <v>740</v>
      </c>
      <c r="AA67">
        <v>71442</v>
      </c>
      <c r="AB67">
        <f t="shared" ref="AB67:AB130" si="11">$G67/$C67</f>
        <v>8.8522267206477725</v>
      </c>
      <c r="AC67">
        <f t="shared" ref="AC67:AC130" si="12">$H67/$C67</f>
        <v>6.3137651821862351</v>
      </c>
      <c r="AD67">
        <f t="shared" ref="AD67:AD130" si="13">$I67/$C67</f>
        <v>1.3748987854251011</v>
      </c>
      <c r="AE67">
        <f t="shared" ref="AE67:AE130" si="14">$J67/$C67</f>
        <v>0.27206477732793521</v>
      </c>
      <c r="AF67">
        <f t="shared" ref="AF67:AF130" si="15">$K67/$C67</f>
        <v>0.89149797570850198</v>
      </c>
      <c r="AG67">
        <f t="shared" ref="AG67:AG130" si="16">$M67/$C67</f>
        <v>0.31052631578947371</v>
      </c>
      <c r="AH67">
        <f t="shared" ref="AH67:AH130" si="17">($AL67)/$C67</f>
        <v>3.0068825910931176</v>
      </c>
      <c r="AI67">
        <f t="shared" ref="AI67:AI130" si="18">$P67/$C67</f>
        <v>4.8376518218623481</v>
      </c>
      <c r="AJ67">
        <f t="shared" ref="AJ67:AJ130" si="19">$AA67/$C67</f>
        <v>28.923886639676113</v>
      </c>
      <c r="AK67">
        <f t="shared" ref="AK67:AK130" si="20">(G67-K67)/(D67-K67-P67+Y67)</f>
        <v>0.23991556650967569</v>
      </c>
      <c r="AL67">
        <f t="shared" ref="AL67:AL130" si="21">$O67-$Z67</f>
        <v>7427</v>
      </c>
    </row>
    <row r="68" spans="1:38" x14ac:dyDescent="0.25">
      <c r="A68">
        <v>1956</v>
      </c>
      <c r="B68">
        <v>4.45</v>
      </c>
      <c r="C68">
        <v>2478</v>
      </c>
      <c r="D68">
        <v>95268</v>
      </c>
      <c r="E68">
        <v>83856</v>
      </c>
      <c r="F68">
        <v>11031</v>
      </c>
      <c r="G68">
        <v>21653</v>
      </c>
      <c r="H68">
        <v>15295</v>
      </c>
      <c r="I68">
        <v>3339</v>
      </c>
      <c r="J68">
        <v>725</v>
      </c>
      <c r="K68">
        <v>2294</v>
      </c>
      <c r="L68">
        <v>10330</v>
      </c>
      <c r="M68">
        <v>719</v>
      </c>
      <c r="N68">
        <v>495</v>
      </c>
      <c r="O68">
        <v>8997</v>
      </c>
      <c r="P68">
        <v>11505</v>
      </c>
      <c r="Q68">
        <v>0.25800000000000001</v>
      </c>
      <c r="R68">
        <v>0.33100000000000002</v>
      </c>
      <c r="S68">
        <v>0.39700000000000002</v>
      </c>
      <c r="T68">
        <v>0.72899999999999998</v>
      </c>
      <c r="U68">
        <v>33324</v>
      </c>
      <c r="V68">
        <v>1984</v>
      </c>
      <c r="W68">
        <v>481</v>
      </c>
      <c r="X68">
        <v>1253</v>
      </c>
      <c r="Y68">
        <v>644</v>
      </c>
      <c r="Z68">
        <v>783</v>
      </c>
      <c r="AA68">
        <v>70701</v>
      </c>
      <c r="AB68">
        <f t="shared" si="11"/>
        <v>8.7380952380952372</v>
      </c>
      <c r="AC68">
        <f t="shared" si="12"/>
        <v>6.1723163841807906</v>
      </c>
      <c r="AD68">
        <f t="shared" si="13"/>
        <v>1.347457627118644</v>
      </c>
      <c r="AE68">
        <f t="shared" si="14"/>
        <v>0.29257465698143664</v>
      </c>
      <c r="AF68">
        <f t="shared" si="15"/>
        <v>0.92574656981436643</v>
      </c>
      <c r="AG68">
        <f t="shared" si="16"/>
        <v>0.29015334947538335</v>
      </c>
      <c r="AH68">
        <f t="shared" si="17"/>
        <v>3.3147699757869251</v>
      </c>
      <c r="AI68">
        <f t="shared" si="18"/>
        <v>4.6428571428571432</v>
      </c>
      <c r="AJ68">
        <f t="shared" si="19"/>
        <v>28.531476997578693</v>
      </c>
      <c r="AK68">
        <f t="shared" si="20"/>
        <v>0.23576047641664535</v>
      </c>
      <c r="AL68">
        <f t="shared" si="21"/>
        <v>8214</v>
      </c>
    </row>
    <row r="69" spans="1:38" x14ac:dyDescent="0.25">
      <c r="A69">
        <v>1955</v>
      </c>
      <c r="B69">
        <v>4.4800000000000004</v>
      </c>
      <c r="C69">
        <v>2468</v>
      </c>
      <c r="D69">
        <v>95053</v>
      </c>
      <c r="E69">
        <v>83590</v>
      </c>
      <c r="F69">
        <v>11068</v>
      </c>
      <c r="G69">
        <v>21610</v>
      </c>
      <c r="H69">
        <v>15435</v>
      </c>
      <c r="I69">
        <v>3251</v>
      </c>
      <c r="J69">
        <v>700</v>
      </c>
      <c r="K69">
        <v>2224</v>
      </c>
      <c r="L69">
        <v>10381</v>
      </c>
      <c r="M69">
        <v>694</v>
      </c>
      <c r="N69">
        <v>536</v>
      </c>
      <c r="O69">
        <v>9044</v>
      </c>
      <c r="P69">
        <v>10804</v>
      </c>
      <c r="Q69">
        <v>0.25900000000000001</v>
      </c>
      <c r="R69">
        <v>0.33200000000000002</v>
      </c>
      <c r="S69">
        <v>0.39400000000000002</v>
      </c>
      <c r="T69">
        <v>0.72599999999999998</v>
      </c>
      <c r="U69">
        <v>32933</v>
      </c>
      <c r="V69">
        <v>1940</v>
      </c>
      <c r="W69">
        <v>506</v>
      </c>
      <c r="X69">
        <v>1187</v>
      </c>
      <c r="Y69">
        <v>698</v>
      </c>
      <c r="Z69">
        <v>722</v>
      </c>
      <c r="AA69">
        <v>71260</v>
      </c>
      <c r="AB69">
        <f t="shared" si="11"/>
        <v>8.7560777957860623</v>
      </c>
      <c r="AC69">
        <f t="shared" si="12"/>
        <v>6.2540518638573745</v>
      </c>
      <c r="AD69">
        <f t="shared" si="13"/>
        <v>1.3172609400324149</v>
      </c>
      <c r="AE69">
        <f t="shared" si="14"/>
        <v>0.28363047001620745</v>
      </c>
      <c r="AF69">
        <f t="shared" si="15"/>
        <v>0.90113452188006482</v>
      </c>
      <c r="AG69">
        <f t="shared" si="16"/>
        <v>0.28119935170178284</v>
      </c>
      <c r="AH69">
        <f t="shared" si="17"/>
        <v>3.3719611021069693</v>
      </c>
      <c r="AI69">
        <f t="shared" si="18"/>
        <v>4.3776337115072934</v>
      </c>
      <c r="AJ69">
        <f t="shared" si="19"/>
        <v>28.87358184764992</v>
      </c>
      <c r="AK69">
        <f t="shared" si="20"/>
        <v>0.23434836744315365</v>
      </c>
      <c r="AL69">
        <f t="shared" si="21"/>
        <v>8322</v>
      </c>
    </row>
    <row r="70" spans="1:38" x14ac:dyDescent="0.25">
      <c r="A70">
        <v>1954</v>
      </c>
      <c r="B70">
        <v>4.38</v>
      </c>
      <c r="C70">
        <v>2472</v>
      </c>
      <c r="D70">
        <v>95585</v>
      </c>
      <c r="E70">
        <v>83936</v>
      </c>
      <c r="F70">
        <v>10827</v>
      </c>
      <c r="G70">
        <v>21908</v>
      </c>
      <c r="H70">
        <v>15727</v>
      </c>
      <c r="I70">
        <v>3455</v>
      </c>
      <c r="J70">
        <v>789</v>
      </c>
      <c r="K70">
        <v>1937</v>
      </c>
      <c r="L70">
        <v>10168</v>
      </c>
      <c r="M70">
        <v>695</v>
      </c>
      <c r="N70">
        <v>527</v>
      </c>
      <c r="O70">
        <v>9032</v>
      </c>
      <c r="P70">
        <v>10215</v>
      </c>
      <c r="Q70">
        <v>0.26100000000000001</v>
      </c>
      <c r="R70">
        <v>0.33300000000000002</v>
      </c>
      <c r="S70">
        <v>0.39</v>
      </c>
      <c r="T70">
        <v>0.72299999999999998</v>
      </c>
      <c r="U70">
        <v>32752</v>
      </c>
      <c r="V70">
        <v>1959</v>
      </c>
      <c r="W70">
        <v>441</v>
      </c>
      <c r="X70">
        <v>1332</v>
      </c>
      <c r="Y70">
        <v>795</v>
      </c>
      <c r="Z70">
        <v>759</v>
      </c>
      <c r="AA70">
        <v>72579</v>
      </c>
      <c r="AB70">
        <f t="shared" si="11"/>
        <v>8.8624595469255656</v>
      </c>
      <c r="AC70">
        <f t="shared" si="12"/>
        <v>6.3620550161812295</v>
      </c>
      <c r="AD70">
        <f t="shared" si="13"/>
        <v>1.397653721682848</v>
      </c>
      <c r="AE70">
        <f t="shared" si="14"/>
        <v>0.31917475728155342</v>
      </c>
      <c r="AF70">
        <f t="shared" si="15"/>
        <v>0.78357605177993528</v>
      </c>
      <c r="AG70">
        <f t="shared" si="16"/>
        <v>0.28114886731391586</v>
      </c>
      <c r="AH70">
        <f t="shared" si="17"/>
        <v>3.3466828478964401</v>
      </c>
      <c r="AI70">
        <f t="shared" si="18"/>
        <v>4.1322815533980579</v>
      </c>
      <c r="AJ70">
        <f t="shared" si="19"/>
        <v>29.360436893203882</v>
      </c>
      <c r="AK70">
        <f t="shared" si="20"/>
        <v>0.23710642541672602</v>
      </c>
      <c r="AL70">
        <f t="shared" si="21"/>
        <v>8273</v>
      </c>
    </row>
    <row r="71" spans="1:38" x14ac:dyDescent="0.25">
      <c r="A71">
        <v>1953</v>
      </c>
      <c r="B71">
        <v>4.6100000000000003</v>
      </c>
      <c r="C71">
        <v>2480</v>
      </c>
      <c r="D71">
        <v>95454</v>
      </c>
      <c r="E71">
        <v>84997</v>
      </c>
      <c r="F71">
        <v>11426</v>
      </c>
      <c r="G71">
        <v>22459</v>
      </c>
      <c r="H71">
        <v>16045</v>
      </c>
      <c r="I71">
        <v>3593</v>
      </c>
      <c r="J71">
        <v>745</v>
      </c>
      <c r="K71">
        <v>2076</v>
      </c>
      <c r="L71">
        <v>10713</v>
      </c>
      <c r="M71">
        <v>668</v>
      </c>
      <c r="N71">
        <v>520</v>
      </c>
      <c r="O71">
        <v>8682</v>
      </c>
      <c r="P71">
        <v>10213</v>
      </c>
      <c r="Q71">
        <v>0.26400000000000001</v>
      </c>
      <c r="R71">
        <v>0.33600000000000002</v>
      </c>
      <c r="S71">
        <v>0.39700000000000002</v>
      </c>
      <c r="T71">
        <v>0.73299999999999998</v>
      </c>
      <c r="U71">
        <v>33770</v>
      </c>
      <c r="V71">
        <v>2029</v>
      </c>
      <c r="W71">
        <v>487</v>
      </c>
      <c r="X71">
        <v>1245</v>
      </c>
      <c r="Y71" s="3">
        <v>0</v>
      </c>
      <c r="Z71">
        <v>581</v>
      </c>
      <c r="AA71">
        <v>72708</v>
      </c>
      <c r="AB71">
        <f t="shared" si="11"/>
        <v>9.0560483870967747</v>
      </c>
      <c r="AC71">
        <f t="shared" si="12"/>
        <v>6.469758064516129</v>
      </c>
      <c r="AD71">
        <f t="shared" si="13"/>
        <v>1.4487903225806451</v>
      </c>
      <c r="AE71">
        <f t="shared" si="14"/>
        <v>0.30040322580645162</v>
      </c>
      <c r="AF71">
        <f t="shared" si="15"/>
        <v>0.83709677419354833</v>
      </c>
      <c r="AG71">
        <f t="shared" si="16"/>
        <v>0.26935483870967741</v>
      </c>
      <c r="AH71">
        <f t="shared" si="17"/>
        <v>3.2665322580645162</v>
      </c>
      <c r="AI71">
        <f t="shared" si="18"/>
        <v>4.1181451612903226</v>
      </c>
      <c r="AJ71">
        <f t="shared" si="19"/>
        <v>29.31774193548387</v>
      </c>
      <c r="AK71">
        <f t="shared" si="20"/>
        <v>0.24509108398965912</v>
      </c>
      <c r="AL71">
        <f t="shared" si="21"/>
        <v>8101</v>
      </c>
    </row>
    <row r="72" spans="1:38" x14ac:dyDescent="0.25">
      <c r="A72">
        <v>1952</v>
      </c>
      <c r="B72">
        <v>4.18</v>
      </c>
      <c r="C72">
        <v>2478</v>
      </c>
      <c r="D72">
        <v>94848</v>
      </c>
      <c r="E72">
        <v>84195</v>
      </c>
      <c r="F72">
        <v>10349</v>
      </c>
      <c r="G72">
        <v>21272</v>
      </c>
      <c r="H72">
        <v>15506</v>
      </c>
      <c r="I72">
        <v>3388</v>
      </c>
      <c r="J72">
        <v>677</v>
      </c>
      <c r="K72">
        <v>1701</v>
      </c>
      <c r="L72">
        <v>9671</v>
      </c>
      <c r="M72">
        <v>771</v>
      </c>
      <c r="N72">
        <v>628</v>
      </c>
      <c r="O72">
        <v>8777</v>
      </c>
      <c r="P72">
        <v>10380</v>
      </c>
      <c r="Q72">
        <v>0.253</v>
      </c>
      <c r="R72">
        <v>0.32700000000000001</v>
      </c>
      <c r="S72">
        <v>0.37</v>
      </c>
      <c r="T72">
        <v>0.69599999999999995</v>
      </c>
      <c r="U72">
        <v>31117</v>
      </c>
      <c r="V72">
        <v>1966</v>
      </c>
      <c r="W72">
        <v>482</v>
      </c>
      <c r="X72">
        <v>1354</v>
      </c>
      <c r="Y72" s="3">
        <v>0</v>
      </c>
      <c r="Z72">
        <v>705</v>
      </c>
      <c r="AA72">
        <v>72114</v>
      </c>
      <c r="AB72">
        <f t="shared" si="11"/>
        <v>8.5843422114608554</v>
      </c>
      <c r="AC72">
        <f t="shared" si="12"/>
        <v>6.2574656981436645</v>
      </c>
      <c r="AD72">
        <f t="shared" si="13"/>
        <v>1.3672316384180792</v>
      </c>
      <c r="AE72">
        <f t="shared" si="14"/>
        <v>0.27320419693301051</v>
      </c>
      <c r="AF72">
        <f t="shared" si="15"/>
        <v>0.68644067796610164</v>
      </c>
      <c r="AG72">
        <f t="shared" si="16"/>
        <v>0.31113801452784506</v>
      </c>
      <c r="AH72">
        <f t="shared" si="17"/>
        <v>3.257465698143664</v>
      </c>
      <c r="AI72">
        <f t="shared" si="18"/>
        <v>4.1888619854721547</v>
      </c>
      <c r="AJ72">
        <f t="shared" si="19"/>
        <v>29.101694915254239</v>
      </c>
      <c r="AK72">
        <f t="shared" si="20"/>
        <v>0.23645897519542813</v>
      </c>
      <c r="AL72">
        <f t="shared" si="21"/>
        <v>8072</v>
      </c>
    </row>
    <row r="73" spans="1:38" x14ac:dyDescent="0.25">
      <c r="A73">
        <v>1951</v>
      </c>
      <c r="B73">
        <v>4.55</v>
      </c>
      <c r="C73">
        <v>2478</v>
      </c>
      <c r="D73">
        <v>96041</v>
      </c>
      <c r="E73">
        <v>85065</v>
      </c>
      <c r="F73">
        <v>11268</v>
      </c>
      <c r="G73">
        <v>22191</v>
      </c>
      <c r="H73">
        <v>16030</v>
      </c>
      <c r="I73">
        <v>3582</v>
      </c>
      <c r="J73">
        <v>716</v>
      </c>
      <c r="K73">
        <v>1863</v>
      </c>
      <c r="L73">
        <v>10524</v>
      </c>
      <c r="M73">
        <v>866</v>
      </c>
      <c r="N73">
        <v>604</v>
      </c>
      <c r="O73">
        <v>9244</v>
      </c>
      <c r="P73">
        <v>9335</v>
      </c>
      <c r="Q73">
        <v>0.26100000000000001</v>
      </c>
      <c r="R73">
        <v>0.33600000000000002</v>
      </c>
      <c r="S73">
        <v>0.38600000000000001</v>
      </c>
      <c r="T73">
        <v>0.72199999999999998</v>
      </c>
      <c r="U73">
        <v>32794</v>
      </c>
      <c r="V73">
        <v>2146</v>
      </c>
      <c r="W73">
        <v>449</v>
      </c>
      <c r="X73">
        <v>1240</v>
      </c>
      <c r="Y73" s="3">
        <v>0</v>
      </c>
      <c r="Z73">
        <v>528</v>
      </c>
      <c r="AA73">
        <v>73867</v>
      </c>
      <c r="AB73">
        <f t="shared" si="11"/>
        <v>8.9552058111380148</v>
      </c>
      <c r="AC73">
        <f t="shared" si="12"/>
        <v>6.4689265536723166</v>
      </c>
      <c r="AD73">
        <f t="shared" si="13"/>
        <v>1.4455205811138014</v>
      </c>
      <c r="AE73">
        <f t="shared" si="14"/>
        <v>0.28894269572235676</v>
      </c>
      <c r="AF73">
        <f t="shared" si="15"/>
        <v>0.75181598062953992</v>
      </c>
      <c r="AG73">
        <f t="shared" si="16"/>
        <v>0.34947538337368844</v>
      </c>
      <c r="AH73">
        <f t="shared" si="17"/>
        <v>3.5173527037933816</v>
      </c>
      <c r="AI73">
        <f t="shared" si="18"/>
        <v>3.7671509281678772</v>
      </c>
      <c r="AJ73">
        <f t="shared" si="19"/>
        <v>29.809120258272802</v>
      </c>
      <c r="AK73">
        <f t="shared" si="20"/>
        <v>0.2395954881369117</v>
      </c>
      <c r="AL73">
        <f t="shared" si="21"/>
        <v>8716</v>
      </c>
    </row>
    <row r="74" spans="1:38" x14ac:dyDescent="0.25">
      <c r="A74">
        <v>1950</v>
      </c>
      <c r="B74">
        <v>4.8499999999999996</v>
      </c>
      <c r="C74">
        <v>2476</v>
      </c>
      <c r="D74">
        <v>96498</v>
      </c>
      <c r="E74">
        <v>84823</v>
      </c>
      <c r="F74">
        <v>12013</v>
      </c>
      <c r="G74">
        <v>22559</v>
      </c>
      <c r="H74">
        <v>15979</v>
      </c>
      <c r="I74">
        <v>3714</v>
      </c>
      <c r="J74">
        <v>793</v>
      </c>
      <c r="K74">
        <v>2073</v>
      </c>
      <c r="L74">
        <v>11269</v>
      </c>
      <c r="M74">
        <v>650</v>
      </c>
      <c r="N74">
        <v>524</v>
      </c>
      <c r="O74">
        <v>9955</v>
      </c>
      <c r="P74">
        <v>9554</v>
      </c>
      <c r="Q74">
        <v>0.26600000000000001</v>
      </c>
      <c r="R74">
        <v>0.34599999999999997</v>
      </c>
      <c r="S74">
        <v>0.40200000000000002</v>
      </c>
      <c r="T74">
        <v>0.748</v>
      </c>
      <c r="U74">
        <v>34078</v>
      </c>
      <c r="V74">
        <v>2226</v>
      </c>
      <c r="W74">
        <v>436</v>
      </c>
      <c r="X74">
        <v>1249</v>
      </c>
      <c r="Y74" s="3">
        <v>0</v>
      </c>
      <c r="Z74">
        <v>551</v>
      </c>
      <c r="AA74">
        <v>73196</v>
      </c>
      <c r="AB74">
        <f t="shared" si="11"/>
        <v>9.111066235864298</v>
      </c>
      <c r="AC74">
        <f t="shared" si="12"/>
        <v>6.4535541195476576</v>
      </c>
      <c r="AD74">
        <f t="shared" si="13"/>
        <v>1.5</v>
      </c>
      <c r="AE74">
        <f t="shared" si="14"/>
        <v>0.32027463651050081</v>
      </c>
      <c r="AF74">
        <f t="shared" si="15"/>
        <v>0.83723747980613894</v>
      </c>
      <c r="AG74">
        <f t="shared" si="16"/>
        <v>0.26252019386106623</v>
      </c>
      <c r="AH74">
        <f t="shared" si="17"/>
        <v>3.7980613893376414</v>
      </c>
      <c r="AI74">
        <f t="shared" si="18"/>
        <v>3.8586429725363489</v>
      </c>
      <c r="AJ74">
        <f t="shared" si="19"/>
        <v>29.562197092084006</v>
      </c>
      <c r="AK74">
        <f t="shared" si="20"/>
        <v>0.24137809145644568</v>
      </c>
      <c r="AL74">
        <f t="shared" si="21"/>
        <v>9404</v>
      </c>
    </row>
    <row r="75" spans="1:38" x14ac:dyDescent="0.25">
      <c r="A75">
        <v>1949</v>
      </c>
      <c r="B75">
        <v>4.6100000000000003</v>
      </c>
      <c r="C75">
        <v>2480</v>
      </c>
      <c r="D75">
        <v>96236</v>
      </c>
      <c r="E75">
        <v>84380</v>
      </c>
      <c r="F75">
        <v>11426</v>
      </c>
      <c r="G75">
        <v>22168</v>
      </c>
      <c r="H75">
        <v>16101</v>
      </c>
      <c r="I75">
        <v>3602</v>
      </c>
      <c r="J75">
        <v>761</v>
      </c>
      <c r="K75">
        <v>1704</v>
      </c>
      <c r="L75">
        <v>10642</v>
      </c>
      <c r="M75">
        <v>730</v>
      </c>
      <c r="N75">
        <v>612</v>
      </c>
      <c r="O75">
        <v>10027</v>
      </c>
      <c r="P75">
        <v>8951</v>
      </c>
      <c r="Q75">
        <v>0.26300000000000001</v>
      </c>
      <c r="R75">
        <v>0.34399999999999997</v>
      </c>
      <c r="S75">
        <v>0.38400000000000001</v>
      </c>
      <c r="T75">
        <v>0.72799999999999998</v>
      </c>
      <c r="U75">
        <v>32404</v>
      </c>
      <c r="V75">
        <v>2132</v>
      </c>
      <c r="W75">
        <v>375</v>
      </c>
      <c r="X75">
        <v>1408</v>
      </c>
      <c r="Y75" s="3">
        <v>0</v>
      </c>
      <c r="Z75">
        <v>510</v>
      </c>
      <c r="AA75">
        <v>73725</v>
      </c>
      <c r="AB75">
        <f t="shared" si="11"/>
        <v>8.9387096774193555</v>
      </c>
      <c r="AC75">
        <f t="shared" si="12"/>
        <v>6.4923387096774192</v>
      </c>
      <c r="AD75">
        <f t="shared" si="13"/>
        <v>1.4524193548387097</v>
      </c>
      <c r="AE75">
        <f t="shared" si="14"/>
        <v>0.30685483870967745</v>
      </c>
      <c r="AF75">
        <f t="shared" si="15"/>
        <v>0.68709677419354842</v>
      </c>
      <c r="AG75">
        <f t="shared" si="16"/>
        <v>0.29435483870967744</v>
      </c>
      <c r="AH75">
        <f t="shared" si="17"/>
        <v>3.8374999999999999</v>
      </c>
      <c r="AI75">
        <f t="shared" si="18"/>
        <v>3.6092741935483872</v>
      </c>
      <c r="AJ75">
        <f t="shared" si="19"/>
        <v>29.72782258064516</v>
      </c>
      <c r="AK75">
        <f t="shared" si="20"/>
        <v>0.23911849592783446</v>
      </c>
      <c r="AL75">
        <f t="shared" si="21"/>
        <v>9517</v>
      </c>
    </row>
    <row r="76" spans="1:38" x14ac:dyDescent="0.25">
      <c r="A76">
        <v>1948</v>
      </c>
      <c r="B76">
        <v>4.63</v>
      </c>
      <c r="C76">
        <v>2898</v>
      </c>
      <c r="D76">
        <v>111776</v>
      </c>
      <c r="E76">
        <v>98586</v>
      </c>
      <c r="F76">
        <v>13417</v>
      </c>
      <c r="G76">
        <v>25978</v>
      </c>
      <c r="H76">
        <v>18976</v>
      </c>
      <c r="I76">
        <v>4284</v>
      </c>
      <c r="J76">
        <v>1036</v>
      </c>
      <c r="K76">
        <v>1682</v>
      </c>
      <c r="L76">
        <v>12335</v>
      </c>
      <c r="M76">
        <v>1094</v>
      </c>
      <c r="N76">
        <v>609</v>
      </c>
      <c r="O76">
        <v>10981</v>
      </c>
      <c r="P76">
        <v>9016</v>
      </c>
      <c r="Q76">
        <v>0.26400000000000001</v>
      </c>
      <c r="R76">
        <v>0.34</v>
      </c>
      <c r="S76">
        <v>0.379</v>
      </c>
      <c r="T76">
        <v>0.71899999999999997</v>
      </c>
      <c r="U76">
        <v>37380</v>
      </c>
      <c r="V76" s="3">
        <v>0</v>
      </c>
      <c r="W76">
        <v>454</v>
      </c>
      <c r="X76">
        <v>1683</v>
      </c>
      <c r="Y76" s="3">
        <v>0</v>
      </c>
      <c r="Z76">
        <v>681</v>
      </c>
      <c r="AA76">
        <v>87888</v>
      </c>
      <c r="AB76">
        <f t="shared" si="11"/>
        <v>8.9641131815044854</v>
      </c>
      <c r="AC76">
        <f t="shared" si="12"/>
        <v>6.5479641131815045</v>
      </c>
      <c r="AD76">
        <f t="shared" si="13"/>
        <v>1.4782608695652173</v>
      </c>
      <c r="AE76">
        <f t="shared" si="14"/>
        <v>0.35748792270531399</v>
      </c>
      <c r="AF76">
        <f t="shared" si="15"/>
        <v>0.58040027605244993</v>
      </c>
      <c r="AG76">
        <f t="shared" si="16"/>
        <v>0.37750172532781229</v>
      </c>
      <c r="AH76">
        <f t="shared" si="17"/>
        <v>3.554175293305728</v>
      </c>
      <c r="AI76">
        <f t="shared" si="18"/>
        <v>3.1111111111111112</v>
      </c>
      <c r="AJ76">
        <f t="shared" si="19"/>
        <v>30.32712215320911</v>
      </c>
      <c r="AK76">
        <f t="shared" si="20"/>
        <v>0.24036882407645579</v>
      </c>
      <c r="AL76">
        <f t="shared" si="21"/>
        <v>10300</v>
      </c>
    </row>
    <row r="77" spans="1:38" x14ac:dyDescent="0.25">
      <c r="A77">
        <v>1947</v>
      </c>
      <c r="B77">
        <v>4.51</v>
      </c>
      <c r="C77">
        <v>2978</v>
      </c>
      <c r="D77">
        <v>114109</v>
      </c>
      <c r="E77">
        <v>100998</v>
      </c>
      <c r="F77">
        <v>13416</v>
      </c>
      <c r="G77">
        <v>26501</v>
      </c>
      <c r="H77">
        <v>19491</v>
      </c>
      <c r="I77">
        <v>4257</v>
      </c>
      <c r="J77">
        <v>1020</v>
      </c>
      <c r="K77">
        <v>1733</v>
      </c>
      <c r="L77">
        <v>12317</v>
      </c>
      <c r="M77">
        <v>1129</v>
      </c>
      <c r="N77">
        <v>632</v>
      </c>
      <c r="O77">
        <v>10848</v>
      </c>
      <c r="P77">
        <v>9157</v>
      </c>
      <c r="Q77">
        <v>0.26200000000000001</v>
      </c>
      <c r="R77">
        <v>0.33700000000000002</v>
      </c>
      <c r="S77">
        <v>0.376</v>
      </c>
      <c r="T77">
        <v>0.71299999999999997</v>
      </c>
      <c r="U77">
        <v>37997</v>
      </c>
      <c r="V77" s="3">
        <v>0</v>
      </c>
      <c r="W77">
        <v>454</v>
      </c>
      <c r="X77">
        <v>1766</v>
      </c>
      <c r="Y77" s="3">
        <v>0</v>
      </c>
      <c r="Z77">
        <v>914</v>
      </c>
      <c r="AA77">
        <v>90108</v>
      </c>
      <c r="AB77">
        <f t="shared" si="11"/>
        <v>8.8989254533243791</v>
      </c>
      <c r="AC77">
        <f t="shared" si="12"/>
        <v>6.5449966420416388</v>
      </c>
      <c r="AD77">
        <f t="shared" si="13"/>
        <v>1.4294828744123573</v>
      </c>
      <c r="AE77">
        <f t="shared" si="14"/>
        <v>0.34251175285426461</v>
      </c>
      <c r="AF77">
        <f t="shared" si="15"/>
        <v>0.58193418401611818</v>
      </c>
      <c r="AG77">
        <f t="shared" si="16"/>
        <v>0.37911349899261249</v>
      </c>
      <c r="AH77">
        <f t="shared" si="17"/>
        <v>3.335795836131632</v>
      </c>
      <c r="AI77">
        <f t="shared" si="18"/>
        <v>3.0748824714573537</v>
      </c>
      <c r="AJ77">
        <f t="shared" si="19"/>
        <v>30.257891202149093</v>
      </c>
      <c r="AK77">
        <f t="shared" si="20"/>
        <v>0.23995582208701885</v>
      </c>
      <c r="AL77">
        <f t="shared" si="21"/>
        <v>9934</v>
      </c>
    </row>
    <row r="78" spans="1:38" x14ac:dyDescent="0.25">
      <c r="A78">
        <v>1946</v>
      </c>
      <c r="B78">
        <v>4.17</v>
      </c>
      <c r="C78">
        <v>2956</v>
      </c>
      <c r="D78">
        <v>112927</v>
      </c>
      <c r="E78">
        <v>100154</v>
      </c>
      <c r="F78">
        <v>12312</v>
      </c>
      <c r="G78">
        <v>25731</v>
      </c>
      <c r="H78">
        <v>19248</v>
      </c>
      <c r="I78">
        <v>4145</v>
      </c>
      <c r="J78">
        <v>977</v>
      </c>
      <c r="K78">
        <v>1361</v>
      </c>
      <c r="L78">
        <v>11259</v>
      </c>
      <c r="M78">
        <v>1167</v>
      </c>
      <c r="N78">
        <v>706</v>
      </c>
      <c r="O78">
        <v>10349</v>
      </c>
      <c r="P78">
        <v>9698</v>
      </c>
      <c r="Q78">
        <v>0.25700000000000001</v>
      </c>
      <c r="R78">
        <v>0.32900000000000001</v>
      </c>
      <c r="S78">
        <v>0.35899999999999999</v>
      </c>
      <c r="T78">
        <v>0.68799999999999994</v>
      </c>
      <c r="U78">
        <v>35913</v>
      </c>
      <c r="V78" s="3">
        <v>0</v>
      </c>
      <c r="W78">
        <v>418</v>
      </c>
      <c r="X78">
        <v>1947</v>
      </c>
      <c r="Y78" s="3">
        <v>0</v>
      </c>
      <c r="Z78">
        <v>773</v>
      </c>
      <c r="AA78">
        <v>89095</v>
      </c>
      <c r="AB78">
        <f t="shared" si="11"/>
        <v>8.7046684709066309</v>
      </c>
      <c r="AC78">
        <f t="shared" si="12"/>
        <v>6.5115020297699591</v>
      </c>
      <c r="AD78">
        <f t="shared" si="13"/>
        <v>1.4022327469553451</v>
      </c>
      <c r="AE78">
        <f t="shared" si="14"/>
        <v>0.33051420838971585</v>
      </c>
      <c r="AF78">
        <f t="shared" si="15"/>
        <v>0.46041948579161029</v>
      </c>
      <c r="AG78">
        <f t="shared" si="16"/>
        <v>0.39479025710419485</v>
      </c>
      <c r="AH78">
        <f t="shared" si="17"/>
        <v>3.239512855209743</v>
      </c>
      <c r="AI78">
        <f t="shared" si="18"/>
        <v>3.2807848443843031</v>
      </c>
      <c r="AJ78">
        <f t="shared" si="19"/>
        <v>30.14039242219215</v>
      </c>
      <c r="AK78">
        <f t="shared" si="20"/>
        <v>0.23923116189578669</v>
      </c>
      <c r="AL78">
        <f t="shared" si="21"/>
        <v>9576</v>
      </c>
    </row>
    <row r="79" spans="1:38" x14ac:dyDescent="0.25">
      <c r="A79">
        <v>1945</v>
      </c>
      <c r="B79">
        <v>4.28</v>
      </c>
      <c r="C79">
        <v>2858</v>
      </c>
      <c r="D79">
        <v>109825</v>
      </c>
      <c r="E79">
        <v>97945</v>
      </c>
      <c r="F79">
        <v>12244</v>
      </c>
      <c r="G79">
        <v>25545</v>
      </c>
      <c r="H79">
        <v>19505</v>
      </c>
      <c r="I79">
        <v>3985</v>
      </c>
      <c r="J79">
        <v>941</v>
      </c>
      <c r="K79">
        <v>1114</v>
      </c>
      <c r="L79">
        <v>11174</v>
      </c>
      <c r="M79">
        <v>1154</v>
      </c>
      <c r="N79">
        <v>691</v>
      </c>
      <c r="O79">
        <v>9470</v>
      </c>
      <c r="P79">
        <v>8045</v>
      </c>
      <c r="Q79">
        <v>0.26100000000000001</v>
      </c>
      <c r="R79">
        <v>0.32900000000000001</v>
      </c>
      <c r="S79">
        <v>0.35499999999999998</v>
      </c>
      <c r="T79">
        <v>0.68300000000000005</v>
      </c>
      <c r="U79">
        <v>34754</v>
      </c>
      <c r="V79" s="3">
        <v>0</v>
      </c>
      <c r="W79">
        <v>429</v>
      </c>
      <c r="X79">
        <v>1934</v>
      </c>
      <c r="Y79" s="3">
        <v>0</v>
      </c>
      <c r="Z79">
        <v>794</v>
      </c>
      <c r="AA79">
        <v>88786</v>
      </c>
      <c r="AB79">
        <f t="shared" si="11"/>
        <v>8.9380685794261723</v>
      </c>
      <c r="AC79">
        <f t="shared" si="12"/>
        <v>6.8247025892232331</v>
      </c>
      <c r="AD79">
        <f t="shared" si="13"/>
        <v>1.394331700489853</v>
      </c>
      <c r="AE79">
        <f t="shared" si="14"/>
        <v>0.3292512246326102</v>
      </c>
      <c r="AF79">
        <f t="shared" si="15"/>
        <v>0.38978306508047583</v>
      </c>
      <c r="AG79">
        <f t="shared" si="16"/>
        <v>0.40377886634009796</v>
      </c>
      <c r="AH79">
        <f t="shared" si="17"/>
        <v>3.0356892932120365</v>
      </c>
      <c r="AI79">
        <f t="shared" si="18"/>
        <v>2.8149055283414977</v>
      </c>
      <c r="AJ79">
        <f t="shared" si="19"/>
        <v>31.065780265920225</v>
      </c>
      <c r="AK79">
        <f t="shared" si="20"/>
        <v>0.24269366022291539</v>
      </c>
      <c r="AL79">
        <f t="shared" si="21"/>
        <v>8676</v>
      </c>
    </row>
    <row r="80" spans="1:38" x14ac:dyDescent="0.25">
      <c r="A80">
        <v>1944</v>
      </c>
      <c r="B80">
        <v>4.2699999999999996</v>
      </c>
      <c r="C80">
        <v>2902</v>
      </c>
      <c r="D80">
        <v>111418</v>
      </c>
      <c r="E80">
        <v>99801</v>
      </c>
      <c r="F80">
        <v>12382</v>
      </c>
      <c r="G80">
        <v>26103</v>
      </c>
      <c r="H80">
        <v>19765</v>
      </c>
      <c r="I80">
        <v>4211</v>
      </c>
      <c r="J80">
        <v>988</v>
      </c>
      <c r="K80">
        <v>1139</v>
      </c>
      <c r="L80">
        <v>11335</v>
      </c>
      <c r="M80">
        <v>1121</v>
      </c>
      <c r="N80">
        <v>647</v>
      </c>
      <c r="O80">
        <v>9116</v>
      </c>
      <c r="P80">
        <v>8186</v>
      </c>
      <c r="Q80">
        <v>0.26200000000000001</v>
      </c>
      <c r="R80">
        <v>0.32600000000000001</v>
      </c>
      <c r="S80">
        <v>0.35799999999999998</v>
      </c>
      <c r="T80">
        <v>0.68400000000000005</v>
      </c>
      <c r="U80">
        <v>35707</v>
      </c>
      <c r="V80" s="3">
        <v>1860</v>
      </c>
      <c r="W80">
        <v>441</v>
      </c>
      <c r="X80">
        <v>2010</v>
      </c>
      <c r="Y80" s="3">
        <v>0</v>
      </c>
      <c r="Z80">
        <v>744</v>
      </c>
      <c r="AA80">
        <v>90476</v>
      </c>
      <c r="AB80">
        <f t="shared" si="11"/>
        <v>8.9948311509303931</v>
      </c>
      <c r="AC80">
        <f t="shared" si="12"/>
        <v>6.8108201240523778</v>
      </c>
      <c r="AD80">
        <f t="shared" si="13"/>
        <v>1.4510682288077188</v>
      </c>
      <c r="AE80">
        <f t="shared" si="14"/>
        <v>0.34045485871812542</v>
      </c>
      <c r="AF80">
        <f t="shared" si="15"/>
        <v>0.39248793935217091</v>
      </c>
      <c r="AG80">
        <f t="shared" si="16"/>
        <v>0.38628532046864233</v>
      </c>
      <c r="AH80">
        <f t="shared" si="17"/>
        <v>2.884906960716747</v>
      </c>
      <c r="AI80">
        <f t="shared" si="18"/>
        <v>2.8208132322536184</v>
      </c>
      <c r="AJ80">
        <f t="shared" si="19"/>
        <v>31.177119228118539</v>
      </c>
      <c r="AK80">
        <f t="shared" si="20"/>
        <v>0.24452215137178845</v>
      </c>
      <c r="AL80">
        <f t="shared" si="21"/>
        <v>8372</v>
      </c>
    </row>
    <row r="81" spans="1:38" x14ac:dyDescent="0.25">
      <c r="A81">
        <v>1943</v>
      </c>
      <c r="B81">
        <v>4.13</v>
      </c>
      <c r="C81">
        <v>2992</v>
      </c>
      <c r="D81">
        <v>114431</v>
      </c>
      <c r="E81">
        <v>102078</v>
      </c>
      <c r="F81">
        <v>12350</v>
      </c>
      <c r="G81">
        <v>26114</v>
      </c>
      <c r="H81">
        <v>19956</v>
      </c>
      <c r="I81">
        <v>4118</v>
      </c>
      <c r="J81">
        <v>1021</v>
      </c>
      <c r="K81">
        <v>1019</v>
      </c>
      <c r="L81">
        <v>11154</v>
      </c>
      <c r="M81">
        <v>1336</v>
      </c>
      <c r="N81">
        <v>775</v>
      </c>
      <c r="O81">
        <v>9951</v>
      </c>
      <c r="P81">
        <v>8544</v>
      </c>
      <c r="Q81">
        <v>0.25600000000000001</v>
      </c>
      <c r="R81">
        <v>0.32400000000000001</v>
      </c>
      <c r="S81">
        <v>0.34599999999999997</v>
      </c>
      <c r="T81">
        <v>0.67100000000000004</v>
      </c>
      <c r="U81">
        <v>35331</v>
      </c>
      <c r="V81" s="3">
        <v>0</v>
      </c>
      <c r="W81">
        <v>414</v>
      </c>
      <c r="X81">
        <v>1911</v>
      </c>
      <c r="Y81" s="3">
        <v>0</v>
      </c>
      <c r="Z81">
        <v>601</v>
      </c>
      <c r="AA81">
        <v>92515</v>
      </c>
      <c r="AB81">
        <f t="shared" si="11"/>
        <v>8.7279411764705888</v>
      </c>
      <c r="AC81">
        <f t="shared" si="12"/>
        <v>6.6697860962566846</v>
      </c>
      <c r="AD81">
        <f t="shared" si="13"/>
        <v>1.3763368983957218</v>
      </c>
      <c r="AE81">
        <f t="shared" si="14"/>
        <v>0.34124331550802139</v>
      </c>
      <c r="AF81">
        <f t="shared" si="15"/>
        <v>0.34057486631016043</v>
      </c>
      <c r="AG81">
        <f t="shared" si="16"/>
        <v>0.446524064171123</v>
      </c>
      <c r="AH81">
        <f t="shared" si="17"/>
        <v>3.125</v>
      </c>
      <c r="AI81">
        <f t="shared" si="18"/>
        <v>2.855614973262032</v>
      </c>
      <c r="AJ81">
        <f t="shared" si="19"/>
        <v>30.920788770053477</v>
      </c>
      <c r="AK81">
        <f t="shared" si="20"/>
        <v>0.23930083533585078</v>
      </c>
      <c r="AL81">
        <f t="shared" si="21"/>
        <v>9350</v>
      </c>
    </row>
    <row r="82" spans="1:38" x14ac:dyDescent="0.25">
      <c r="A82">
        <v>1942</v>
      </c>
      <c r="B82">
        <v>4.17</v>
      </c>
      <c r="C82">
        <v>2883</v>
      </c>
      <c r="D82">
        <v>109964</v>
      </c>
      <c r="E82">
        <v>98121</v>
      </c>
      <c r="F82">
        <v>12018</v>
      </c>
      <c r="G82">
        <v>24815</v>
      </c>
      <c r="H82">
        <v>18758</v>
      </c>
      <c r="I82">
        <v>3982</v>
      </c>
      <c r="J82">
        <v>869</v>
      </c>
      <c r="K82">
        <v>1206</v>
      </c>
      <c r="L82">
        <v>11031</v>
      </c>
      <c r="M82">
        <v>1193</v>
      </c>
      <c r="N82">
        <v>719</v>
      </c>
      <c r="O82">
        <v>9708</v>
      </c>
      <c r="P82">
        <v>8325</v>
      </c>
      <c r="Q82">
        <v>0.253</v>
      </c>
      <c r="R82">
        <v>0.32200000000000001</v>
      </c>
      <c r="S82">
        <v>0.34799999999999998</v>
      </c>
      <c r="T82">
        <v>0.67</v>
      </c>
      <c r="U82">
        <v>34153</v>
      </c>
      <c r="V82" s="3">
        <v>0</v>
      </c>
      <c r="W82">
        <v>339</v>
      </c>
      <c r="X82">
        <v>1734</v>
      </c>
      <c r="Y82" s="3">
        <v>0</v>
      </c>
      <c r="Z82">
        <v>643</v>
      </c>
      <c r="AA82">
        <v>88590</v>
      </c>
      <c r="AB82">
        <f t="shared" si="11"/>
        <v>8.607353451266043</v>
      </c>
      <c r="AC82">
        <f t="shared" si="12"/>
        <v>6.5064169268123484</v>
      </c>
      <c r="AD82">
        <f t="shared" si="13"/>
        <v>1.3812001387443635</v>
      </c>
      <c r="AE82">
        <f t="shared" si="14"/>
        <v>0.30142212972597987</v>
      </c>
      <c r="AF82">
        <f t="shared" si="15"/>
        <v>0.4183142559833507</v>
      </c>
      <c r="AG82">
        <f t="shared" si="16"/>
        <v>0.4138050641692681</v>
      </c>
      <c r="AH82">
        <f t="shared" si="17"/>
        <v>3.1442941380506415</v>
      </c>
      <c r="AI82">
        <f t="shared" si="18"/>
        <v>2.8876170655567117</v>
      </c>
      <c r="AJ82">
        <f t="shared" si="19"/>
        <v>30.728407908428721</v>
      </c>
      <c r="AK82">
        <f t="shared" si="20"/>
        <v>0.23507213764400148</v>
      </c>
      <c r="AL82">
        <f t="shared" si="21"/>
        <v>9065</v>
      </c>
    </row>
    <row r="83" spans="1:38" x14ac:dyDescent="0.25">
      <c r="A83">
        <v>1941</v>
      </c>
      <c r="B83">
        <v>4.5199999999999996</v>
      </c>
      <c r="C83">
        <v>2868</v>
      </c>
      <c r="D83">
        <v>110310</v>
      </c>
      <c r="E83">
        <v>98277</v>
      </c>
      <c r="F83">
        <v>12955</v>
      </c>
      <c r="G83">
        <v>25682</v>
      </c>
      <c r="H83">
        <v>18790</v>
      </c>
      <c r="I83">
        <v>4409</v>
      </c>
      <c r="J83">
        <v>1023</v>
      </c>
      <c r="K83">
        <v>1460</v>
      </c>
      <c r="L83">
        <v>11966</v>
      </c>
      <c r="M83">
        <v>1124</v>
      </c>
      <c r="N83">
        <v>674</v>
      </c>
      <c r="O83">
        <v>9955</v>
      </c>
      <c r="P83">
        <v>8828</v>
      </c>
      <c r="Q83">
        <v>0.26100000000000001</v>
      </c>
      <c r="R83">
        <v>0.33100000000000002</v>
      </c>
      <c r="S83">
        <v>0.372</v>
      </c>
      <c r="T83">
        <v>0.70299999999999996</v>
      </c>
      <c r="U83">
        <v>36517</v>
      </c>
      <c r="V83" s="3">
        <v>0</v>
      </c>
      <c r="W83">
        <v>312</v>
      </c>
      <c r="X83">
        <v>1724</v>
      </c>
      <c r="Y83" s="3">
        <v>0</v>
      </c>
      <c r="Z83">
        <v>706</v>
      </c>
      <c r="AA83">
        <v>87989</v>
      </c>
      <c r="AB83">
        <f t="shared" si="11"/>
        <v>8.9546722454672238</v>
      </c>
      <c r="AC83">
        <f t="shared" si="12"/>
        <v>6.5516039051603903</v>
      </c>
      <c r="AD83">
        <f t="shared" si="13"/>
        <v>1.5373082287308228</v>
      </c>
      <c r="AE83">
        <f t="shared" si="14"/>
        <v>0.35669456066945604</v>
      </c>
      <c r="AF83">
        <f t="shared" si="15"/>
        <v>0.50906555090655514</v>
      </c>
      <c r="AG83">
        <f t="shared" si="16"/>
        <v>0.39191073919107394</v>
      </c>
      <c r="AH83">
        <f t="shared" si="17"/>
        <v>3.2248953974895396</v>
      </c>
      <c r="AI83">
        <f t="shared" si="18"/>
        <v>3.078103207810321</v>
      </c>
      <c r="AJ83">
        <f t="shared" si="19"/>
        <v>30.679567642956766</v>
      </c>
      <c r="AK83">
        <f t="shared" si="20"/>
        <v>0.24216672332086941</v>
      </c>
      <c r="AL83">
        <f t="shared" si="21"/>
        <v>9249</v>
      </c>
    </row>
    <row r="84" spans="1:38" x14ac:dyDescent="0.25">
      <c r="A84">
        <v>1940</v>
      </c>
      <c r="B84">
        <v>4.75</v>
      </c>
      <c r="C84">
        <v>2896</v>
      </c>
      <c r="D84">
        <v>111495</v>
      </c>
      <c r="E84">
        <v>99870</v>
      </c>
      <c r="F84">
        <v>13750</v>
      </c>
      <c r="G84">
        <v>26693</v>
      </c>
      <c r="H84">
        <v>19219</v>
      </c>
      <c r="I84">
        <v>4629</v>
      </c>
      <c r="J84">
        <v>1105</v>
      </c>
      <c r="K84">
        <v>1740</v>
      </c>
      <c r="L84">
        <v>12722</v>
      </c>
      <c r="M84">
        <v>1214</v>
      </c>
      <c r="N84">
        <v>740</v>
      </c>
      <c r="O84">
        <v>9661</v>
      </c>
      <c r="P84">
        <v>9049</v>
      </c>
      <c r="Q84">
        <v>0.26700000000000002</v>
      </c>
      <c r="R84">
        <v>0.33400000000000002</v>
      </c>
      <c r="S84">
        <v>0.38800000000000001</v>
      </c>
      <c r="T84">
        <v>0.72199999999999998</v>
      </c>
      <c r="U84">
        <v>38752</v>
      </c>
      <c r="V84" s="3">
        <v>0</v>
      </c>
      <c r="W84">
        <v>358</v>
      </c>
      <c r="X84">
        <v>1566</v>
      </c>
      <c r="Y84" s="3">
        <v>0</v>
      </c>
      <c r="Z84">
        <v>656</v>
      </c>
      <c r="AA84">
        <v>89081</v>
      </c>
      <c r="AB84">
        <f t="shared" si="11"/>
        <v>9.2171961325966851</v>
      </c>
      <c r="AC84">
        <f t="shared" si="12"/>
        <v>6.6363950276243093</v>
      </c>
      <c r="AD84">
        <f t="shared" si="13"/>
        <v>1.5984116022099448</v>
      </c>
      <c r="AE84">
        <f t="shared" si="14"/>
        <v>0.38156077348066297</v>
      </c>
      <c r="AF84">
        <f t="shared" si="15"/>
        <v>0.600828729281768</v>
      </c>
      <c r="AG84">
        <f t="shared" si="16"/>
        <v>0.41919889502762431</v>
      </c>
      <c r="AH84">
        <f t="shared" si="17"/>
        <v>3.1094613259668509</v>
      </c>
      <c r="AI84">
        <f t="shared" si="18"/>
        <v>3.1246546961325965</v>
      </c>
      <c r="AJ84">
        <f t="shared" si="19"/>
        <v>30.760013812154696</v>
      </c>
      <c r="AK84">
        <f t="shared" si="20"/>
        <v>0.24778066848052749</v>
      </c>
      <c r="AL84">
        <f t="shared" si="21"/>
        <v>9005</v>
      </c>
    </row>
    <row r="85" spans="1:38" x14ac:dyDescent="0.25">
      <c r="A85">
        <v>1939</v>
      </c>
      <c r="B85">
        <v>4.8600000000000003</v>
      </c>
      <c r="C85">
        <v>2840</v>
      </c>
      <c r="D85">
        <v>110025</v>
      </c>
      <c r="E85">
        <v>97497</v>
      </c>
      <c r="F85">
        <v>13815</v>
      </c>
      <c r="G85">
        <v>26719</v>
      </c>
      <c r="H85">
        <v>19460</v>
      </c>
      <c r="I85">
        <v>4579</v>
      </c>
      <c r="J85">
        <v>1056</v>
      </c>
      <c r="K85">
        <v>1624</v>
      </c>
      <c r="L85">
        <v>12710</v>
      </c>
      <c r="M85">
        <v>1208</v>
      </c>
      <c r="N85">
        <v>662</v>
      </c>
      <c r="O85">
        <v>9660</v>
      </c>
      <c r="P85">
        <v>8501</v>
      </c>
      <c r="Q85">
        <v>0.27400000000000002</v>
      </c>
      <c r="R85">
        <v>0.34200000000000003</v>
      </c>
      <c r="S85">
        <v>0.39300000000000002</v>
      </c>
      <c r="T85">
        <v>0.73399999999999999</v>
      </c>
      <c r="U85">
        <v>38282</v>
      </c>
      <c r="V85" s="3">
        <v>0</v>
      </c>
      <c r="W85">
        <v>353</v>
      </c>
      <c r="X85">
        <v>2460</v>
      </c>
      <c r="Y85" s="3">
        <v>0</v>
      </c>
      <c r="Z85">
        <v>603</v>
      </c>
      <c r="AA85">
        <v>87372</v>
      </c>
      <c r="AB85">
        <f t="shared" si="11"/>
        <v>9.4080985915492956</v>
      </c>
      <c r="AC85">
        <f t="shared" si="12"/>
        <v>6.852112676056338</v>
      </c>
      <c r="AD85">
        <f t="shared" si="13"/>
        <v>1.6123239436619718</v>
      </c>
      <c r="AE85">
        <f t="shared" si="14"/>
        <v>0.37183098591549296</v>
      </c>
      <c r="AF85">
        <f t="shared" si="15"/>
        <v>0.57183098591549297</v>
      </c>
      <c r="AG85">
        <f t="shared" si="16"/>
        <v>0.42535211267605633</v>
      </c>
      <c r="AH85">
        <f t="shared" si="17"/>
        <v>3.1890845070422533</v>
      </c>
      <c r="AI85">
        <f t="shared" si="18"/>
        <v>2.9933098591549294</v>
      </c>
      <c r="AJ85">
        <f t="shared" si="19"/>
        <v>30.764788732394365</v>
      </c>
      <c r="AK85">
        <f t="shared" si="20"/>
        <v>0.25120120120120121</v>
      </c>
      <c r="AL85">
        <f t="shared" si="21"/>
        <v>9057</v>
      </c>
    </row>
    <row r="86" spans="1:38" x14ac:dyDescent="0.25">
      <c r="A86">
        <v>1938</v>
      </c>
      <c r="B86">
        <v>4.96</v>
      </c>
      <c r="C86">
        <v>2936</v>
      </c>
      <c r="D86">
        <v>113505</v>
      </c>
      <c r="E86">
        <v>101079</v>
      </c>
      <c r="F86">
        <v>14575</v>
      </c>
      <c r="G86">
        <v>27587</v>
      </c>
      <c r="H86">
        <v>20036</v>
      </c>
      <c r="I86">
        <v>4690</v>
      </c>
      <c r="J86">
        <v>1180</v>
      </c>
      <c r="K86">
        <v>1681</v>
      </c>
      <c r="L86">
        <v>13494</v>
      </c>
      <c r="M86">
        <v>1240</v>
      </c>
      <c r="N86">
        <v>650</v>
      </c>
      <c r="O86">
        <v>10120</v>
      </c>
      <c r="P86">
        <v>8335</v>
      </c>
      <c r="Q86">
        <v>0.27300000000000002</v>
      </c>
      <c r="R86">
        <v>0.34200000000000003</v>
      </c>
      <c r="S86">
        <v>0.39300000000000002</v>
      </c>
      <c r="T86">
        <v>0.73399999999999999</v>
      </c>
      <c r="U86">
        <v>39680</v>
      </c>
      <c r="V86" s="3">
        <v>0</v>
      </c>
      <c r="W86">
        <v>442</v>
      </c>
      <c r="X86">
        <v>1814</v>
      </c>
      <c r="Y86" s="3">
        <v>0</v>
      </c>
      <c r="Z86">
        <v>574</v>
      </c>
      <c r="AA86">
        <v>91063</v>
      </c>
      <c r="AB86">
        <f t="shared" si="11"/>
        <v>9.3961171662125338</v>
      </c>
      <c r="AC86">
        <f t="shared" si="12"/>
        <v>6.8242506811989099</v>
      </c>
      <c r="AD86">
        <f t="shared" si="13"/>
        <v>1.5974114441416893</v>
      </c>
      <c r="AE86">
        <f t="shared" si="14"/>
        <v>0.40190735694822888</v>
      </c>
      <c r="AF86">
        <f t="shared" si="15"/>
        <v>0.5725476839237057</v>
      </c>
      <c r="AG86">
        <f t="shared" si="16"/>
        <v>0.42234332425068122</v>
      </c>
      <c r="AH86">
        <f t="shared" si="17"/>
        <v>3.2513623978201633</v>
      </c>
      <c r="AI86">
        <f t="shared" si="18"/>
        <v>2.8388964577656677</v>
      </c>
      <c r="AJ86">
        <f t="shared" si="19"/>
        <v>31.016008174386922</v>
      </c>
      <c r="AK86">
        <f t="shared" si="20"/>
        <v>0.25032612161679019</v>
      </c>
      <c r="AL86">
        <f t="shared" si="21"/>
        <v>9546</v>
      </c>
    </row>
    <row r="87" spans="1:38" x14ac:dyDescent="0.25">
      <c r="A87">
        <v>1937</v>
      </c>
      <c r="B87">
        <v>5.01</v>
      </c>
      <c r="C87">
        <v>2965</v>
      </c>
      <c r="D87">
        <v>114553</v>
      </c>
      <c r="E87">
        <v>102383</v>
      </c>
      <c r="F87">
        <v>14843</v>
      </c>
      <c r="G87">
        <v>28318</v>
      </c>
      <c r="H87">
        <v>20453</v>
      </c>
      <c r="I87">
        <v>4936</v>
      </c>
      <c r="J87">
        <v>1279</v>
      </c>
      <c r="K87">
        <v>1650</v>
      </c>
      <c r="L87">
        <v>13629</v>
      </c>
      <c r="M87">
        <v>1338</v>
      </c>
      <c r="N87">
        <v>816</v>
      </c>
      <c r="O87">
        <v>9847</v>
      </c>
      <c r="P87">
        <v>9001</v>
      </c>
      <c r="Q87">
        <v>0.27700000000000002</v>
      </c>
      <c r="R87">
        <v>0.34300000000000003</v>
      </c>
      <c r="S87">
        <v>0.39800000000000002</v>
      </c>
      <c r="T87">
        <v>0.74099999999999999</v>
      </c>
      <c r="U87">
        <v>40762</v>
      </c>
      <c r="V87" s="3">
        <v>0</v>
      </c>
      <c r="W87">
        <v>424</v>
      </c>
      <c r="X87">
        <v>1856</v>
      </c>
      <c r="Y87" s="3">
        <v>0</v>
      </c>
      <c r="Z87">
        <v>594</v>
      </c>
      <c r="AA87">
        <v>91732</v>
      </c>
      <c r="AB87">
        <f t="shared" si="11"/>
        <v>9.5507588532883645</v>
      </c>
      <c r="AC87">
        <f t="shared" si="12"/>
        <v>6.8981450252951095</v>
      </c>
      <c r="AD87">
        <f t="shared" si="13"/>
        <v>1.6647554806070826</v>
      </c>
      <c r="AE87">
        <f t="shared" si="14"/>
        <v>0.43136593591905564</v>
      </c>
      <c r="AF87">
        <f t="shared" si="15"/>
        <v>0.55649241146711637</v>
      </c>
      <c r="AG87">
        <f t="shared" si="16"/>
        <v>0.45126475548060707</v>
      </c>
      <c r="AH87">
        <f t="shared" si="17"/>
        <v>3.1207419898819562</v>
      </c>
      <c r="AI87">
        <f t="shared" si="18"/>
        <v>3.0357504215851603</v>
      </c>
      <c r="AJ87">
        <f t="shared" si="19"/>
        <v>30.938279932546376</v>
      </c>
      <c r="AK87">
        <f t="shared" si="20"/>
        <v>0.25666493426498044</v>
      </c>
      <c r="AL87">
        <f t="shared" si="21"/>
        <v>9253</v>
      </c>
    </row>
    <row r="88" spans="1:38" x14ac:dyDescent="0.25">
      <c r="A88">
        <v>1936</v>
      </c>
      <c r="B88">
        <v>5.26</v>
      </c>
      <c r="C88">
        <v>2784</v>
      </c>
      <c r="D88">
        <v>109734</v>
      </c>
      <c r="E88">
        <v>98011</v>
      </c>
      <c r="F88">
        <v>14635</v>
      </c>
      <c r="G88">
        <v>27848</v>
      </c>
      <c r="H88">
        <v>20265</v>
      </c>
      <c r="I88">
        <v>4923</v>
      </c>
      <c r="J88">
        <v>1111</v>
      </c>
      <c r="K88">
        <v>1549</v>
      </c>
      <c r="L88">
        <v>13538</v>
      </c>
      <c r="M88">
        <v>1134</v>
      </c>
      <c r="N88">
        <v>727</v>
      </c>
      <c r="O88">
        <v>9440</v>
      </c>
      <c r="P88">
        <v>8235</v>
      </c>
      <c r="Q88">
        <v>0.28399999999999997</v>
      </c>
      <c r="R88">
        <v>0.35</v>
      </c>
      <c r="S88">
        <v>0.40400000000000003</v>
      </c>
      <c r="T88">
        <v>0.754</v>
      </c>
      <c r="U88">
        <v>39640</v>
      </c>
      <c r="V88" s="3">
        <v>0</v>
      </c>
      <c r="W88">
        <v>477</v>
      </c>
      <c r="X88">
        <v>1761</v>
      </c>
      <c r="Y88" s="3">
        <v>0</v>
      </c>
      <c r="Z88">
        <v>562</v>
      </c>
      <c r="AA88">
        <v>88227</v>
      </c>
      <c r="AB88">
        <f t="shared" si="11"/>
        <v>10.00287356321839</v>
      </c>
      <c r="AC88">
        <f t="shared" si="12"/>
        <v>7.2790948275862073</v>
      </c>
      <c r="AD88">
        <f t="shared" si="13"/>
        <v>1.7683189655172413</v>
      </c>
      <c r="AE88">
        <f t="shared" si="14"/>
        <v>0.39906609195402298</v>
      </c>
      <c r="AF88">
        <f t="shared" si="15"/>
        <v>0.55639367816091956</v>
      </c>
      <c r="AG88">
        <f t="shared" si="16"/>
        <v>0.40732758620689657</v>
      </c>
      <c r="AH88">
        <f t="shared" si="17"/>
        <v>3.1889367816091956</v>
      </c>
      <c r="AI88">
        <f t="shared" si="18"/>
        <v>2.9579741379310347</v>
      </c>
      <c r="AJ88">
        <f t="shared" si="19"/>
        <v>31.69073275862069</v>
      </c>
      <c r="AK88">
        <f t="shared" si="20"/>
        <v>0.26312156078039017</v>
      </c>
      <c r="AL88">
        <f t="shared" si="21"/>
        <v>8878</v>
      </c>
    </row>
    <row r="89" spans="1:38" x14ac:dyDescent="0.25">
      <c r="A89">
        <v>1935</v>
      </c>
      <c r="B89">
        <v>5.04</v>
      </c>
      <c r="C89">
        <v>2830</v>
      </c>
      <c r="D89">
        <v>110590</v>
      </c>
      <c r="E89">
        <v>99127</v>
      </c>
      <c r="F89">
        <v>14251</v>
      </c>
      <c r="G89">
        <v>27747</v>
      </c>
      <c r="H89">
        <v>20123</v>
      </c>
      <c r="I89">
        <v>4914</v>
      </c>
      <c r="J89">
        <v>1178</v>
      </c>
      <c r="K89">
        <v>1532</v>
      </c>
      <c r="L89">
        <v>13179</v>
      </c>
      <c r="M89">
        <v>1169</v>
      </c>
      <c r="N89">
        <v>713</v>
      </c>
      <c r="O89">
        <v>9043</v>
      </c>
      <c r="P89">
        <v>8004</v>
      </c>
      <c r="Q89">
        <v>0.28000000000000003</v>
      </c>
      <c r="R89">
        <v>0.34300000000000003</v>
      </c>
      <c r="S89">
        <v>0.4</v>
      </c>
      <c r="T89">
        <v>0.74299999999999999</v>
      </c>
      <c r="U89">
        <v>39613</v>
      </c>
      <c r="V89" s="3">
        <v>0</v>
      </c>
      <c r="W89">
        <v>456</v>
      </c>
      <c r="X89">
        <v>1922</v>
      </c>
      <c r="Y89" s="3">
        <v>0</v>
      </c>
      <c r="Z89">
        <v>498</v>
      </c>
      <c r="AA89">
        <v>89591</v>
      </c>
      <c r="AB89">
        <f t="shared" si="11"/>
        <v>9.8045936395759714</v>
      </c>
      <c r="AC89">
        <f t="shared" si="12"/>
        <v>7.1106007067137806</v>
      </c>
      <c r="AD89">
        <f t="shared" si="13"/>
        <v>1.7363957597173145</v>
      </c>
      <c r="AE89">
        <f t="shared" si="14"/>
        <v>0.41625441696113075</v>
      </c>
      <c r="AF89">
        <f t="shared" si="15"/>
        <v>0.54134275618374561</v>
      </c>
      <c r="AG89">
        <f t="shared" si="16"/>
        <v>0.41307420494699648</v>
      </c>
      <c r="AH89">
        <f t="shared" si="17"/>
        <v>3.0194346289752652</v>
      </c>
      <c r="AI89">
        <f t="shared" si="18"/>
        <v>2.8282685512367491</v>
      </c>
      <c r="AJ89">
        <f t="shared" si="19"/>
        <v>31.657597173144875</v>
      </c>
      <c r="AK89">
        <f t="shared" si="20"/>
        <v>0.25941575791161159</v>
      </c>
      <c r="AL89">
        <f t="shared" si="21"/>
        <v>8545</v>
      </c>
    </row>
    <row r="90" spans="1:38" x14ac:dyDescent="0.25">
      <c r="A90">
        <v>1934</v>
      </c>
      <c r="B90">
        <v>4.9000000000000004</v>
      </c>
      <c r="C90">
        <v>2746</v>
      </c>
      <c r="D90">
        <v>106493</v>
      </c>
      <c r="E90">
        <v>95631</v>
      </c>
      <c r="F90">
        <v>13445</v>
      </c>
      <c r="G90">
        <v>26622</v>
      </c>
      <c r="H90">
        <v>19502</v>
      </c>
      <c r="I90">
        <v>4692</v>
      </c>
      <c r="J90">
        <v>999</v>
      </c>
      <c r="K90">
        <v>1429</v>
      </c>
      <c r="L90">
        <v>12520</v>
      </c>
      <c r="M90">
        <v>1071</v>
      </c>
      <c r="N90">
        <v>652</v>
      </c>
      <c r="O90">
        <v>8672</v>
      </c>
      <c r="P90">
        <v>8432</v>
      </c>
      <c r="Q90">
        <v>0.27800000000000002</v>
      </c>
      <c r="R90">
        <v>0.34100000000000003</v>
      </c>
      <c r="S90">
        <v>0.39300000000000002</v>
      </c>
      <c r="T90">
        <v>0.73399999999999999</v>
      </c>
      <c r="U90">
        <v>37599</v>
      </c>
      <c r="V90" s="3">
        <v>0</v>
      </c>
      <c r="W90">
        <v>383</v>
      </c>
      <c r="X90">
        <v>1765</v>
      </c>
      <c r="Y90" s="3">
        <v>0</v>
      </c>
      <c r="Z90">
        <v>479</v>
      </c>
      <c r="AA90">
        <v>85770</v>
      </c>
      <c r="AB90">
        <f t="shared" si="11"/>
        <v>9.6948288419519297</v>
      </c>
      <c r="AC90">
        <f t="shared" si="12"/>
        <v>7.1019664967225058</v>
      </c>
      <c r="AD90">
        <f t="shared" si="13"/>
        <v>1.708667152221413</v>
      </c>
      <c r="AE90">
        <f t="shared" si="14"/>
        <v>0.36380189366351057</v>
      </c>
      <c r="AF90">
        <f t="shared" si="15"/>
        <v>0.52039329934450107</v>
      </c>
      <c r="AG90">
        <f t="shared" si="16"/>
        <v>0.39002184996358341</v>
      </c>
      <c r="AH90">
        <f t="shared" si="17"/>
        <v>2.9836125273124545</v>
      </c>
      <c r="AI90">
        <f t="shared" si="18"/>
        <v>3.0706482155863073</v>
      </c>
      <c r="AJ90">
        <f t="shared" si="19"/>
        <v>31.234522942461762</v>
      </c>
      <c r="AK90">
        <f t="shared" si="20"/>
        <v>0.26071073764384467</v>
      </c>
      <c r="AL90">
        <f t="shared" si="21"/>
        <v>8193</v>
      </c>
    </row>
    <row r="91" spans="1:38" x14ac:dyDescent="0.25">
      <c r="A91">
        <v>1933</v>
      </c>
      <c r="B91">
        <v>4.55</v>
      </c>
      <c r="C91">
        <v>2734</v>
      </c>
      <c r="D91">
        <v>105251</v>
      </c>
      <c r="E91">
        <v>94761</v>
      </c>
      <c r="F91">
        <v>12448</v>
      </c>
      <c r="G91">
        <v>25580</v>
      </c>
      <c r="H91">
        <v>18905</v>
      </c>
      <c r="I91">
        <v>4360</v>
      </c>
      <c r="J91">
        <v>1138</v>
      </c>
      <c r="K91">
        <v>1177</v>
      </c>
      <c r="L91">
        <v>11520</v>
      </c>
      <c r="M91">
        <v>1061</v>
      </c>
      <c r="N91">
        <v>772</v>
      </c>
      <c r="O91">
        <v>8020</v>
      </c>
      <c r="P91">
        <v>7444</v>
      </c>
      <c r="Q91">
        <v>0.27</v>
      </c>
      <c r="R91">
        <v>0.33</v>
      </c>
      <c r="S91">
        <v>0.377</v>
      </c>
      <c r="T91">
        <v>0.70699999999999996</v>
      </c>
      <c r="U91">
        <v>35747</v>
      </c>
      <c r="V91" s="3">
        <v>0</v>
      </c>
      <c r="W91">
        <v>423</v>
      </c>
      <c r="X91">
        <v>1983</v>
      </c>
      <c r="Y91" s="3">
        <v>0</v>
      </c>
      <c r="Z91">
        <v>358</v>
      </c>
      <c r="AA91">
        <v>86140</v>
      </c>
      <c r="AB91">
        <f t="shared" si="11"/>
        <v>9.3562545720555956</v>
      </c>
      <c r="AC91">
        <f t="shared" si="12"/>
        <v>6.9147768836869057</v>
      </c>
      <c r="AD91">
        <f t="shared" si="13"/>
        <v>1.5947329919531821</v>
      </c>
      <c r="AE91">
        <f t="shared" si="14"/>
        <v>0.41623994147768839</v>
      </c>
      <c r="AF91">
        <f t="shared" si="15"/>
        <v>0.43050475493782003</v>
      </c>
      <c r="AG91">
        <f t="shared" si="16"/>
        <v>0.3880760790051207</v>
      </c>
      <c r="AH91">
        <f t="shared" si="17"/>
        <v>2.8024871982443305</v>
      </c>
      <c r="AI91">
        <f t="shared" si="18"/>
        <v>2.7227505486466717</v>
      </c>
      <c r="AJ91">
        <f t="shared" si="19"/>
        <v>31.506949524506219</v>
      </c>
      <c r="AK91">
        <f t="shared" si="20"/>
        <v>0.25254061885542795</v>
      </c>
      <c r="AL91">
        <f t="shared" si="21"/>
        <v>7662</v>
      </c>
    </row>
    <row r="92" spans="1:38" x14ac:dyDescent="0.25">
      <c r="A92">
        <v>1932</v>
      </c>
      <c r="B92">
        <v>4.8499999999999996</v>
      </c>
      <c r="C92">
        <v>3049</v>
      </c>
      <c r="D92">
        <v>117734</v>
      </c>
      <c r="E92">
        <v>106174</v>
      </c>
      <c r="F92">
        <v>14791</v>
      </c>
      <c r="G92">
        <v>29163</v>
      </c>
      <c r="H92">
        <v>21101</v>
      </c>
      <c r="I92">
        <v>5266</v>
      </c>
      <c r="J92">
        <v>1328</v>
      </c>
      <c r="K92">
        <v>1468</v>
      </c>
      <c r="L92">
        <v>13510</v>
      </c>
      <c r="M92">
        <v>1390</v>
      </c>
      <c r="N92">
        <v>811</v>
      </c>
      <c r="O92">
        <v>9014</v>
      </c>
      <c r="P92">
        <v>7878</v>
      </c>
      <c r="Q92">
        <v>0.27500000000000002</v>
      </c>
      <c r="R92">
        <v>0.33400000000000002</v>
      </c>
      <c r="S92">
        <v>0.39100000000000001</v>
      </c>
      <c r="T92">
        <v>0.72499999999999998</v>
      </c>
      <c r="U92">
        <v>41489</v>
      </c>
      <c r="V92" s="3">
        <v>0</v>
      </c>
      <c r="W92">
        <v>440</v>
      </c>
      <c r="X92">
        <v>2042</v>
      </c>
      <c r="Y92" s="3">
        <v>0</v>
      </c>
      <c r="Z92">
        <v>355</v>
      </c>
      <c r="AA92">
        <v>96828</v>
      </c>
      <c r="AB92">
        <f t="shared" si="11"/>
        <v>9.5647753361757957</v>
      </c>
      <c r="AC92">
        <f t="shared" si="12"/>
        <v>6.9206297146605449</v>
      </c>
      <c r="AD92">
        <f t="shared" si="13"/>
        <v>1.727123647097409</v>
      </c>
      <c r="AE92">
        <f t="shared" si="14"/>
        <v>0.43555264020990486</v>
      </c>
      <c r="AF92">
        <f t="shared" si="15"/>
        <v>0.48146933420793703</v>
      </c>
      <c r="AG92">
        <f t="shared" si="16"/>
        <v>0.45588717612331914</v>
      </c>
      <c r="AH92">
        <f t="shared" si="17"/>
        <v>2.8399475237782879</v>
      </c>
      <c r="AI92">
        <f t="shared" si="18"/>
        <v>2.5837979665464088</v>
      </c>
      <c r="AJ92">
        <f t="shared" si="19"/>
        <v>31.757297474581829</v>
      </c>
      <c r="AK92">
        <f t="shared" si="20"/>
        <v>0.2555172159279625</v>
      </c>
      <c r="AL92">
        <f t="shared" si="21"/>
        <v>8659</v>
      </c>
    </row>
    <row r="93" spans="1:38" x14ac:dyDescent="0.25">
      <c r="A93">
        <v>1931</v>
      </c>
      <c r="B93">
        <v>4.83</v>
      </c>
      <c r="C93">
        <v>2678</v>
      </c>
      <c r="D93">
        <v>103903</v>
      </c>
      <c r="E93">
        <v>93513</v>
      </c>
      <c r="F93">
        <v>12930</v>
      </c>
      <c r="G93">
        <v>25880</v>
      </c>
      <c r="H93">
        <v>18800</v>
      </c>
      <c r="I93">
        <v>4797</v>
      </c>
      <c r="J93">
        <v>1149</v>
      </c>
      <c r="K93">
        <v>1134</v>
      </c>
      <c r="L93">
        <v>11947</v>
      </c>
      <c r="M93">
        <v>1225</v>
      </c>
      <c r="N93">
        <v>927</v>
      </c>
      <c r="O93">
        <v>8329</v>
      </c>
      <c r="P93">
        <v>7894</v>
      </c>
      <c r="Q93">
        <v>0.27700000000000002</v>
      </c>
      <c r="R93">
        <v>0.33900000000000002</v>
      </c>
      <c r="S93">
        <v>0.38900000000000001</v>
      </c>
      <c r="T93">
        <v>0.72799999999999998</v>
      </c>
      <c r="U93">
        <v>36377</v>
      </c>
      <c r="V93" s="3">
        <v>0</v>
      </c>
      <c r="W93">
        <v>437</v>
      </c>
      <c r="X93">
        <v>1568</v>
      </c>
      <c r="Y93" s="3">
        <v>0</v>
      </c>
      <c r="Z93">
        <v>377</v>
      </c>
      <c r="AA93">
        <v>84485</v>
      </c>
      <c r="AB93">
        <f t="shared" si="11"/>
        <v>9.6639283047050029</v>
      </c>
      <c r="AC93">
        <f t="shared" si="12"/>
        <v>7.0201643017177</v>
      </c>
      <c r="AD93">
        <f t="shared" si="13"/>
        <v>1.7912621359223302</v>
      </c>
      <c r="AE93">
        <f t="shared" si="14"/>
        <v>0.42905153099327858</v>
      </c>
      <c r="AF93">
        <f t="shared" si="15"/>
        <v>0.4234503360716953</v>
      </c>
      <c r="AG93">
        <f t="shared" si="16"/>
        <v>0.45743091859596713</v>
      </c>
      <c r="AH93">
        <f t="shared" si="17"/>
        <v>2.9693801344286781</v>
      </c>
      <c r="AI93">
        <f t="shared" si="18"/>
        <v>2.9477221807318896</v>
      </c>
      <c r="AJ93">
        <f t="shared" si="19"/>
        <v>31.547796863330845</v>
      </c>
      <c r="AK93">
        <f t="shared" si="20"/>
        <v>0.26082740447957842</v>
      </c>
      <c r="AL93">
        <f t="shared" si="21"/>
        <v>7952</v>
      </c>
    </row>
    <row r="94" spans="1:38" x14ac:dyDescent="0.25">
      <c r="A94">
        <v>1930</v>
      </c>
      <c r="B94">
        <v>5.49</v>
      </c>
      <c r="C94">
        <v>3043</v>
      </c>
      <c r="D94">
        <v>118695</v>
      </c>
      <c r="E94">
        <v>105723</v>
      </c>
      <c r="F94">
        <v>16711</v>
      </c>
      <c r="G94">
        <v>30894</v>
      </c>
      <c r="H94">
        <v>21954</v>
      </c>
      <c r="I94">
        <v>5541</v>
      </c>
      <c r="J94">
        <v>1613</v>
      </c>
      <c r="K94">
        <v>1786</v>
      </c>
      <c r="L94">
        <v>15455</v>
      </c>
      <c r="M94">
        <v>1513</v>
      </c>
      <c r="N94">
        <v>804</v>
      </c>
      <c r="O94">
        <v>9314</v>
      </c>
      <c r="P94">
        <v>7934</v>
      </c>
      <c r="Q94">
        <v>0.29199999999999998</v>
      </c>
      <c r="R94">
        <v>0.35199999999999998</v>
      </c>
      <c r="S94">
        <v>0.42599999999999999</v>
      </c>
      <c r="T94">
        <v>0.77800000000000002</v>
      </c>
      <c r="U94">
        <v>45019</v>
      </c>
      <c r="V94" s="3">
        <v>0</v>
      </c>
      <c r="W94">
        <v>432</v>
      </c>
      <c r="X94">
        <v>3139</v>
      </c>
      <c r="Y94" s="3">
        <v>0</v>
      </c>
      <c r="Z94">
        <v>275</v>
      </c>
      <c r="AA94">
        <v>96003</v>
      </c>
      <c r="AB94">
        <f t="shared" si="11"/>
        <v>10.152481104173512</v>
      </c>
      <c r="AC94">
        <f t="shared" si="12"/>
        <v>7.214590864278672</v>
      </c>
      <c r="AD94">
        <f t="shared" si="13"/>
        <v>1.8209004272099902</v>
      </c>
      <c r="AE94">
        <f t="shared" si="14"/>
        <v>0.53006901084456126</v>
      </c>
      <c r="AF94">
        <f t="shared" si="15"/>
        <v>0.58692080184028916</v>
      </c>
      <c r="AG94">
        <f t="shared" si="16"/>
        <v>0.4972067039106145</v>
      </c>
      <c r="AH94">
        <f t="shared" si="17"/>
        <v>2.9704239237594479</v>
      </c>
      <c r="AI94">
        <f t="shared" si="18"/>
        <v>2.607295432139336</v>
      </c>
      <c r="AJ94">
        <f t="shared" si="19"/>
        <v>31.54880052579691</v>
      </c>
      <c r="AK94">
        <f t="shared" si="20"/>
        <v>0.26710713466391373</v>
      </c>
      <c r="AL94">
        <f t="shared" si="21"/>
        <v>9039</v>
      </c>
    </row>
    <row r="95" spans="1:38" x14ac:dyDescent="0.25">
      <c r="A95">
        <v>1929</v>
      </c>
      <c r="B95">
        <v>5.33</v>
      </c>
      <c r="C95">
        <v>3391</v>
      </c>
      <c r="D95">
        <v>131651</v>
      </c>
      <c r="E95">
        <v>116184</v>
      </c>
      <c r="F95">
        <v>18079</v>
      </c>
      <c r="G95">
        <v>33626</v>
      </c>
      <c r="H95">
        <v>24258</v>
      </c>
      <c r="I95">
        <v>5919</v>
      </c>
      <c r="J95">
        <v>1609</v>
      </c>
      <c r="K95">
        <v>1840</v>
      </c>
      <c r="L95">
        <v>16608</v>
      </c>
      <c r="M95">
        <v>2155</v>
      </c>
      <c r="N95">
        <v>1003</v>
      </c>
      <c r="O95">
        <v>10998</v>
      </c>
      <c r="P95">
        <v>6982</v>
      </c>
      <c r="Q95">
        <v>0.28899999999999998</v>
      </c>
      <c r="R95">
        <v>0.35399999999999998</v>
      </c>
      <c r="S95">
        <v>0.41599999999999998</v>
      </c>
      <c r="T95">
        <v>0.76900000000000002</v>
      </c>
      <c r="U95">
        <v>48283</v>
      </c>
      <c r="V95" s="3">
        <v>0</v>
      </c>
      <c r="W95">
        <v>539</v>
      </c>
      <c r="X95">
        <v>3832</v>
      </c>
      <c r="Y95" s="3">
        <v>0</v>
      </c>
      <c r="Z95">
        <v>333</v>
      </c>
      <c r="AA95">
        <v>107362</v>
      </c>
      <c r="AB95">
        <f t="shared" si="11"/>
        <v>9.9162488941315239</v>
      </c>
      <c r="AC95">
        <f t="shared" si="12"/>
        <v>7.1536419935122382</v>
      </c>
      <c r="AD95">
        <f t="shared" si="13"/>
        <v>1.745502801533471</v>
      </c>
      <c r="AE95">
        <f t="shared" si="14"/>
        <v>0.47449130050132704</v>
      </c>
      <c r="AF95">
        <f t="shared" si="15"/>
        <v>0.5426127985844883</v>
      </c>
      <c r="AG95">
        <f t="shared" si="16"/>
        <v>0.63550575051607194</v>
      </c>
      <c r="AH95">
        <f t="shared" si="17"/>
        <v>3.1450899439693307</v>
      </c>
      <c r="AI95">
        <f t="shared" si="18"/>
        <v>2.058979652020053</v>
      </c>
      <c r="AJ95">
        <f t="shared" si="19"/>
        <v>31.660867000884696</v>
      </c>
      <c r="AK95">
        <f t="shared" si="20"/>
        <v>0.25878253506907978</v>
      </c>
      <c r="AL95">
        <f t="shared" si="21"/>
        <v>10665</v>
      </c>
    </row>
    <row r="96" spans="1:38" x14ac:dyDescent="0.25">
      <c r="A96">
        <v>1928</v>
      </c>
      <c r="B96">
        <v>4.84</v>
      </c>
      <c r="C96">
        <v>3235</v>
      </c>
      <c r="D96">
        <v>124984</v>
      </c>
      <c r="E96">
        <v>110585</v>
      </c>
      <c r="F96">
        <v>15656</v>
      </c>
      <c r="G96">
        <v>31073</v>
      </c>
      <c r="H96">
        <v>22790</v>
      </c>
      <c r="I96">
        <v>5346</v>
      </c>
      <c r="J96">
        <v>1497</v>
      </c>
      <c r="K96">
        <v>1440</v>
      </c>
      <c r="L96">
        <v>14288</v>
      </c>
      <c r="M96">
        <v>1900</v>
      </c>
      <c r="N96">
        <v>962</v>
      </c>
      <c r="O96">
        <v>9620</v>
      </c>
      <c r="P96">
        <v>7099</v>
      </c>
      <c r="Q96">
        <v>0.28100000000000003</v>
      </c>
      <c r="R96">
        <v>0.34200000000000003</v>
      </c>
      <c r="S96">
        <v>0.39500000000000002</v>
      </c>
      <c r="T96">
        <v>0.73799999999999999</v>
      </c>
      <c r="U96">
        <v>43733</v>
      </c>
      <c r="V96" s="3">
        <v>0</v>
      </c>
      <c r="W96">
        <v>723</v>
      </c>
      <c r="X96">
        <v>3924</v>
      </c>
      <c r="Y96" s="3">
        <v>0</v>
      </c>
      <c r="Z96">
        <v>308</v>
      </c>
      <c r="AA96">
        <v>102046</v>
      </c>
      <c r="AB96">
        <f t="shared" si="11"/>
        <v>9.6052550231839255</v>
      </c>
      <c r="AC96">
        <f t="shared" si="12"/>
        <v>7.0448222565687786</v>
      </c>
      <c r="AD96">
        <f t="shared" si="13"/>
        <v>1.6525502318392582</v>
      </c>
      <c r="AE96">
        <f t="shared" si="14"/>
        <v>0.46275115919629056</v>
      </c>
      <c r="AF96">
        <f t="shared" si="15"/>
        <v>0.44513137557959814</v>
      </c>
      <c r="AG96">
        <f t="shared" si="16"/>
        <v>0.5873261205564142</v>
      </c>
      <c r="AH96">
        <f t="shared" si="17"/>
        <v>2.8785162287480679</v>
      </c>
      <c r="AI96">
        <f t="shared" si="18"/>
        <v>2.1944358578052552</v>
      </c>
      <c r="AJ96">
        <f t="shared" si="19"/>
        <v>31.544358578052549</v>
      </c>
      <c r="AK96">
        <f t="shared" si="20"/>
        <v>0.25448065610373999</v>
      </c>
      <c r="AL96">
        <f t="shared" si="21"/>
        <v>9312</v>
      </c>
    </row>
    <row r="97" spans="1:38" x14ac:dyDescent="0.25">
      <c r="A97">
        <v>1927</v>
      </c>
      <c r="B97">
        <v>4.84</v>
      </c>
      <c r="C97">
        <v>3552</v>
      </c>
      <c r="D97">
        <v>136215</v>
      </c>
      <c r="E97">
        <v>120349</v>
      </c>
      <c r="F97">
        <v>17184</v>
      </c>
      <c r="G97">
        <v>33941</v>
      </c>
      <c r="H97">
        <v>25188</v>
      </c>
      <c r="I97">
        <v>5654</v>
      </c>
      <c r="J97">
        <v>1682</v>
      </c>
      <c r="K97">
        <v>1417</v>
      </c>
      <c r="L97">
        <v>15663</v>
      </c>
      <c r="M97">
        <v>2239</v>
      </c>
      <c r="N97">
        <v>511</v>
      </c>
      <c r="O97">
        <v>10708</v>
      </c>
      <c r="P97">
        <v>6889</v>
      </c>
      <c r="Q97">
        <v>0.28199999999999997</v>
      </c>
      <c r="R97">
        <v>0.34399999999999997</v>
      </c>
      <c r="S97">
        <v>0.39200000000000002</v>
      </c>
      <c r="T97">
        <v>0.73599999999999999</v>
      </c>
      <c r="U97">
        <v>47210</v>
      </c>
      <c r="V97" s="3">
        <v>0</v>
      </c>
      <c r="W97">
        <v>620</v>
      </c>
      <c r="X97">
        <v>4459</v>
      </c>
      <c r="Y97" s="3">
        <v>0</v>
      </c>
      <c r="Z97" s="3">
        <v>0</v>
      </c>
      <c r="AA97">
        <v>112043</v>
      </c>
      <c r="AB97">
        <f t="shared" si="11"/>
        <v>9.5554617117117111</v>
      </c>
      <c r="AC97">
        <f t="shared" si="12"/>
        <v>7.0912162162162158</v>
      </c>
      <c r="AD97">
        <f t="shared" si="13"/>
        <v>1.5917792792792793</v>
      </c>
      <c r="AE97">
        <f t="shared" si="14"/>
        <v>0.47353603603603606</v>
      </c>
      <c r="AF97">
        <f t="shared" si="15"/>
        <v>0.39893018018018017</v>
      </c>
      <c r="AG97">
        <f t="shared" si="16"/>
        <v>0.63034909909909909</v>
      </c>
      <c r="AH97">
        <f t="shared" si="17"/>
        <v>3.0146396396396398</v>
      </c>
      <c r="AI97">
        <f t="shared" si="18"/>
        <v>1.9394707207207207</v>
      </c>
      <c r="AJ97">
        <f t="shared" si="19"/>
        <v>31.543637387387388</v>
      </c>
      <c r="AK97">
        <f t="shared" si="20"/>
        <v>0.25427452329390426</v>
      </c>
      <c r="AL97">
        <f t="shared" si="21"/>
        <v>10708</v>
      </c>
    </row>
    <row r="98" spans="1:38" x14ac:dyDescent="0.25">
      <c r="A98">
        <v>1926</v>
      </c>
      <c r="B98">
        <v>4.83</v>
      </c>
      <c r="C98">
        <v>3419</v>
      </c>
      <c r="D98">
        <v>131349</v>
      </c>
      <c r="E98">
        <v>115265</v>
      </c>
      <c r="F98">
        <v>16527</v>
      </c>
      <c r="G98">
        <v>32229</v>
      </c>
      <c r="H98">
        <v>23770</v>
      </c>
      <c r="I98">
        <v>5516</v>
      </c>
      <c r="J98">
        <v>1613</v>
      </c>
      <c r="K98">
        <v>1330</v>
      </c>
      <c r="L98">
        <v>14953</v>
      </c>
      <c r="M98">
        <v>2323</v>
      </c>
      <c r="N98">
        <v>543</v>
      </c>
      <c r="O98">
        <v>10783</v>
      </c>
      <c r="P98">
        <v>6954</v>
      </c>
      <c r="Q98">
        <v>0.28000000000000003</v>
      </c>
      <c r="R98">
        <v>0.34599999999999997</v>
      </c>
      <c r="S98">
        <v>0.39</v>
      </c>
      <c r="T98">
        <v>0.73599999999999999</v>
      </c>
      <c r="U98">
        <v>44961</v>
      </c>
      <c r="V98" s="3">
        <v>0</v>
      </c>
      <c r="W98">
        <v>853</v>
      </c>
      <c r="X98">
        <v>4357</v>
      </c>
      <c r="Y98" s="3">
        <v>0</v>
      </c>
      <c r="Z98" s="3">
        <v>0</v>
      </c>
      <c r="AA98">
        <v>106981</v>
      </c>
      <c r="AB98">
        <f t="shared" si="11"/>
        <v>9.4264404796724186</v>
      </c>
      <c r="AC98">
        <f t="shared" si="12"/>
        <v>6.9523252412986256</v>
      </c>
      <c r="AD98">
        <f t="shared" si="13"/>
        <v>1.6133372331090963</v>
      </c>
      <c r="AE98">
        <f t="shared" si="14"/>
        <v>0.47177537291605731</v>
      </c>
      <c r="AF98">
        <f t="shared" si="15"/>
        <v>0.38900263234863997</v>
      </c>
      <c r="AG98">
        <f t="shared" si="16"/>
        <v>0.67943843229014333</v>
      </c>
      <c r="AH98">
        <f t="shared" si="17"/>
        <v>3.1538461538461537</v>
      </c>
      <c r="AI98">
        <f t="shared" si="18"/>
        <v>2.0339280491371747</v>
      </c>
      <c r="AJ98">
        <f t="shared" si="19"/>
        <v>31.290143316759288</v>
      </c>
      <c r="AK98">
        <f t="shared" si="20"/>
        <v>0.25107869824889284</v>
      </c>
      <c r="AL98">
        <f t="shared" si="21"/>
        <v>10783</v>
      </c>
    </row>
    <row r="99" spans="1:38" x14ac:dyDescent="0.25">
      <c r="A99">
        <v>1925</v>
      </c>
      <c r="B99">
        <v>5.24</v>
      </c>
      <c r="C99">
        <v>3502</v>
      </c>
      <c r="D99">
        <v>136241</v>
      </c>
      <c r="E99">
        <v>120809</v>
      </c>
      <c r="F99">
        <v>18335</v>
      </c>
      <c r="G99">
        <v>34798</v>
      </c>
      <c r="H99">
        <v>25558</v>
      </c>
      <c r="I99">
        <v>5823</v>
      </c>
      <c r="J99">
        <v>1681</v>
      </c>
      <c r="K99">
        <v>1736</v>
      </c>
      <c r="L99">
        <v>16658</v>
      </c>
      <c r="M99">
        <v>2370</v>
      </c>
      <c r="N99">
        <v>1103</v>
      </c>
      <c r="O99">
        <v>10944</v>
      </c>
      <c r="P99">
        <v>6665</v>
      </c>
      <c r="Q99">
        <v>0.28799999999999998</v>
      </c>
      <c r="R99">
        <v>0.35</v>
      </c>
      <c r="S99">
        <v>0.40699999999999997</v>
      </c>
      <c r="T99">
        <v>0.75700000000000001</v>
      </c>
      <c r="U99">
        <v>49191</v>
      </c>
      <c r="V99" s="3">
        <v>0</v>
      </c>
      <c r="W99">
        <v>495</v>
      </c>
      <c r="X99">
        <v>3900</v>
      </c>
      <c r="Y99" s="3">
        <v>0</v>
      </c>
      <c r="Z99" s="3">
        <v>0</v>
      </c>
      <c r="AA99">
        <v>112408</v>
      </c>
      <c r="AB99">
        <f t="shared" si="11"/>
        <v>9.9366076527698457</v>
      </c>
      <c r="AC99">
        <f t="shared" si="12"/>
        <v>7.2981153626499147</v>
      </c>
      <c r="AD99">
        <f t="shared" si="13"/>
        <v>1.6627641347801256</v>
      </c>
      <c r="AE99">
        <f t="shared" si="14"/>
        <v>0.480011422044546</v>
      </c>
      <c r="AF99">
        <f t="shared" si="15"/>
        <v>0.49571673329525984</v>
      </c>
      <c r="AG99">
        <f t="shared" si="16"/>
        <v>0.67675613934894341</v>
      </c>
      <c r="AH99">
        <f t="shared" si="17"/>
        <v>3.1250713877784122</v>
      </c>
      <c r="AI99">
        <f t="shared" si="18"/>
        <v>1.9031981724728726</v>
      </c>
      <c r="AJ99">
        <f t="shared" si="19"/>
        <v>32.098229583095375</v>
      </c>
      <c r="AK99">
        <f t="shared" si="20"/>
        <v>0.25862015018773465</v>
      </c>
      <c r="AL99">
        <f t="shared" si="21"/>
        <v>10944</v>
      </c>
    </row>
    <row r="100" spans="1:38" x14ac:dyDescent="0.25">
      <c r="A100">
        <v>1924</v>
      </c>
      <c r="B100">
        <v>4.91</v>
      </c>
      <c r="C100">
        <v>3426</v>
      </c>
      <c r="D100">
        <v>132357</v>
      </c>
      <c r="E100">
        <v>117531</v>
      </c>
      <c r="F100">
        <v>16835</v>
      </c>
      <c r="G100">
        <v>33264</v>
      </c>
      <c r="H100">
        <v>25028</v>
      </c>
      <c r="I100">
        <v>5366</v>
      </c>
      <c r="J100">
        <v>1634</v>
      </c>
      <c r="K100">
        <v>1236</v>
      </c>
      <c r="L100">
        <v>15002</v>
      </c>
      <c r="M100">
        <v>2350</v>
      </c>
      <c r="N100">
        <v>1247</v>
      </c>
      <c r="O100">
        <v>10065</v>
      </c>
      <c r="P100">
        <v>6643</v>
      </c>
      <c r="Q100">
        <v>0.28299999999999997</v>
      </c>
      <c r="R100">
        <v>0.34300000000000003</v>
      </c>
      <c r="S100">
        <v>0.38800000000000001</v>
      </c>
      <c r="T100">
        <v>0.73199999999999998</v>
      </c>
      <c r="U100">
        <v>45606</v>
      </c>
      <c r="V100" s="3">
        <v>0</v>
      </c>
      <c r="W100">
        <v>759</v>
      </c>
      <c r="X100">
        <v>3816</v>
      </c>
      <c r="Y100" s="3">
        <v>0</v>
      </c>
      <c r="Z100" s="3">
        <v>0</v>
      </c>
      <c r="AA100">
        <v>109652</v>
      </c>
      <c r="AB100">
        <f t="shared" si="11"/>
        <v>9.7092819614711026</v>
      </c>
      <c r="AC100">
        <f t="shared" si="12"/>
        <v>7.305312317571512</v>
      </c>
      <c r="AD100">
        <f t="shared" si="13"/>
        <v>1.5662580268534734</v>
      </c>
      <c r="AE100">
        <f t="shared" si="14"/>
        <v>0.47694103911266783</v>
      </c>
      <c r="AF100">
        <f t="shared" si="15"/>
        <v>0.36077057793345008</v>
      </c>
      <c r="AG100">
        <f t="shared" si="16"/>
        <v>0.68593111500291881</v>
      </c>
      <c r="AH100">
        <f t="shared" si="17"/>
        <v>2.9378283712784588</v>
      </c>
      <c r="AI100">
        <f t="shared" si="18"/>
        <v>1.938995913601868</v>
      </c>
      <c r="AJ100">
        <f t="shared" si="19"/>
        <v>32.005837711617048</v>
      </c>
      <c r="AK100">
        <f t="shared" si="20"/>
        <v>0.25729847844599046</v>
      </c>
      <c r="AL100">
        <f t="shared" si="21"/>
        <v>10065</v>
      </c>
    </row>
    <row r="101" spans="1:38" x14ac:dyDescent="0.25">
      <c r="A101">
        <v>1923</v>
      </c>
      <c r="B101">
        <v>5.0199999999999996</v>
      </c>
      <c r="C101">
        <v>3299</v>
      </c>
      <c r="D101">
        <v>128227</v>
      </c>
      <c r="E101">
        <v>113501</v>
      </c>
      <c r="F101">
        <v>16559</v>
      </c>
      <c r="G101">
        <v>32200</v>
      </c>
      <c r="H101">
        <v>24207</v>
      </c>
      <c r="I101">
        <v>5098</v>
      </c>
      <c r="J101">
        <v>1539</v>
      </c>
      <c r="K101">
        <v>1356</v>
      </c>
      <c r="L101">
        <v>14795</v>
      </c>
      <c r="M101">
        <v>2229</v>
      </c>
      <c r="N101">
        <v>1258</v>
      </c>
      <c r="O101">
        <v>9920</v>
      </c>
      <c r="P101">
        <v>7021</v>
      </c>
      <c r="Q101">
        <v>0.28399999999999997</v>
      </c>
      <c r="R101">
        <v>0.34599999999999997</v>
      </c>
      <c r="S101">
        <v>0.39200000000000002</v>
      </c>
      <c r="T101">
        <v>0.73699999999999999</v>
      </c>
      <c r="U101">
        <v>44444</v>
      </c>
      <c r="V101" s="3">
        <v>0</v>
      </c>
      <c r="W101">
        <v>817</v>
      </c>
      <c r="X101">
        <v>3819</v>
      </c>
      <c r="Y101" s="3">
        <v>0</v>
      </c>
      <c r="Z101" s="3">
        <v>0</v>
      </c>
      <c r="AA101">
        <v>105124</v>
      </c>
      <c r="AB101">
        <f t="shared" si="11"/>
        <v>9.7605334949984837</v>
      </c>
      <c r="AC101">
        <f t="shared" si="12"/>
        <v>7.3376780842679601</v>
      </c>
      <c r="AD101">
        <f t="shared" si="13"/>
        <v>1.5453167626553501</v>
      </c>
      <c r="AE101">
        <f t="shared" si="14"/>
        <v>0.46650500151561081</v>
      </c>
      <c r="AF101">
        <f t="shared" si="15"/>
        <v>0.41103364655956348</v>
      </c>
      <c r="AG101">
        <f t="shared" si="16"/>
        <v>0.67565929069414976</v>
      </c>
      <c r="AH101">
        <f t="shared" si="17"/>
        <v>3.0069718096392846</v>
      </c>
      <c r="AI101">
        <f t="shared" si="18"/>
        <v>2.1282206729311914</v>
      </c>
      <c r="AJ101">
        <f t="shared" si="19"/>
        <v>31.865413761745984</v>
      </c>
      <c r="AK101">
        <f t="shared" si="20"/>
        <v>0.25735502711722985</v>
      </c>
      <c r="AL101">
        <f t="shared" si="21"/>
        <v>9920</v>
      </c>
    </row>
    <row r="102" spans="1:38" x14ac:dyDescent="0.25">
      <c r="A102">
        <v>1922</v>
      </c>
      <c r="B102">
        <v>5</v>
      </c>
      <c r="C102">
        <v>3037</v>
      </c>
      <c r="D102">
        <v>117929</v>
      </c>
      <c r="E102">
        <v>104403</v>
      </c>
      <c r="F102">
        <v>15198</v>
      </c>
      <c r="G102">
        <v>29892</v>
      </c>
      <c r="H102">
        <v>22290</v>
      </c>
      <c r="I102">
        <v>4772</v>
      </c>
      <c r="J102">
        <v>1531</v>
      </c>
      <c r="K102">
        <v>1299</v>
      </c>
      <c r="L102">
        <v>13546</v>
      </c>
      <c r="M102">
        <v>2037</v>
      </c>
      <c r="N102">
        <v>1165</v>
      </c>
      <c r="O102">
        <v>8938</v>
      </c>
      <c r="P102">
        <v>6950</v>
      </c>
      <c r="Q102">
        <v>0.28599999999999998</v>
      </c>
      <c r="R102">
        <v>0.34699999999999998</v>
      </c>
      <c r="S102">
        <v>0.39900000000000002</v>
      </c>
      <c r="T102">
        <v>0.746</v>
      </c>
      <c r="U102">
        <v>41623</v>
      </c>
      <c r="V102" s="3">
        <v>0</v>
      </c>
      <c r="W102">
        <v>767</v>
      </c>
      <c r="X102">
        <v>3695</v>
      </c>
      <c r="Y102" s="3">
        <v>0</v>
      </c>
      <c r="Z102" s="3">
        <v>0</v>
      </c>
      <c r="AA102">
        <v>96154</v>
      </c>
      <c r="AB102">
        <f t="shared" si="11"/>
        <v>9.8426078366809353</v>
      </c>
      <c r="AC102">
        <f t="shared" si="12"/>
        <v>7.3394797497530462</v>
      </c>
      <c r="AD102">
        <f t="shared" si="13"/>
        <v>1.5712874547250577</v>
      </c>
      <c r="AE102">
        <f t="shared" si="14"/>
        <v>0.50411590385248606</v>
      </c>
      <c r="AF102">
        <f t="shared" si="15"/>
        <v>0.42772472835034575</v>
      </c>
      <c r="AG102">
        <f t="shared" si="16"/>
        <v>0.67072769180111957</v>
      </c>
      <c r="AH102">
        <f t="shared" si="17"/>
        <v>2.9430358906815939</v>
      </c>
      <c r="AI102">
        <f t="shared" si="18"/>
        <v>2.2884425419822194</v>
      </c>
      <c r="AJ102">
        <f t="shared" si="19"/>
        <v>31.660849522555154</v>
      </c>
      <c r="AK102">
        <f t="shared" si="20"/>
        <v>0.26069474835886214</v>
      </c>
      <c r="AL102">
        <f t="shared" si="21"/>
        <v>8938</v>
      </c>
    </row>
    <row r="103" spans="1:38" x14ac:dyDescent="0.25">
      <c r="A103">
        <v>1921</v>
      </c>
      <c r="B103">
        <v>4.8899999999999997</v>
      </c>
      <c r="C103">
        <v>3131</v>
      </c>
      <c r="D103">
        <v>121161</v>
      </c>
      <c r="E103">
        <v>107615</v>
      </c>
      <c r="F103">
        <v>15296</v>
      </c>
      <c r="G103">
        <v>30758</v>
      </c>
      <c r="H103">
        <v>23132</v>
      </c>
      <c r="I103">
        <v>4785</v>
      </c>
      <c r="J103">
        <v>1711</v>
      </c>
      <c r="K103">
        <v>1130</v>
      </c>
      <c r="L103">
        <v>13521</v>
      </c>
      <c r="M103">
        <v>2299</v>
      </c>
      <c r="N103">
        <v>1317</v>
      </c>
      <c r="O103">
        <v>8673</v>
      </c>
      <c r="P103">
        <v>6959</v>
      </c>
      <c r="Q103">
        <v>0.28599999999999998</v>
      </c>
      <c r="R103">
        <v>0.34399999999999997</v>
      </c>
      <c r="S103">
        <v>0.39400000000000002</v>
      </c>
      <c r="T103">
        <v>0.73699999999999999</v>
      </c>
      <c r="U103">
        <v>42355</v>
      </c>
      <c r="V103" s="3">
        <v>0</v>
      </c>
      <c r="W103">
        <v>830</v>
      </c>
      <c r="X103">
        <v>3859</v>
      </c>
      <c r="Y103" s="3">
        <v>0</v>
      </c>
      <c r="Z103" s="3">
        <v>0</v>
      </c>
      <c r="AA103">
        <v>99526</v>
      </c>
      <c r="AB103">
        <f t="shared" si="11"/>
        <v>9.8236984988821465</v>
      </c>
      <c r="AC103">
        <f t="shared" si="12"/>
        <v>7.3880549345257105</v>
      </c>
      <c r="AD103">
        <f t="shared" si="13"/>
        <v>1.5282657297987863</v>
      </c>
      <c r="AE103">
        <f t="shared" si="14"/>
        <v>0.54647077610986905</v>
      </c>
      <c r="AF103">
        <f t="shared" si="15"/>
        <v>0.36090705844778026</v>
      </c>
      <c r="AG103">
        <f t="shared" si="16"/>
        <v>0.7342702012136697</v>
      </c>
      <c r="AH103">
        <f t="shared" si="17"/>
        <v>2.7700415202810604</v>
      </c>
      <c r="AI103">
        <f t="shared" si="18"/>
        <v>2.2226125838390289</v>
      </c>
      <c r="AJ103">
        <f t="shared" si="19"/>
        <v>31.787288406259982</v>
      </c>
      <c r="AK103">
        <f t="shared" si="20"/>
        <v>0.26202773454082356</v>
      </c>
      <c r="AL103">
        <f t="shared" si="21"/>
        <v>8673</v>
      </c>
    </row>
    <row r="104" spans="1:38" x14ac:dyDescent="0.25">
      <c r="A104">
        <v>1920</v>
      </c>
      <c r="B104">
        <v>4.3899999999999997</v>
      </c>
      <c r="C104">
        <v>2982</v>
      </c>
      <c r="D104">
        <v>114162</v>
      </c>
      <c r="E104">
        <v>101172</v>
      </c>
      <c r="F104">
        <v>13084</v>
      </c>
      <c r="G104">
        <v>27592</v>
      </c>
      <c r="H104">
        <v>21207</v>
      </c>
      <c r="I104">
        <v>4204</v>
      </c>
      <c r="J104">
        <v>1460</v>
      </c>
      <c r="K104">
        <v>721</v>
      </c>
      <c r="L104">
        <v>11277</v>
      </c>
      <c r="M104">
        <v>2220</v>
      </c>
      <c r="N104">
        <v>1563</v>
      </c>
      <c r="O104">
        <v>8376</v>
      </c>
      <c r="P104">
        <v>7247</v>
      </c>
      <c r="Q104">
        <v>0.27300000000000002</v>
      </c>
      <c r="R104">
        <v>0.33300000000000002</v>
      </c>
      <c r="S104">
        <v>0.36499999999999999</v>
      </c>
      <c r="T104">
        <v>0.69699999999999995</v>
      </c>
      <c r="U104">
        <v>36879</v>
      </c>
      <c r="V104" s="3">
        <v>0</v>
      </c>
      <c r="W104">
        <v>721</v>
      </c>
      <c r="X104">
        <v>3734</v>
      </c>
      <c r="Y104" s="3">
        <v>0</v>
      </c>
      <c r="Z104" s="3">
        <v>0</v>
      </c>
      <c r="AA104">
        <v>93204</v>
      </c>
      <c r="AB104">
        <f t="shared" si="11"/>
        <v>9.2528504359490267</v>
      </c>
      <c r="AC104">
        <f t="shared" si="12"/>
        <v>7.1116700201207239</v>
      </c>
      <c r="AD104">
        <f t="shared" si="13"/>
        <v>1.4097920858484239</v>
      </c>
      <c r="AE104">
        <f t="shared" si="14"/>
        <v>0.48960429242119385</v>
      </c>
      <c r="AF104">
        <f t="shared" si="15"/>
        <v>0.24178403755868544</v>
      </c>
      <c r="AG104">
        <f t="shared" si="16"/>
        <v>0.74446680080482897</v>
      </c>
      <c r="AH104">
        <f t="shared" si="17"/>
        <v>2.8088531187122738</v>
      </c>
      <c r="AI104">
        <f t="shared" si="18"/>
        <v>2.4302481556002684</v>
      </c>
      <c r="AJ104">
        <f t="shared" si="19"/>
        <v>31.25553319919517</v>
      </c>
      <c r="AK104">
        <f t="shared" si="20"/>
        <v>0.25303689473981583</v>
      </c>
      <c r="AL104">
        <f t="shared" si="21"/>
        <v>8376</v>
      </c>
    </row>
    <row r="105" spans="1:38" x14ac:dyDescent="0.25">
      <c r="A105">
        <v>1919</v>
      </c>
      <c r="B105">
        <v>3.88</v>
      </c>
      <c r="C105">
        <v>2236</v>
      </c>
      <c r="D105">
        <v>84083</v>
      </c>
      <c r="E105">
        <v>74672</v>
      </c>
      <c r="F105">
        <v>8665</v>
      </c>
      <c r="G105">
        <v>19624</v>
      </c>
      <c r="H105">
        <v>15207</v>
      </c>
      <c r="I105">
        <v>2922</v>
      </c>
      <c r="J105">
        <v>1048</v>
      </c>
      <c r="K105">
        <v>447</v>
      </c>
      <c r="L105">
        <v>7423</v>
      </c>
      <c r="M105">
        <v>2081</v>
      </c>
      <c r="N105" s="3">
        <v>0</v>
      </c>
      <c r="O105">
        <v>5982</v>
      </c>
      <c r="P105">
        <v>6849</v>
      </c>
      <c r="Q105">
        <v>0.26300000000000001</v>
      </c>
      <c r="R105">
        <v>0.32200000000000001</v>
      </c>
      <c r="S105">
        <v>0.34799999999999998</v>
      </c>
      <c r="T105">
        <v>0.67</v>
      </c>
      <c r="U105">
        <v>25983</v>
      </c>
      <c r="V105" s="3">
        <v>0</v>
      </c>
      <c r="W105">
        <v>531</v>
      </c>
      <c r="X105">
        <v>2718</v>
      </c>
      <c r="Y105" s="3">
        <v>0</v>
      </c>
      <c r="Z105" s="3">
        <v>0</v>
      </c>
      <c r="AA105">
        <v>67376</v>
      </c>
      <c r="AB105">
        <f t="shared" si="11"/>
        <v>8.7763864042933815</v>
      </c>
      <c r="AC105">
        <f t="shared" si="12"/>
        <v>6.8009838998211087</v>
      </c>
      <c r="AD105">
        <f t="shared" si="13"/>
        <v>1.3067978533094813</v>
      </c>
      <c r="AE105">
        <f t="shared" si="14"/>
        <v>0.46869409660107336</v>
      </c>
      <c r="AF105">
        <f t="shared" si="15"/>
        <v>0.19991055456171736</v>
      </c>
      <c r="AG105">
        <f t="shared" si="16"/>
        <v>0.93067978533094808</v>
      </c>
      <c r="AH105">
        <f t="shared" si="17"/>
        <v>2.6753130590339893</v>
      </c>
      <c r="AI105">
        <f t="shared" si="18"/>
        <v>3.0630590339892665</v>
      </c>
      <c r="AJ105">
        <f t="shared" si="19"/>
        <v>30.132379248658317</v>
      </c>
      <c r="AK105">
        <f t="shared" si="20"/>
        <v>0.24974279500436272</v>
      </c>
      <c r="AL105">
        <f t="shared" si="21"/>
        <v>5982</v>
      </c>
    </row>
    <row r="106" spans="1:38" x14ac:dyDescent="0.25">
      <c r="A106">
        <v>1918</v>
      </c>
      <c r="B106">
        <v>3.63</v>
      </c>
      <c r="C106">
        <v>2032</v>
      </c>
      <c r="D106">
        <v>76118</v>
      </c>
      <c r="E106">
        <v>67315</v>
      </c>
      <c r="F106">
        <v>7385</v>
      </c>
      <c r="G106">
        <v>17085</v>
      </c>
      <c r="H106">
        <v>13642</v>
      </c>
      <c r="I106">
        <v>2323</v>
      </c>
      <c r="J106">
        <v>885</v>
      </c>
      <c r="K106">
        <v>235</v>
      </c>
      <c r="L106">
        <v>6216</v>
      </c>
      <c r="M106">
        <v>2003</v>
      </c>
      <c r="N106" s="3">
        <v>0</v>
      </c>
      <c r="O106">
        <v>5749</v>
      </c>
      <c r="P106">
        <v>5925</v>
      </c>
      <c r="Q106">
        <v>0.254</v>
      </c>
      <c r="R106">
        <v>0.317</v>
      </c>
      <c r="S106">
        <v>0.32500000000000001</v>
      </c>
      <c r="T106">
        <v>0.64200000000000002</v>
      </c>
      <c r="U106">
        <v>21883</v>
      </c>
      <c r="V106" s="3">
        <v>0</v>
      </c>
      <c r="W106">
        <v>461</v>
      </c>
      <c r="X106">
        <v>2446</v>
      </c>
      <c r="Y106" s="3">
        <v>0</v>
      </c>
      <c r="Z106" s="3">
        <v>0</v>
      </c>
      <c r="AA106">
        <v>61155</v>
      </c>
      <c r="AB106">
        <f t="shared" si="11"/>
        <v>8.4079724409448815</v>
      </c>
      <c r="AC106">
        <f t="shared" si="12"/>
        <v>6.7135826771653546</v>
      </c>
      <c r="AD106">
        <f t="shared" si="13"/>
        <v>1.1432086614173229</v>
      </c>
      <c r="AE106">
        <f t="shared" si="14"/>
        <v>0.43553149606299213</v>
      </c>
      <c r="AF106">
        <f t="shared" si="15"/>
        <v>0.1156496062992126</v>
      </c>
      <c r="AG106">
        <f t="shared" si="16"/>
        <v>0.98572834645669294</v>
      </c>
      <c r="AH106">
        <f t="shared" si="17"/>
        <v>2.8292322834645671</v>
      </c>
      <c r="AI106">
        <f t="shared" si="18"/>
        <v>2.9158464566929134</v>
      </c>
      <c r="AJ106">
        <f t="shared" si="19"/>
        <v>30.095964566929133</v>
      </c>
      <c r="AK106">
        <f t="shared" si="20"/>
        <v>0.24085880099488263</v>
      </c>
      <c r="AL106">
        <f t="shared" si="21"/>
        <v>5749</v>
      </c>
    </row>
    <row r="107" spans="1:38" x14ac:dyDescent="0.25">
      <c r="A107">
        <v>1917</v>
      </c>
      <c r="B107">
        <v>3.59</v>
      </c>
      <c r="C107">
        <v>2494</v>
      </c>
      <c r="D107">
        <v>92798</v>
      </c>
      <c r="E107">
        <v>82055</v>
      </c>
      <c r="F107">
        <v>8949</v>
      </c>
      <c r="G107">
        <v>20391</v>
      </c>
      <c r="H107">
        <v>16009</v>
      </c>
      <c r="I107">
        <v>2909</v>
      </c>
      <c r="J107">
        <v>1138</v>
      </c>
      <c r="K107">
        <v>335</v>
      </c>
      <c r="L107">
        <v>7587</v>
      </c>
      <c r="M107">
        <v>2413</v>
      </c>
      <c r="N107" s="3">
        <v>0</v>
      </c>
      <c r="O107">
        <v>6910</v>
      </c>
      <c r="P107">
        <v>8680</v>
      </c>
      <c r="Q107">
        <v>0.249</v>
      </c>
      <c r="R107">
        <v>0.311</v>
      </c>
      <c r="S107">
        <v>0.32400000000000001</v>
      </c>
      <c r="T107">
        <v>0.63500000000000001</v>
      </c>
      <c r="U107">
        <v>26581</v>
      </c>
      <c r="V107" s="3">
        <v>0</v>
      </c>
      <c r="W107">
        <v>579</v>
      </c>
      <c r="X107">
        <v>3079</v>
      </c>
      <c r="Y107" s="3">
        <v>0</v>
      </c>
      <c r="Z107" s="3">
        <v>0</v>
      </c>
      <c r="AA107">
        <v>73040</v>
      </c>
      <c r="AB107">
        <f t="shared" si="11"/>
        <v>8.1760224538893347</v>
      </c>
      <c r="AC107">
        <f t="shared" si="12"/>
        <v>6.4190056134723337</v>
      </c>
      <c r="AD107">
        <f t="shared" si="13"/>
        <v>1.1663993584603047</v>
      </c>
      <c r="AE107">
        <f t="shared" si="14"/>
        <v>0.45629510825982356</v>
      </c>
      <c r="AF107">
        <f t="shared" si="15"/>
        <v>0.1343223736968725</v>
      </c>
      <c r="AG107">
        <f t="shared" si="16"/>
        <v>0.96752205292702487</v>
      </c>
      <c r="AH107">
        <f t="shared" si="17"/>
        <v>2.7706495589414595</v>
      </c>
      <c r="AI107">
        <f t="shared" si="18"/>
        <v>3.4803528468323979</v>
      </c>
      <c r="AJ107">
        <f t="shared" si="19"/>
        <v>29.286287089013634</v>
      </c>
      <c r="AK107">
        <f t="shared" si="20"/>
        <v>0.2393803038802621</v>
      </c>
      <c r="AL107">
        <f t="shared" si="21"/>
        <v>6910</v>
      </c>
    </row>
    <row r="108" spans="1:38" x14ac:dyDescent="0.25">
      <c r="A108">
        <v>1916</v>
      </c>
      <c r="B108">
        <v>3.56</v>
      </c>
      <c r="C108">
        <v>2494</v>
      </c>
      <c r="D108">
        <v>92658</v>
      </c>
      <c r="E108">
        <v>81924</v>
      </c>
      <c r="F108">
        <v>8889</v>
      </c>
      <c r="G108">
        <v>20285</v>
      </c>
      <c r="H108">
        <v>15766</v>
      </c>
      <c r="I108">
        <v>2995</v>
      </c>
      <c r="J108">
        <v>1141</v>
      </c>
      <c r="K108">
        <v>383</v>
      </c>
      <c r="L108">
        <v>7533</v>
      </c>
      <c r="M108">
        <v>2753</v>
      </c>
      <c r="N108">
        <v>836</v>
      </c>
      <c r="O108">
        <v>7076</v>
      </c>
      <c r="P108">
        <v>9534</v>
      </c>
      <c r="Q108">
        <v>0.248</v>
      </c>
      <c r="R108">
        <v>0.312</v>
      </c>
      <c r="S108">
        <v>0.32600000000000001</v>
      </c>
      <c r="T108">
        <v>0.63800000000000001</v>
      </c>
      <c r="U108">
        <v>26711</v>
      </c>
      <c r="V108" s="3">
        <v>0</v>
      </c>
      <c r="W108">
        <v>640</v>
      </c>
      <c r="X108">
        <v>2829</v>
      </c>
      <c r="Y108" s="3">
        <v>0</v>
      </c>
      <c r="Z108" s="3">
        <v>0</v>
      </c>
      <c r="AA108">
        <v>72007</v>
      </c>
      <c r="AB108">
        <f t="shared" si="11"/>
        <v>8.1335204490777873</v>
      </c>
      <c r="AC108">
        <f t="shared" si="12"/>
        <v>6.3215717722534084</v>
      </c>
      <c r="AD108">
        <f t="shared" si="13"/>
        <v>1.2008821170809945</v>
      </c>
      <c r="AE108">
        <f t="shared" si="14"/>
        <v>0.4574979951884523</v>
      </c>
      <c r="AF108">
        <f t="shared" si="15"/>
        <v>0.15356856455493184</v>
      </c>
      <c r="AG108">
        <f t="shared" si="16"/>
        <v>1.1038492381716118</v>
      </c>
      <c r="AH108">
        <f t="shared" si="17"/>
        <v>2.8372093023255816</v>
      </c>
      <c r="AI108">
        <f t="shared" si="18"/>
        <v>3.8227746591820368</v>
      </c>
      <c r="AJ108">
        <f t="shared" si="19"/>
        <v>28.872093023255815</v>
      </c>
      <c r="AK108">
        <f t="shared" si="20"/>
        <v>0.24053371363652845</v>
      </c>
      <c r="AL108">
        <f t="shared" si="21"/>
        <v>7076</v>
      </c>
    </row>
    <row r="109" spans="1:38" x14ac:dyDescent="0.25">
      <c r="A109">
        <v>1915</v>
      </c>
      <c r="B109">
        <v>3.81</v>
      </c>
      <c r="C109">
        <v>3728</v>
      </c>
      <c r="D109">
        <v>138512</v>
      </c>
      <c r="E109">
        <v>121704</v>
      </c>
      <c r="F109">
        <v>14213</v>
      </c>
      <c r="G109">
        <v>30460</v>
      </c>
      <c r="H109">
        <v>23524</v>
      </c>
      <c r="I109">
        <v>4532</v>
      </c>
      <c r="J109">
        <v>1769</v>
      </c>
      <c r="K109">
        <v>635</v>
      </c>
      <c r="L109">
        <v>11980</v>
      </c>
      <c r="M109">
        <v>4106</v>
      </c>
      <c r="N109">
        <v>2046</v>
      </c>
      <c r="O109">
        <v>11120</v>
      </c>
      <c r="P109">
        <v>14020</v>
      </c>
      <c r="Q109">
        <v>0.25</v>
      </c>
      <c r="R109">
        <v>0.318</v>
      </c>
      <c r="S109">
        <v>0.33200000000000002</v>
      </c>
      <c r="T109">
        <v>0.65</v>
      </c>
      <c r="U109">
        <v>40435</v>
      </c>
      <c r="V109" s="3">
        <v>0</v>
      </c>
      <c r="W109">
        <v>1015</v>
      </c>
      <c r="X109">
        <v>4441</v>
      </c>
      <c r="Y109" s="3">
        <v>0</v>
      </c>
      <c r="Z109" s="3">
        <v>0</v>
      </c>
      <c r="AA109">
        <v>107049</v>
      </c>
      <c r="AB109">
        <f t="shared" si="11"/>
        <v>8.1706008583690988</v>
      </c>
      <c r="AC109">
        <f t="shared" si="12"/>
        <v>6.3100858369098711</v>
      </c>
      <c r="AD109">
        <f t="shared" si="13"/>
        <v>1.2156652360515021</v>
      </c>
      <c r="AE109">
        <f t="shared" si="14"/>
        <v>0.47451716738197425</v>
      </c>
      <c r="AF109">
        <f t="shared" si="15"/>
        <v>0.17033261802575106</v>
      </c>
      <c r="AG109">
        <f t="shared" si="16"/>
        <v>1.1013948497854078</v>
      </c>
      <c r="AH109">
        <f t="shared" si="17"/>
        <v>2.9828326180257512</v>
      </c>
      <c r="AI109">
        <f t="shared" si="18"/>
        <v>3.7607296137339055</v>
      </c>
      <c r="AJ109">
        <f t="shared" si="19"/>
        <v>28.71486051502146</v>
      </c>
      <c r="AK109">
        <f t="shared" si="20"/>
        <v>0.24080189250506634</v>
      </c>
      <c r="AL109">
        <f t="shared" si="21"/>
        <v>11120</v>
      </c>
    </row>
    <row r="110" spans="1:38" x14ac:dyDescent="0.25">
      <c r="A110">
        <v>1914</v>
      </c>
      <c r="B110">
        <v>3.87</v>
      </c>
      <c r="C110">
        <v>3758</v>
      </c>
      <c r="D110">
        <v>139249</v>
      </c>
      <c r="E110">
        <v>122587</v>
      </c>
      <c r="F110">
        <v>14531</v>
      </c>
      <c r="G110">
        <v>31129</v>
      </c>
      <c r="H110">
        <v>24055</v>
      </c>
      <c r="I110">
        <v>4625</v>
      </c>
      <c r="J110">
        <v>1739</v>
      </c>
      <c r="K110">
        <v>710</v>
      </c>
      <c r="L110">
        <v>12222</v>
      </c>
      <c r="M110">
        <v>4573</v>
      </c>
      <c r="N110">
        <v>1370</v>
      </c>
      <c r="O110">
        <v>11143</v>
      </c>
      <c r="P110">
        <v>14764</v>
      </c>
      <c r="Q110">
        <v>0.254</v>
      </c>
      <c r="R110">
        <v>0.32100000000000001</v>
      </c>
      <c r="S110">
        <v>0.33700000000000002</v>
      </c>
      <c r="T110">
        <v>0.65900000000000003</v>
      </c>
      <c r="U110">
        <v>41362</v>
      </c>
      <c r="V110" s="3">
        <v>0</v>
      </c>
      <c r="W110">
        <v>991</v>
      </c>
      <c r="X110">
        <v>4188</v>
      </c>
      <c r="Y110" s="3">
        <v>0</v>
      </c>
      <c r="Z110" s="3">
        <v>0</v>
      </c>
      <c r="AA110">
        <v>107113</v>
      </c>
      <c r="AB110">
        <f t="shared" si="11"/>
        <v>8.2833954230973923</v>
      </c>
      <c r="AC110">
        <f t="shared" si="12"/>
        <v>6.4010111761575308</v>
      </c>
      <c r="AD110">
        <f t="shared" si="13"/>
        <v>1.2307078233102715</v>
      </c>
      <c r="AE110">
        <f t="shared" si="14"/>
        <v>0.46274614156466204</v>
      </c>
      <c r="AF110">
        <f t="shared" si="15"/>
        <v>0.18893028206492815</v>
      </c>
      <c r="AG110">
        <f t="shared" si="16"/>
        <v>1.2168706758914316</v>
      </c>
      <c r="AH110">
        <f t="shared" si="17"/>
        <v>2.9651410324640768</v>
      </c>
      <c r="AI110">
        <f t="shared" si="18"/>
        <v>3.9286854709952101</v>
      </c>
      <c r="AJ110">
        <f t="shared" si="19"/>
        <v>28.502660989888238</v>
      </c>
      <c r="AK110">
        <f t="shared" si="20"/>
        <v>0.24576045243385175</v>
      </c>
      <c r="AL110">
        <f t="shared" si="21"/>
        <v>11143</v>
      </c>
    </row>
    <row r="111" spans="1:38" x14ac:dyDescent="0.25">
      <c r="A111">
        <v>1913</v>
      </c>
      <c r="B111">
        <v>4.04</v>
      </c>
      <c r="C111">
        <v>2468</v>
      </c>
      <c r="D111">
        <v>92005</v>
      </c>
      <c r="E111">
        <v>81217</v>
      </c>
      <c r="F111">
        <v>9961</v>
      </c>
      <c r="G111">
        <v>21021</v>
      </c>
      <c r="H111">
        <v>16216</v>
      </c>
      <c r="I111">
        <v>3070</v>
      </c>
      <c r="J111">
        <v>1265</v>
      </c>
      <c r="K111">
        <v>470</v>
      </c>
      <c r="L111">
        <v>8350</v>
      </c>
      <c r="M111">
        <v>3250</v>
      </c>
      <c r="N111">
        <v>1223</v>
      </c>
      <c r="O111">
        <v>7267</v>
      </c>
      <c r="P111">
        <v>9283</v>
      </c>
      <c r="Q111">
        <v>0.25900000000000001</v>
      </c>
      <c r="R111">
        <v>0.32500000000000001</v>
      </c>
      <c r="S111">
        <v>0.34499999999999997</v>
      </c>
      <c r="T111">
        <v>0.67</v>
      </c>
      <c r="U111">
        <v>28031</v>
      </c>
      <c r="V111" s="3">
        <v>0</v>
      </c>
      <c r="W111">
        <v>702</v>
      </c>
      <c r="X111">
        <v>2541</v>
      </c>
      <c r="Y111" s="3">
        <v>0</v>
      </c>
      <c r="Z111" s="3">
        <v>0</v>
      </c>
      <c r="AA111">
        <v>71464</v>
      </c>
      <c r="AB111">
        <f t="shared" si="11"/>
        <v>8.5174230145867096</v>
      </c>
      <c r="AC111">
        <f t="shared" si="12"/>
        <v>6.5705024311183147</v>
      </c>
      <c r="AD111">
        <f t="shared" si="13"/>
        <v>1.2439222042139384</v>
      </c>
      <c r="AE111">
        <f t="shared" si="14"/>
        <v>0.51256077795786059</v>
      </c>
      <c r="AF111">
        <f t="shared" si="15"/>
        <v>0.19043760129659643</v>
      </c>
      <c r="AG111">
        <f t="shared" si="16"/>
        <v>1.3168557536466774</v>
      </c>
      <c r="AH111">
        <f t="shared" si="17"/>
        <v>2.9444894651539708</v>
      </c>
      <c r="AI111">
        <f t="shared" si="18"/>
        <v>3.7613452188006482</v>
      </c>
      <c r="AJ111">
        <f t="shared" si="19"/>
        <v>28.956239870340358</v>
      </c>
      <c r="AK111">
        <f t="shared" si="20"/>
        <v>0.24985410689101784</v>
      </c>
      <c r="AL111">
        <f t="shared" si="21"/>
        <v>7267</v>
      </c>
    </row>
    <row r="112" spans="1:38" x14ac:dyDescent="0.25">
      <c r="A112">
        <v>1912</v>
      </c>
      <c r="B112">
        <v>4.53</v>
      </c>
      <c r="C112">
        <v>2464</v>
      </c>
      <c r="D112">
        <v>93452</v>
      </c>
      <c r="E112">
        <v>82039</v>
      </c>
      <c r="F112">
        <v>11164</v>
      </c>
      <c r="G112">
        <v>22039</v>
      </c>
      <c r="H112">
        <v>16889</v>
      </c>
      <c r="I112">
        <v>3353</v>
      </c>
      <c r="J112">
        <v>1355</v>
      </c>
      <c r="K112">
        <v>442</v>
      </c>
      <c r="L112">
        <v>9389</v>
      </c>
      <c r="M112">
        <v>3398</v>
      </c>
      <c r="N112">
        <v>1340</v>
      </c>
      <c r="O112">
        <v>7683</v>
      </c>
      <c r="P112">
        <v>9684</v>
      </c>
      <c r="Q112">
        <v>0.26900000000000002</v>
      </c>
      <c r="R112">
        <v>0.33700000000000002</v>
      </c>
      <c r="S112">
        <v>0.35899999999999999</v>
      </c>
      <c r="T112">
        <v>0.69499999999999995</v>
      </c>
      <c r="U112">
        <v>29428</v>
      </c>
      <c r="V112" s="3">
        <v>0</v>
      </c>
      <c r="W112">
        <v>717</v>
      </c>
      <c r="X112">
        <v>2765</v>
      </c>
      <c r="Y112" s="3">
        <v>0</v>
      </c>
      <c r="Z112" s="3">
        <v>0</v>
      </c>
      <c r="AA112">
        <v>71913</v>
      </c>
      <c r="AB112">
        <f t="shared" si="11"/>
        <v>8.9443993506493502</v>
      </c>
      <c r="AC112">
        <f t="shared" si="12"/>
        <v>6.8543019480519485</v>
      </c>
      <c r="AD112">
        <f t="shared" si="13"/>
        <v>1.3607954545454546</v>
      </c>
      <c r="AE112">
        <f t="shared" si="14"/>
        <v>0.54991883116883122</v>
      </c>
      <c r="AF112">
        <f t="shared" si="15"/>
        <v>0.17938311688311689</v>
      </c>
      <c r="AG112">
        <f t="shared" si="16"/>
        <v>1.3790584415584415</v>
      </c>
      <c r="AH112">
        <f t="shared" si="17"/>
        <v>3.1181006493506493</v>
      </c>
      <c r="AI112">
        <f t="shared" si="18"/>
        <v>3.9301948051948052</v>
      </c>
      <c r="AJ112">
        <f t="shared" si="19"/>
        <v>29.185470779220779</v>
      </c>
      <c r="AK112">
        <f t="shared" si="20"/>
        <v>0.25918680843914266</v>
      </c>
      <c r="AL112">
        <f t="shared" si="21"/>
        <v>7683</v>
      </c>
    </row>
    <row r="113" spans="1:38" x14ac:dyDescent="0.25">
      <c r="A113">
        <v>1911</v>
      </c>
      <c r="B113">
        <v>4.51</v>
      </c>
      <c r="C113">
        <v>2474</v>
      </c>
      <c r="D113">
        <v>94231</v>
      </c>
      <c r="E113">
        <v>82259</v>
      </c>
      <c r="F113">
        <v>11161</v>
      </c>
      <c r="G113">
        <v>21914</v>
      </c>
      <c r="H113">
        <v>16812</v>
      </c>
      <c r="I113">
        <v>3265</v>
      </c>
      <c r="J113">
        <v>1323</v>
      </c>
      <c r="K113">
        <v>514</v>
      </c>
      <c r="L113">
        <v>9318</v>
      </c>
      <c r="M113">
        <v>3403</v>
      </c>
      <c r="N113" s="3">
        <v>0</v>
      </c>
      <c r="O113">
        <v>7838</v>
      </c>
      <c r="P113">
        <v>9871</v>
      </c>
      <c r="Q113">
        <v>0.26600000000000001</v>
      </c>
      <c r="R113">
        <v>0.33600000000000002</v>
      </c>
      <c r="S113">
        <v>0.35699999999999998</v>
      </c>
      <c r="T113">
        <v>0.69299999999999995</v>
      </c>
      <c r="U113">
        <v>29367</v>
      </c>
      <c r="V113" s="3">
        <v>0</v>
      </c>
      <c r="W113">
        <v>844</v>
      </c>
      <c r="X113">
        <v>2884</v>
      </c>
      <c r="Y113" s="3">
        <v>0</v>
      </c>
      <c r="Z113" s="3">
        <v>0</v>
      </c>
      <c r="AA113">
        <v>71874</v>
      </c>
      <c r="AB113">
        <f t="shared" si="11"/>
        <v>8.857720291026677</v>
      </c>
      <c r="AC113">
        <f t="shared" si="12"/>
        <v>6.7954729183508489</v>
      </c>
      <c r="AD113">
        <f t="shared" si="13"/>
        <v>1.3197251414713016</v>
      </c>
      <c r="AE113">
        <f t="shared" si="14"/>
        <v>0.53476151980598219</v>
      </c>
      <c r="AF113">
        <f t="shared" si="15"/>
        <v>0.20776071139854488</v>
      </c>
      <c r="AG113">
        <f t="shared" si="16"/>
        <v>1.3755052546483428</v>
      </c>
      <c r="AH113">
        <f t="shared" si="17"/>
        <v>3.1681487469684719</v>
      </c>
      <c r="AI113">
        <f t="shared" si="18"/>
        <v>3.9898949070331446</v>
      </c>
      <c r="AJ113">
        <f t="shared" si="19"/>
        <v>29.051738075990301</v>
      </c>
      <c r="AK113">
        <f t="shared" si="20"/>
        <v>0.25522982610977268</v>
      </c>
      <c r="AL113">
        <f t="shared" si="21"/>
        <v>7838</v>
      </c>
    </row>
    <row r="114" spans="1:38" x14ac:dyDescent="0.25">
      <c r="A114">
        <v>1910</v>
      </c>
      <c r="B114">
        <v>3.83</v>
      </c>
      <c r="C114">
        <v>2498</v>
      </c>
      <c r="D114">
        <v>93204</v>
      </c>
      <c r="E114">
        <v>81551</v>
      </c>
      <c r="F114">
        <v>9577</v>
      </c>
      <c r="G114">
        <v>20332</v>
      </c>
      <c r="H114">
        <v>15996</v>
      </c>
      <c r="I114">
        <v>2815</v>
      </c>
      <c r="J114">
        <v>1160</v>
      </c>
      <c r="K114">
        <v>361</v>
      </c>
      <c r="L114">
        <v>7858</v>
      </c>
      <c r="M114">
        <v>3265</v>
      </c>
      <c r="N114" s="3">
        <v>0</v>
      </c>
      <c r="O114">
        <v>7419</v>
      </c>
      <c r="P114">
        <v>9677</v>
      </c>
      <c r="Q114">
        <v>0.249</v>
      </c>
      <c r="R114">
        <v>0.318</v>
      </c>
      <c r="S114">
        <v>0.32600000000000001</v>
      </c>
      <c r="T114">
        <v>0.64400000000000002</v>
      </c>
      <c r="U114">
        <v>26550</v>
      </c>
      <c r="V114" s="3">
        <v>0</v>
      </c>
      <c r="W114">
        <v>791</v>
      </c>
      <c r="X114">
        <v>3020</v>
      </c>
      <c r="Y114" s="3">
        <v>0</v>
      </c>
      <c r="Z114" s="3">
        <v>0</v>
      </c>
      <c r="AA114">
        <v>71513</v>
      </c>
      <c r="AB114">
        <f t="shared" si="11"/>
        <v>8.1393114491593277</v>
      </c>
      <c r="AC114">
        <f t="shared" si="12"/>
        <v>6.4035228182546033</v>
      </c>
      <c r="AD114">
        <f t="shared" si="13"/>
        <v>1.1269015212169735</v>
      </c>
      <c r="AE114">
        <f t="shared" si="14"/>
        <v>0.46437149719775822</v>
      </c>
      <c r="AF114">
        <f t="shared" si="15"/>
        <v>0.14451561248999201</v>
      </c>
      <c r="AG114">
        <f t="shared" si="16"/>
        <v>1.3070456365092074</v>
      </c>
      <c r="AH114">
        <f t="shared" si="17"/>
        <v>2.9699759807846275</v>
      </c>
      <c r="AI114">
        <f t="shared" si="18"/>
        <v>3.8738991192954364</v>
      </c>
      <c r="AJ114">
        <f t="shared" si="19"/>
        <v>28.628102481985589</v>
      </c>
      <c r="AK114">
        <f t="shared" si="20"/>
        <v>0.24013418945242046</v>
      </c>
      <c r="AL114">
        <f t="shared" si="21"/>
        <v>7419</v>
      </c>
    </row>
    <row r="115" spans="1:38" x14ac:dyDescent="0.25">
      <c r="A115">
        <v>1909</v>
      </c>
      <c r="B115">
        <v>3.54</v>
      </c>
      <c r="C115">
        <v>2482</v>
      </c>
      <c r="D115">
        <v>91571</v>
      </c>
      <c r="E115">
        <v>80613</v>
      </c>
      <c r="F115">
        <v>8797</v>
      </c>
      <c r="G115">
        <v>19657</v>
      </c>
      <c r="H115">
        <v>15736</v>
      </c>
      <c r="I115">
        <v>2659</v>
      </c>
      <c r="J115">
        <v>1003</v>
      </c>
      <c r="K115">
        <v>259</v>
      </c>
      <c r="L115">
        <v>7125</v>
      </c>
      <c r="M115">
        <v>3055</v>
      </c>
      <c r="N115" s="3">
        <v>0</v>
      </c>
      <c r="O115">
        <v>6505</v>
      </c>
      <c r="P115">
        <v>9377</v>
      </c>
      <c r="Q115">
        <v>0.24399999999999999</v>
      </c>
      <c r="R115">
        <v>0.30599999999999999</v>
      </c>
      <c r="S115">
        <v>0.311</v>
      </c>
      <c r="T115">
        <v>0.61799999999999999</v>
      </c>
      <c r="U115">
        <v>25099</v>
      </c>
      <c r="V115" s="3">
        <v>0</v>
      </c>
      <c r="W115">
        <v>764</v>
      </c>
      <c r="X115">
        <v>3116</v>
      </c>
      <c r="Y115" s="3">
        <v>0</v>
      </c>
      <c r="Z115" s="3">
        <v>0</v>
      </c>
      <c r="AA115">
        <v>70977</v>
      </c>
      <c r="AB115">
        <f t="shared" si="11"/>
        <v>7.9198227236099923</v>
      </c>
      <c r="AC115">
        <f t="shared" si="12"/>
        <v>6.3400483481063654</v>
      </c>
      <c r="AD115">
        <f t="shared" si="13"/>
        <v>1.0713134568896052</v>
      </c>
      <c r="AE115">
        <f t="shared" si="14"/>
        <v>0.4041095890410959</v>
      </c>
      <c r="AF115">
        <f t="shared" si="15"/>
        <v>0.10435132957292506</v>
      </c>
      <c r="AG115">
        <f t="shared" si="16"/>
        <v>1.2308622078968574</v>
      </c>
      <c r="AH115">
        <f t="shared" si="17"/>
        <v>2.6208702659145851</v>
      </c>
      <c r="AI115">
        <f t="shared" si="18"/>
        <v>3.7780016116035453</v>
      </c>
      <c r="AJ115">
        <f t="shared" si="19"/>
        <v>28.596696212731668</v>
      </c>
      <c r="AK115">
        <f t="shared" si="20"/>
        <v>0.23674864221639105</v>
      </c>
      <c r="AL115">
        <f t="shared" si="21"/>
        <v>6505</v>
      </c>
    </row>
    <row r="116" spans="1:38" x14ac:dyDescent="0.25">
      <c r="A116">
        <v>1908</v>
      </c>
      <c r="B116">
        <v>3.38</v>
      </c>
      <c r="C116">
        <v>2488</v>
      </c>
      <c r="D116">
        <v>91106</v>
      </c>
      <c r="E116">
        <v>80679</v>
      </c>
      <c r="F116">
        <v>8417</v>
      </c>
      <c r="G116">
        <v>19279</v>
      </c>
      <c r="H116">
        <v>15488</v>
      </c>
      <c r="I116">
        <v>2523</v>
      </c>
      <c r="J116">
        <v>1001</v>
      </c>
      <c r="K116">
        <v>267</v>
      </c>
      <c r="L116">
        <v>6822</v>
      </c>
      <c r="M116">
        <v>2722</v>
      </c>
      <c r="N116" s="3">
        <v>0</v>
      </c>
      <c r="O116">
        <v>5860</v>
      </c>
      <c r="P116">
        <v>9078</v>
      </c>
      <c r="Q116">
        <v>0.23899999999999999</v>
      </c>
      <c r="R116">
        <v>0.29699999999999999</v>
      </c>
      <c r="S116">
        <v>0.30499999999999999</v>
      </c>
      <c r="T116">
        <v>0.60199999999999998</v>
      </c>
      <c r="U116">
        <v>24605</v>
      </c>
      <c r="V116" s="3">
        <v>0</v>
      </c>
      <c r="W116">
        <v>771</v>
      </c>
      <c r="X116">
        <v>3231</v>
      </c>
      <c r="Y116" s="3">
        <v>0</v>
      </c>
      <c r="Z116" s="3">
        <v>0</v>
      </c>
      <c r="AA116">
        <v>71334</v>
      </c>
      <c r="AB116">
        <f t="shared" si="11"/>
        <v>7.7487942122186499</v>
      </c>
      <c r="AC116">
        <f t="shared" si="12"/>
        <v>6.22508038585209</v>
      </c>
      <c r="AD116">
        <f t="shared" si="13"/>
        <v>1.0140675241157557</v>
      </c>
      <c r="AE116">
        <f t="shared" si="14"/>
        <v>0.40233118971061094</v>
      </c>
      <c r="AF116">
        <f t="shared" si="15"/>
        <v>0.10731511254019292</v>
      </c>
      <c r="AG116">
        <f t="shared" si="16"/>
        <v>1.0940514469453375</v>
      </c>
      <c r="AH116">
        <f t="shared" si="17"/>
        <v>2.355305466237942</v>
      </c>
      <c r="AI116">
        <f t="shared" si="18"/>
        <v>3.6487138263665595</v>
      </c>
      <c r="AJ116">
        <f t="shared" si="19"/>
        <v>28.671221864951768</v>
      </c>
      <c r="AK116">
        <f t="shared" si="20"/>
        <v>0.23253140250241558</v>
      </c>
      <c r="AL116">
        <f t="shared" si="21"/>
        <v>5860</v>
      </c>
    </row>
    <row r="117" spans="1:38" x14ac:dyDescent="0.25">
      <c r="A117">
        <v>1907</v>
      </c>
      <c r="B117">
        <v>3.52</v>
      </c>
      <c r="C117">
        <v>2466</v>
      </c>
      <c r="D117">
        <v>90356</v>
      </c>
      <c r="E117">
        <v>80304</v>
      </c>
      <c r="F117">
        <v>8692</v>
      </c>
      <c r="G117">
        <v>19701</v>
      </c>
      <c r="H117">
        <v>16027</v>
      </c>
      <c r="I117">
        <v>2470</v>
      </c>
      <c r="J117">
        <v>960</v>
      </c>
      <c r="K117">
        <v>244</v>
      </c>
      <c r="L117">
        <v>7075</v>
      </c>
      <c r="M117">
        <v>2781</v>
      </c>
      <c r="N117" s="3">
        <v>0</v>
      </c>
      <c r="O117">
        <v>6101</v>
      </c>
      <c r="P117">
        <v>8836</v>
      </c>
      <c r="Q117">
        <v>0.245</v>
      </c>
      <c r="R117">
        <v>0.30499999999999999</v>
      </c>
      <c r="S117">
        <v>0.309</v>
      </c>
      <c r="T117">
        <v>0.61399999999999999</v>
      </c>
      <c r="U117">
        <v>24823</v>
      </c>
      <c r="V117" s="3">
        <v>0</v>
      </c>
      <c r="W117">
        <v>739</v>
      </c>
      <c r="X117">
        <v>2602</v>
      </c>
      <c r="Y117" s="3">
        <v>0</v>
      </c>
      <c r="Z117" s="3">
        <v>0</v>
      </c>
      <c r="AA117">
        <v>71224</v>
      </c>
      <c r="AB117">
        <f t="shared" si="11"/>
        <v>7.9890510948905114</v>
      </c>
      <c r="AC117">
        <f t="shared" si="12"/>
        <v>6.4991889699918897</v>
      </c>
      <c r="AD117">
        <f t="shared" si="13"/>
        <v>1.0016220600162207</v>
      </c>
      <c r="AE117">
        <f t="shared" si="14"/>
        <v>0.38929440389294406</v>
      </c>
      <c r="AF117">
        <f t="shared" si="15"/>
        <v>9.8945660989456605E-2</v>
      </c>
      <c r="AG117">
        <f t="shared" si="16"/>
        <v>1.1277372262773722</v>
      </c>
      <c r="AH117">
        <f t="shared" si="17"/>
        <v>2.4740470397404706</v>
      </c>
      <c r="AI117">
        <f t="shared" si="18"/>
        <v>3.5831305758313059</v>
      </c>
      <c r="AJ117">
        <f t="shared" si="19"/>
        <v>28.882400648824007</v>
      </c>
      <c r="AK117">
        <f t="shared" si="20"/>
        <v>0.23939416309857769</v>
      </c>
      <c r="AL117">
        <f t="shared" si="21"/>
        <v>6101</v>
      </c>
    </row>
    <row r="118" spans="1:38" x14ac:dyDescent="0.25">
      <c r="A118">
        <v>1906</v>
      </c>
      <c r="B118">
        <v>3.62</v>
      </c>
      <c r="C118">
        <v>2454</v>
      </c>
      <c r="D118">
        <v>90085</v>
      </c>
      <c r="E118">
        <v>80061</v>
      </c>
      <c r="F118">
        <v>8874</v>
      </c>
      <c r="G118">
        <v>19742</v>
      </c>
      <c r="H118">
        <v>15845</v>
      </c>
      <c r="I118">
        <v>2632</v>
      </c>
      <c r="J118">
        <v>1004</v>
      </c>
      <c r="K118">
        <v>261</v>
      </c>
      <c r="L118">
        <v>7279</v>
      </c>
      <c r="M118">
        <v>2997</v>
      </c>
      <c r="N118" s="3">
        <v>0</v>
      </c>
      <c r="O118">
        <v>6169</v>
      </c>
      <c r="P118">
        <v>9110</v>
      </c>
      <c r="Q118">
        <v>0.247</v>
      </c>
      <c r="R118">
        <v>0.30599999999999999</v>
      </c>
      <c r="S118">
        <v>0.314</v>
      </c>
      <c r="T118">
        <v>0.621</v>
      </c>
      <c r="U118">
        <v>25165</v>
      </c>
      <c r="V118" s="3">
        <v>0</v>
      </c>
      <c r="W118">
        <v>728</v>
      </c>
      <c r="X118">
        <v>2699</v>
      </c>
      <c r="Y118" s="3">
        <v>0</v>
      </c>
      <c r="Z118" s="3">
        <v>0</v>
      </c>
      <c r="AA118">
        <v>70690</v>
      </c>
      <c r="AB118">
        <f t="shared" si="11"/>
        <v>8.0448247758761209</v>
      </c>
      <c r="AC118">
        <f t="shared" si="12"/>
        <v>6.4568052159739198</v>
      </c>
      <c r="AD118">
        <f t="shared" si="13"/>
        <v>1.0725346373268134</v>
      </c>
      <c r="AE118">
        <f t="shared" si="14"/>
        <v>0.4091279543602282</v>
      </c>
      <c r="AF118">
        <f t="shared" si="15"/>
        <v>0.10635696821515893</v>
      </c>
      <c r="AG118">
        <f t="shared" si="16"/>
        <v>1.2212713936430317</v>
      </c>
      <c r="AH118">
        <f t="shared" si="17"/>
        <v>2.5138549307253464</v>
      </c>
      <c r="AI118">
        <f t="shared" si="18"/>
        <v>3.7123064384678077</v>
      </c>
      <c r="AJ118">
        <f t="shared" si="19"/>
        <v>28.80603096984515</v>
      </c>
      <c r="AK118">
        <f t="shared" si="20"/>
        <v>0.24135837648982827</v>
      </c>
      <c r="AL118">
        <f t="shared" si="21"/>
        <v>6169</v>
      </c>
    </row>
    <row r="119" spans="1:38" x14ac:dyDescent="0.25">
      <c r="A119">
        <v>1905</v>
      </c>
      <c r="B119">
        <v>3.89</v>
      </c>
      <c r="C119">
        <v>2474</v>
      </c>
      <c r="D119">
        <v>91821</v>
      </c>
      <c r="E119">
        <v>81842</v>
      </c>
      <c r="F119">
        <v>9635</v>
      </c>
      <c r="G119">
        <v>20298</v>
      </c>
      <c r="H119">
        <v>15982</v>
      </c>
      <c r="I119">
        <v>2858</v>
      </c>
      <c r="J119">
        <v>1120</v>
      </c>
      <c r="K119">
        <v>338</v>
      </c>
      <c r="L119">
        <v>7936</v>
      </c>
      <c r="M119">
        <v>2946</v>
      </c>
      <c r="N119" s="3">
        <v>0</v>
      </c>
      <c r="O119">
        <v>6189</v>
      </c>
      <c r="P119">
        <v>9523</v>
      </c>
      <c r="Q119">
        <v>0.248</v>
      </c>
      <c r="R119">
        <v>0.307</v>
      </c>
      <c r="S119">
        <v>0.32300000000000001</v>
      </c>
      <c r="T119">
        <v>0.63</v>
      </c>
      <c r="U119">
        <v>26410</v>
      </c>
      <c r="V119" s="3">
        <v>0</v>
      </c>
      <c r="W119">
        <v>818</v>
      </c>
      <c r="X119">
        <v>2504</v>
      </c>
      <c r="Y119" s="3">
        <v>0</v>
      </c>
      <c r="Z119" s="3">
        <v>0</v>
      </c>
      <c r="AA119">
        <v>71981</v>
      </c>
      <c r="AB119">
        <f t="shared" si="11"/>
        <v>8.204527081649152</v>
      </c>
      <c r="AC119">
        <f t="shared" si="12"/>
        <v>6.459983831851253</v>
      </c>
      <c r="AD119">
        <f t="shared" si="13"/>
        <v>1.1552142279708972</v>
      </c>
      <c r="AE119">
        <f t="shared" si="14"/>
        <v>0.45270816491511723</v>
      </c>
      <c r="AF119">
        <f t="shared" si="15"/>
        <v>0.13662085691188358</v>
      </c>
      <c r="AG119">
        <f t="shared" si="16"/>
        <v>1.190784155214228</v>
      </c>
      <c r="AH119">
        <f t="shared" si="17"/>
        <v>2.5016168148746969</v>
      </c>
      <c r="AI119">
        <f t="shared" si="18"/>
        <v>3.849232012934519</v>
      </c>
      <c r="AJ119">
        <f t="shared" si="19"/>
        <v>29.094987873888439</v>
      </c>
      <c r="AK119">
        <f t="shared" si="20"/>
        <v>0.2435334309419229</v>
      </c>
      <c r="AL119">
        <f t="shared" si="21"/>
        <v>6189</v>
      </c>
    </row>
    <row r="120" spans="1:38" x14ac:dyDescent="0.25">
      <c r="A120">
        <v>1904</v>
      </c>
      <c r="B120">
        <v>3.73</v>
      </c>
      <c r="C120">
        <v>2496</v>
      </c>
      <c r="D120">
        <v>91520</v>
      </c>
      <c r="E120">
        <v>82488</v>
      </c>
      <c r="F120">
        <v>9302</v>
      </c>
      <c r="G120">
        <v>20363</v>
      </c>
      <c r="H120">
        <v>16027</v>
      </c>
      <c r="I120">
        <v>2851</v>
      </c>
      <c r="J120">
        <v>1154</v>
      </c>
      <c r="K120">
        <v>331</v>
      </c>
      <c r="L120">
        <v>7591</v>
      </c>
      <c r="M120">
        <v>2781</v>
      </c>
      <c r="N120" s="3">
        <v>0</v>
      </c>
      <c r="O120">
        <v>5580</v>
      </c>
      <c r="P120">
        <v>9299</v>
      </c>
      <c r="Q120">
        <v>0.247</v>
      </c>
      <c r="R120">
        <v>0.30099999999999999</v>
      </c>
      <c r="S120">
        <v>0.32100000000000001</v>
      </c>
      <c r="T120">
        <v>0.622</v>
      </c>
      <c r="U120">
        <v>26515</v>
      </c>
      <c r="V120" s="3">
        <v>0</v>
      </c>
      <c r="W120">
        <v>777</v>
      </c>
      <c r="X120">
        <v>2219</v>
      </c>
      <c r="Y120" s="3">
        <v>0</v>
      </c>
      <c r="Z120" s="3">
        <v>0</v>
      </c>
      <c r="AA120">
        <v>72858</v>
      </c>
      <c r="AB120">
        <f t="shared" si="11"/>
        <v>8.1582532051282044</v>
      </c>
      <c r="AC120">
        <f t="shared" si="12"/>
        <v>6.4210737179487181</v>
      </c>
      <c r="AD120">
        <f t="shared" si="13"/>
        <v>1.1422275641025641</v>
      </c>
      <c r="AE120">
        <f t="shared" si="14"/>
        <v>0.46233974358974361</v>
      </c>
      <c r="AF120">
        <f t="shared" si="15"/>
        <v>0.13261217948717949</v>
      </c>
      <c r="AG120">
        <f t="shared" si="16"/>
        <v>1.1141826923076923</v>
      </c>
      <c r="AH120">
        <f t="shared" si="17"/>
        <v>2.2355769230769229</v>
      </c>
      <c r="AI120">
        <f t="shared" si="18"/>
        <v>3.7255608974358974</v>
      </c>
      <c r="AJ120">
        <f t="shared" si="19"/>
        <v>29.189903846153847</v>
      </c>
      <c r="AK120">
        <f t="shared" si="20"/>
        <v>0.24462083282452071</v>
      </c>
      <c r="AL120">
        <f t="shared" si="21"/>
        <v>5580</v>
      </c>
    </row>
    <row r="121" spans="1:38" x14ac:dyDescent="0.25">
      <c r="A121">
        <v>1903</v>
      </c>
      <c r="B121">
        <v>4.4400000000000004</v>
      </c>
      <c r="C121">
        <v>2228</v>
      </c>
      <c r="D121">
        <v>83899</v>
      </c>
      <c r="E121">
        <v>75439</v>
      </c>
      <c r="F121">
        <v>9888</v>
      </c>
      <c r="G121">
        <v>19776</v>
      </c>
      <c r="H121">
        <v>15246</v>
      </c>
      <c r="I121">
        <v>3034</v>
      </c>
      <c r="J121">
        <v>1161</v>
      </c>
      <c r="K121">
        <v>335</v>
      </c>
      <c r="L121">
        <v>8144</v>
      </c>
      <c r="M121">
        <v>2742</v>
      </c>
      <c r="N121" s="3">
        <v>0</v>
      </c>
      <c r="O121">
        <v>5369</v>
      </c>
      <c r="P121">
        <v>7899</v>
      </c>
      <c r="Q121">
        <v>0.26200000000000001</v>
      </c>
      <c r="R121">
        <v>0.317</v>
      </c>
      <c r="S121">
        <v>0.34599999999999997</v>
      </c>
      <c r="T121">
        <v>0.66400000000000003</v>
      </c>
      <c r="U121">
        <v>26137</v>
      </c>
      <c r="V121" s="3">
        <v>0</v>
      </c>
      <c r="W121">
        <v>729</v>
      </c>
      <c r="X121">
        <v>2012</v>
      </c>
      <c r="Y121" s="3">
        <v>0</v>
      </c>
      <c r="Z121" s="3">
        <v>0</v>
      </c>
      <c r="AA121">
        <v>67205</v>
      </c>
      <c r="AB121">
        <f t="shared" si="11"/>
        <v>8.8761220825852778</v>
      </c>
      <c r="AC121">
        <f t="shared" si="12"/>
        <v>6.8429084380610412</v>
      </c>
      <c r="AD121">
        <f t="shared" si="13"/>
        <v>1.3617594254937164</v>
      </c>
      <c r="AE121">
        <f t="shared" si="14"/>
        <v>0.52109515260323158</v>
      </c>
      <c r="AF121">
        <f t="shared" si="15"/>
        <v>0.15035906642728905</v>
      </c>
      <c r="AG121">
        <f t="shared" si="16"/>
        <v>1.2307001795332135</v>
      </c>
      <c r="AH121">
        <f t="shared" si="17"/>
        <v>2.4097845601436267</v>
      </c>
      <c r="AI121">
        <f t="shared" si="18"/>
        <v>3.5453321364452424</v>
      </c>
      <c r="AJ121">
        <f t="shared" si="19"/>
        <v>30.163824057450629</v>
      </c>
      <c r="AK121">
        <f t="shared" si="20"/>
        <v>0.25693517478358552</v>
      </c>
      <c r="AL121">
        <f t="shared" si="21"/>
        <v>5369</v>
      </c>
    </row>
    <row r="122" spans="1:38" x14ac:dyDescent="0.25">
      <c r="A122">
        <v>1902</v>
      </c>
      <c r="B122">
        <v>4.4400000000000004</v>
      </c>
      <c r="C122">
        <v>2230</v>
      </c>
      <c r="D122">
        <v>84558</v>
      </c>
      <c r="E122">
        <v>76280</v>
      </c>
      <c r="F122">
        <v>9897</v>
      </c>
      <c r="G122">
        <v>20350</v>
      </c>
      <c r="H122">
        <v>16181</v>
      </c>
      <c r="I122">
        <v>2832</v>
      </c>
      <c r="J122">
        <v>983</v>
      </c>
      <c r="K122">
        <v>354</v>
      </c>
      <c r="L122">
        <v>8258</v>
      </c>
      <c r="M122">
        <v>2684</v>
      </c>
      <c r="N122" s="3">
        <v>0</v>
      </c>
      <c r="O122">
        <v>5442</v>
      </c>
      <c r="P122">
        <v>6630</v>
      </c>
      <c r="Q122">
        <v>0.26700000000000002</v>
      </c>
      <c r="R122">
        <v>0.32200000000000001</v>
      </c>
      <c r="S122">
        <v>0.34399999999999997</v>
      </c>
      <c r="T122">
        <v>0.66500000000000004</v>
      </c>
      <c r="U122">
        <v>26210</v>
      </c>
      <c r="V122" s="3">
        <v>0</v>
      </c>
      <c r="W122">
        <v>716</v>
      </c>
      <c r="X122">
        <v>1835</v>
      </c>
      <c r="Y122" s="3">
        <v>0</v>
      </c>
      <c r="Z122" s="3">
        <v>0</v>
      </c>
      <c r="AA122">
        <v>69296</v>
      </c>
      <c r="AB122">
        <f t="shared" si="11"/>
        <v>9.1255605381165914</v>
      </c>
      <c r="AC122">
        <f t="shared" si="12"/>
        <v>7.2560538116591928</v>
      </c>
      <c r="AD122">
        <f t="shared" si="13"/>
        <v>1.2699551569506726</v>
      </c>
      <c r="AE122">
        <f t="shared" si="14"/>
        <v>0.44080717488789239</v>
      </c>
      <c r="AF122">
        <f t="shared" si="15"/>
        <v>0.15874439461883408</v>
      </c>
      <c r="AG122">
        <f t="shared" si="16"/>
        <v>1.2035874439461884</v>
      </c>
      <c r="AH122">
        <f t="shared" si="17"/>
        <v>2.4403587443946186</v>
      </c>
      <c r="AI122">
        <f t="shared" si="18"/>
        <v>2.9730941704035874</v>
      </c>
      <c r="AJ122">
        <f t="shared" si="19"/>
        <v>31.074439461883408</v>
      </c>
      <c r="AK122">
        <f t="shared" si="20"/>
        <v>0.25776677752855337</v>
      </c>
      <c r="AL122">
        <f t="shared" si="21"/>
        <v>5442</v>
      </c>
    </row>
    <row r="123" spans="1:38" x14ac:dyDescent="0.25">
      <c r="A123">
        <v>1901</v>
      </c>
      <c r="B123">
        <v>4.99</v>
      </c>
      <c r="C123">
        <v>2218</v>
      </c>
      <c r="D123">
        <v>85320</v>
      </c>
      <c r="E123">
        <v>77105</v>
      </c>
      <c r="F123">
        <v>11073</v>
      </c>
      <c r="G123">
        <v>20957</v>
      </c>
      <c r="H123">
        <v>16333</v>
      </c>
      <c r="I123">
        <v>2931</v>
      </c>
      <c r="J123">
        <v>1238</v>
      </c>
      <c r="K123">
        <v>455</v>
      </c>
      <c r="L123">
        <v>9136</v>
      </c>
      <c r="M123">
        <v>2851</v>
      </c>
      <c r="N123" s="3">
        <v>0</v>
      </c>
      <c r="O123">
        <v>5465</v>
      </c>
      <c r="P123">
        <v>6976</v>
      </c>
      <c r="Q123">
        <v>0.27200000000000002</v>
      </c>
      <c r="R123">
        <v>0.32700000000000001</v>
      </c>
      <c r="S123">
        <v>0.36</v>
      </c>
      <c r="T123">
        <v>0.68600000000000005</v>
      </c>
      <c r="U123">
        <v>27729</v>
      </c>
      <c r="V123" s="3">
        <v>0</v>
      </c>
      <c r="W123">
        <v>830</v>
      </c>
      <c r="X123">
        <v>1672</v>
      </c>
      <c r="Y123" s="3">
        <v>0</v>
      </c>
      <c r="Z123" s="3">
        <v>0</v>
      </c>
      <c r="AA123">
        <v>69674</v>
      </c>
      <c r="AB123">
        <f t="shared" si="11"/>
        <v>9.4486023444544642</v>
      </c>
      <c r="AC123">
        <f t="shared" si="12"/>
        <v>7.3638412984670873</v>
      </c>
      <c r="AD123">
        <f t="shared" si="13"/>
        <v>1.3214607754733994</v>
      </c>
      <c r="AE123">
        <f t="shared" si="14"/>
        <v>0.55816050495942293</v>
      </c>
      <c r="AF123">
        <f t="shared" si="15"/>
        <v>0.20513976555455365</v>
      </c>
      <c r="AG123">
        <f t="shared" si="16"/>
        <v>1.2853922452660054</v>
      </c>
      <c r="AH123">
        <f t="shared" si="17"/>
        <v>2.4639314697926058</v>
      </c>
      <c r="AI123">
        <f t="shared" si="18"/>
        <v>3.1451758340847609</v>
      </c>
      <c r="AJ123">
        <f t="shared" si="19"/>
        <v>31.412984670874661</v>
      </c>
      <c r="AK123">
        <f t="shared" si="20"/>
        <v>0.26322073720294265</v>
      </c>
      <c r="AL123">
        <f t="shared" si="21"/>
        <v>5465</v>
      </c>
    </row>
    <row r="124" spans="1:38" x14ac:dyDescent="0.25">
      <c r="A124">
        <v>1900</v>
      </c>
      <c r="B124">
        <v>5.22</v>
      </c>
      <c r="C124">
        <v>1136</v>
      </c>
      <c r="D124">
        <v>43485</v>
      </c>
      <c r="E124">
        <v>39132</v>
      </c>
      <c r="F124">
        <v>5932</v>
      </c>
      <c r="G124">
        <v>10925</v>
      </c>
      <c r="H124">
        <v>8632</v>
      </c>
      <c r="I124">
        <v>1432</v>
      </c>
      <c r="J124">
        <v>607</v>
      </c>
      <c r="K124">
        <v>254</v>
      </c>
      <c r="L124">
        <v>4924</v>
      </c>
      <c r="M124">
        <v>1686</v>
      </c>
      <c r="N124" s="3">
        <v>0</v>
      </c>
      <c r="O124">
        <v>3034</v>
      </c>
      <c r="P124">
        <v>2681</v>
      </c>
      <c r="Q124">
        <v>0.27900000000000003</v>
      </c>
      <c r="R124">
        <v>0.33900000000000002</v>
      </c>
      <c r="S124">
        <v>0.36599999999999999</v>
      </c>
      <c r="T124">
        <v>0.70499999999999996</v>
      </c>
      <c r="U124">
        <v>14333</v>
      </c>
      <c r="V124" s="3">
        <v>0</v>
      </c>
      <c r="W124">
        <v>513</v>
      </c>
      <c r="X124">
        <v>806</v>
      </c>
      <c r="Y124" s="3">
        <v>0</v>
      </c>
      <c r="Z124" s="3">
        <v>0</v>
      </c>
      <c r="AA124">
        <v>36197</v>
      </c>
      <c r="AB124">
        <f t="shared" si="11"/>
        <v>9.617077464788732</v>
      </c>
      <c r="AC124">
        <f t="shared" si="12"/>
        <v>7.598591549295775</v>
      </c>
      <c r="AD124">
        <f t="shared" si="13"/>
        <v>1.2605633802816902</v>
      </c>
      <c r="AE124">
        <f t="shared" si="14"/>
        <v>0.534330985915493</v>
      </c>
      <c r="AF124">
        <f t="shared" si="15"/>
        <v>0.22359154929577466</v>
      </c>
      <c r="AG124">
        <f t="shared" si="16"/>
        <v>1.4841549295774648</v>
      </c>
      <c r="AH124">
        <f t="shared" si="17"/>
        <v>2.670774647887324</v>
      </c>
      <c r="AI124">
        <f t="shared" si="18"/>
        <v>2.3600352112676055</v>
      </c>
      <c r="AJ124">
        <f t="shared" si="19"/>
        <v>31.863556338028168</v>
      </c>
      <c r="AK124">
        <f t="shared" si="20"/>
        <v>0.26315659679408138</v>
      </c>
      <c r="AL124">
        <f t="shared" si="21"/>
        <v>3034</v>
      </c>
    </row>
    <row r="125" spans="1:38" x14ac:dyDescent="0.25">
      <c r="A125">
        <v>1899</v>
      </c>
      <c r="B125">
        <v>5.25</v>
      </c>
      <c r="C125">
        <v>1842</v>
      </c>
      <c r="D125">
        <v>70016</v>
      </c>
      <c r="E125">
        <v>62846</v>
      </c>
      <c r="F125">
        <v>9672</v>
      </c>
      <c r="G125">
        <v>17741</v>
      </c>
      <c r="H125">
        <v>14177</v>
      </c>
      <c r="I125">
        <v>2201</v>
      </c>
      <c r="J125">
        <v>1011</v>
      </c>
      <c r="K125">
        <v>352</v>
      </c>
      <c r="L125">
        <v>7997</v>
      </c>
      <c r="M125">
        <v>2668</v>
      </c>
      <c r="N125" s="3">
        <v>0</v>
      </c>
      <c r="O125">
        <v>4979</v>
      </c>
      <c r="P125">
        <v>3849</v>
      </c>
      <c r="Q125">
        <v>0.28199999999999997</v>
      </c>
      <c r="R125">
        <v>0.34300000000000003</v>
      </c>
      <c r="S125">
        <v>0.36599999999999999</v>
      </c>
      <c r="T125">
        <v>0.71</v>
      </c>
      <c r="U125">
        <v>23020</v>
      </c>
      <c r="V125" s="3">
        <v>0</v>
      </c>
      <c r="W125">
        <v>868</v>
      </c>
      <c r="X125">
        <v>1323</v>
      </c>
      <c r="Y125" s="3">
        <v>0</v>
      </c>
      <c r="Z125" s="3">
        <v>0</v>
      </c>
      <c r="AA125">
        <v>58645</v>
      </c>
      <c r="AB125">
        <f t="shared" si="11"/>
        <v>9.6313789359391961</v>
      </c>
      <c r="AC125">
        <f t="shared" si="12"/>
        <v>7.6965255157437564</v>
      </c>
      <c r="AD125">
        <f t="shared" si="13"/>
        <v>1.1948968512486429</v>
      </c>
      <c r="AE125">
        <f t="shared" si="14"/>
        <v>0.54885993485342022</v>
      </c>
      <c r="AF125">
        <f t="shared" si="15"/>
        <v>0.19109663409337677</v>
      </c>
      <c r="AG125">
        <f t="shared" si="16"/>
        <v>1.4484256243213898</v>
      </c>
      <c r="AH125">
        <f t="shared" si="17"/>
        <v>2.7030401737242129</v>
      </c>
      <c r="AI125">
        <f t="shared" si="18"/>
        <v>2.0895765472312702</v>
      </c>
      <c r="AJ125">
        <f t="shared" si="19"/>
        <v>31.837676438653638</v>
      </c>
      <c r="AK125">
        <f t="shared" si="20"/>
        <v>0.26421028640887334</v>
      </c>
      <c r="AL125">
        <f t="shared" si="21"/>
        <v>4979</v>
      </c>
    </row>
    <row r="126" spans="1:38" x14ac:dyDescent="0.25">
      <c r="A126">
        <v>1898</v>
      </c>
      <c r="B126">
        <v>4.96</v>
      </c>
      <c r="C126">
        <v>1840</v>
      </c>
      <c r="D126">
        <v>69964</v>
      </c>
      <c r="E126">
        <v>62661</v>
      </c>
      <c r="F126">
        <v>9129</v>
      </c>
      <c r="G126">
        <v>16955</v>
      </c>
      <c r="H126">
        <v>13668</v>
      </c>
      <c r="I126">
        <v>2088</v>
      </c>
      <c r="J126">
        <v>900</v>
      </c>
      <c r="K126">
        <v>299</v>
      </c>
      <c r="L126">
        <v>7630</v>
      </c>
      <c r="M126">
        <v>2069</v>
      </c>
      <c r="N126" s="3">
        <v>0</v>
      </c>
      <c r="O126">
        <v>5092</v>
      </c>
      <c r="P126">
        <v>4223</v>
      </c>
      <c r="Q126">
        <v>0.27100000000000002</v>
      </c>
      <c r="R126">
        <v>0.33400000000000002</v>
      </c>
      <c r="S126">
        <v>0.34699999999999998</v>
      </c>
      <c r="T126">
        <v>0.68100000000000005</v>
      </c>
      <c r="U126">
        <v>21740</v>
      </c>
      <c r="V126" s="3">
        <v>0</v>
      </c>
      <c r="W126">
        <v>865</v>
      </c>
      <c r="X126">
        <v>1346</v>
      </c>
      <c r="Y126" s="3">
        <v>0</v>
      </c>
      <c r="Z126" s="3">
        <v>0</v>
      </c>
      <c r="AA126">
        <v>58139</v>
      </c>
      <c r="AB126">
        <f t="shared" si="11"/>
        <v>9.2146739130434785</v>
      </c>
      <c r="AC126">
        <f t="shared" si="12"/>
        <v>7.428260869565217</v>
      </c>
      <c r="AD126">
        <f t="shared" si="13"/>
        <v>1.1347826086956523</v>
      </c>
      <c r="AE126">
        <f t="shared" si="14"/>
        <v>0.4891304347826087</v>
      </c>
      <c r="AF126">
        <f t="shared" si="15"/>
        <v>0.16250000000000001</v>
      </c>
      <c r="AG126">
        <f t="shared" si="16"/>
        <v>1.1244565217391305</v>
      </c>
      <c r="AH126">
        <f t="shared" si="17"/>
        <v>2.767391304347826</v>
      </c>
      <c r="AI126">
        <f t="shared" si="18"/>
        <v>2.295108695652174</v>
      </c>
      <c r="AJ126">
        <f t="shared" si="19"/>
        <v>31.597282608695654</v>
      </c>
      <c r="AK126">
        <f t="shared" si="20"/>
        <v>0.25451544879435223</v>
      </c>
      <c r="AL126">
        <f t="shared" si="21"/>
        <v>5092</v>
      </c>
    </row>
    <row r="127" spans="1:38" x14ac:dyDescent="0.25">
      <c r="A127">
        <v>1897</v>
      </c>
      <c r="B127">
        <v>5.91</v>
      </c>
      <c r="C127">
        <v>1614</v>
      </c>
      <c r="D127">
        <v>63272</v>
      </c>
      <c r="E127">
        <v>56663</v>
      </c>
      <c r="F127">
        <v>9536</v>
      </c>
      <c r="G127">
        <v>16522</v>
      </c>
      <c r="H127">
        <v>12868</v>
      </c>
      <c r="I127">
        <v>2322</v>
      </c>
      <c r="J127">
        <v>964</v>
      </c>
      <c r="K127">
        <v>368</v>
      </c>
      <c r="L127">
        <v>8014</v>
      </c>
      <c r="M127">
        <v>2705</v>
      </c>
      <c r="N127" s="3">
        <v>0</v>
      </c>
      <c r="O127">
        <v>4729</v>
      </c>
      <c r="P127">
        <v>3729</v>
      </c>
      <c r="Q127">
        <v>0.29199999999999998</v>
      </c>
      <c r="R127">
        <v>0.35399999999999998</v>
      </c>
      <c r="S127">
        <v>0.38600000000000001</v>
      </c>
      <c r="T127">
        <v>0.74</v>
      </c>
      <c r="U127">
        <v>21876</v>
      </c>
      <c r="V127" s="3">
        <v>0</v>
      </c>
      <c r="W127">
        <v>750</v>
      </c>
      <c r="X127">
        <v>1130</v>
      </c>
      <c r="Y127" s="3">
        <v>0</v>
      </c>
      <c r="Z127" s="3">
        <v>0</v>
      </c>
      <c r="AA127">
        <v>52566</v>
      </c>
      <c r="AB127">
        <f t="shared" si="11"/>
        <v>10.236679058240396</v>
      </c>
      <c r="AC127">
        <f t="shared" si="12"/>
        <v>7.9727385377943003</v>
      </c>
      <c r="AD127">
        <f t="shared" si="13"/>
        <v>1.4386617100371748</v>
      </c>
      <c r="AE127">
        <f t="shared" si="14"/>
        <v>0.59727385377942999</v>
      </c>
      <c r="AF127">
        <f t="shared" si="15"/>
        <v>0.22800495662949194</v>
      </c>
      <c r="AG127">
        <f t="shared" si="16"/>
        <v>1.6759603469640645</v>
      </c>
      <c r="AH127">
        <f t="shared" si="17"/>
        <v>2.9299876084262699</v>
      </c>
      <c r="AI127">
        <f t="shared" si="18"/>
        <v>2.3104089219330857</v>
      </c>
      <c r="AJ127">
        <f t="shared" si="19"/>
        <v>32.568773234200741</v>
      </c>
      <c r="AK127">
        <f t="shared" si="20"/>
        <v>0.27298690325306296</v>
      </c>
      <c r="AL127">
        <f t="shared" si="21"/>
        <v>4729</v>
      </c>
    </row>
    <row r="128" spans="1:38" x14ac:dyDescent="0.25">
      <c r="A128">
        <v>1896</v>
      </c>
      <c r="B128">
        <v>6.04</v>
      </c>
      <c r="C128">
        <v>1584</v>
      </c>
      <c r="D128">
        <v>62230</v>
      </c>
      <c r="E128">
        <v>55577</v>
      </c>
      <c r="F128">
        <v>9560</v>
      </c>
      <c r="G128">
        <v>16141</v>
      </c>
      <c r="H128">
        <v>12565</v>
      </c>
      <c r="I128">
        <v>2166</v>
      </c>
      <c r="J128">
        <v>1006</v>
      </c>
      <c r="K128">
        <v>404</v>
      </c>
      <c r="L128">
        <v>8045</v>
      </c>
      <c r="M128">
        <v>3059</v>
      </c>
      <c r="N128" s="3">
        <v>0</v>
      </c>
      <c r="O128">
        <v>4854</v>
      </c>
      <c r="P128">
        <v>3523</v>
      </c>
      <c r="Q128">
        <v>0.28999999999999998</v>
      </c>
      <c r="R128">
        <v>0.35399999999999998</v>
      </c>
      <c r="S128">
        <v>0.38700000000000001</v>
      </c>
      <c r="T128">
        <v>0.74199999999999999</v>
      </c>
      <c r="U128">
        <v>21531</v>
      </c>
      <c r="V128" s="3">
        <v>0</v>
      </c>
      <c r="W128">
        <v>636</v>
      </c>
      <c r="X128">
        <v>1163</v>
      </c>
      <c r="Y128" s="3">
        <v>0</v>
      </c>
      <c r="Z128" s="3">
        <v>0</v>
      </c>
      <c r="AA128">
        <v>51650</v>
      </c>
      <c r="AB128">
        <f t="shared" si="11"/>
        <v>10.190025252525253</v>
      </c>
      <c r="AC128">
        <f t="shared" si="12"/>
        <v>7.9324494949494948</v>
      </c>
      <c r="AD128">
        <f t="shared" si="13"/>
        <v>1.3674242424242424</v>
      </c>
      <c r="AE128">
        <f t="shared" si="14"/>
        <v>0.63510101010101006</v>
      </c>
      <c r="AF128">
        <f t="shared" si="15"/>
        <v>0.25505050505050503</v>
      </c>
      <c r="AG128">
        <f t="shared" si="16"/>
        <v>1.9311868686868687</v>
      </c>
      <c r="AH128">
        <f t="shared" si="17"/>
        <v>3.0643939393939394</v>
      </c>
      <c r="AI128">
        <f t="shared" si="18"/>
        <v>2.2241161616161618</v>
      </c>
      <c r="AJ128">
        <f t="shared" si="19"/>
        <v>32.607323232323232</v>
      </c>
      <c r="AK128">
        <f t="shared" si="20"/>
        <v>0.26991749995712055</v>
      </c>
      <c r="AL128">
        <f t="shared" si="21"/>
        <v>4854</v>
      </c>
    </row>
    <row r="129" spans="1:38" x14ac:dyDescent="0.25">
      <c r="A129">
        <v>1895</v>
      </c>
      <c r="B129">
        <v>6.6</v>
      </c>
      <c r="C129">
        <v>1594</v>
      </c>
      <c r="D129">
        <v>63573</v>
      </c>
      <c r="E129">
        <v>56788</v>
      </c>
      <c r="F129">
        <v>10514</v>
      </c>
      <c r="G129">
        <v>16827</v>
      </c>
      <c r="H129">
        <v>12928</v>
      </c>
      <c r="I129">
        <v>2414</v>
      </c>
      <c r="J129">
        <v>997</v>
      </c>
      <c r="K129">
        <v>488</v>
      </c>
      <c r="L129">
        <v>8806</v>
      </c>
      <c r="M129">
        <v>2895</v>
      </c>
      <c r="N129" s="3">
        <v>0</v>
      </c>
      <c r="O129">
        <v>5120</v>
      </c>
      <c r="P129">
        <v>3621</v>
      </c>
      <c r="Q129">
        <v>0.29599999999999999</v>
      </c>
      <c r="R129">
        <v>0.36099999999999999</v>
      </c>
      <c r="S129">
        <v>0.4</v>
      </c>
      <c r="T129">
        <v>0.76100000000000001</v>
      </c>
      <c r="U129">
        <v>22699</v>
      </c>
      <c r="V129" s="3">
        <v>0</v>
      </c>
      <c r="W129">
        <v>668</v>
      </c>
      <c r="X129">
        <v>997</v>
      </c>
      <c r="Y129" s="3">
        <v>0</v>
      </c>
      <c r="Z129" s="3">
        <v>0</v>
      </c>
      <c r="AA129">
        <v>52679</v>
      </c>
      <c r="AB129">
        <f t="shared" si="11"/>
        <v>10.5564617314931</v>
      </c>
      <c r="AC129">
        <f t="shared" si="12"/>
        <v>8.1104140526976156</v>
      </c>
      <c r="AD129">
        <f t="shared" si="13"/>
        <v>1.5144291091593476</v>
      </c>
      <c r="AE129">
        <f t="shared" si="14"/>
        <v>0.62547051442910917</v>
      </c>
      <c r="AF129">
        <f t="shared" si="15"/>
        <v>0.30614805520702637</v>
      </c>
      <c r="AG129">
        <f t="shared" si="16"/>
        <v>1.8161856963613552</v>
      </c>
      <c r="AH129">
        <f t="shared" si="17"/>
        <v>3.2120451693851946</v>
      </c>
      <c r="AI129">
        <f t="shared" si="18"/>
        <v>2.2716436637390212</v>
      </c>
      <c r="AJ129">
        <f t="shared" si="19"/>
        <v>33.048306148055204</v>
      </c>
      <c r="AK129">
        <f t="shared" si="20"/>
        <v>0.27477129019238533</v>
      </c>
      <c r="AL129">
        <f t="shared" si="21"/>
        <v>5120</v>
      </c>
    </row>
    <row r="130" spans="1:38" x14ac:dyDescent="0.25">
      <c r="A130">
        <v>1894</v>
      </c>
      <c r="B130">
        <v>7.39</v>
      </c>
      <c r="C130">
        <v>1596</v>
      </c>
      <c r="D130">
        <v>65205</v>
      </c>
      <c r="E130">
        <v>57577</v>
      </c>
      <c r="F130">
        <v>11796</v>
      </c>
      <c r="G130">
        <v>17809</v>
      </c>
      <c r="H130">
        <v>13127</v>
      </c>
      <c r="I130">
        <v>2753</v>
      </c>
      <c r="J130">
        <v>1300</v>
      </c>
      <c r="K130">
        <v>629</v>
      </c>
      <c r="L130">
        <v>9983</v>
      </c>
      <c r="M130">
        <v>3148</v>
      </c>
      <c r="N130" s="3">
        <v>0</v>
      </c>
      <c r="O130">
        <v>5870</v>
      </c>
      <c r="P130">
        <v>3333</v>
      </c>
      <c r="Q130">
        <v>0.309</v>
      </c>
      <c r="R130">
        <v>0.379</v>
      </c>
      <c r="S130">
        <v>0.435</v>
      </c>
      <c r="T130">
        <v>0.81399999999999995</v>
      </c>
      <c r="U130">
        <v>25049</v>
      </c>
      <c r="V130" s="3">
        <v>0</v>
      </c>
      <c r="W130">
        <v>602</v>
      </c>
      <c r="X130">
        <v>1156</v>
      </c>
      <c r="Y130" s="3">
        <v>0</v>
      </c>
      <c r="Z130" s="3">
        <v>0</v>
      </c>
      <c r="AA130">
        <v>53615</v>
      </c>
      <c r="AB130">
        <f t="shared" si="11"/>
        <v>11.158521303258146</v>
      </c>
      <c r="AC130">
        <f t="shared" si="12"/>
        <v>8.2249373433583965</v>
      </c>
      <c r="AD130">
        <f t="shared" si="13"/>
        <v>1.7249373433583959</v>
      </c>
      <c r="AE130">
        <f t="shared" si="14"/>
        <v>0.81453634085213034</v>
      </c>
      <c r="AF130">
        <f t="shared" si="15"/>
        <v>0.39411027568922308</v>
      </c>
      <c r="AG130">
        <f t="shared" si="16"/>
        <v>1.9724310776942355</v>
      </c>
      <c r="AH130">
        <f t="shared" si="17"/>
        <v>3.6779448621553885</v>
      </c>
      <c r="AI130">
        <f t="shared" si="18"/>
        <v>2.0883458646616542</v>
      </c>
      <c r="AJ130">
        <f t="shared" si="19"/>
        <v>33.593358395989974</v>
      </c>
      <c r="AK130">
        <f t="shared" si="20"/>
        <v>0.28052185555900266</v>
      </c>
      <c r="AL130">
        <f t="shared" si="21"/>
        <v>5870</v>
      </c>
    </row>
    <row r="131" spans="1:38" x14ac:dyDescent="0.25">
      <c r="A131">
        <v>1893</v>
      </c>
      <c r="B131">
        <v>6.57</v>
      </c>
      <c r="C131">
        <v>1570</v>
      </c>
      <c r="D131">
        <v>63680</v>
      </c>
      <c r="E131">
        <v>56898</v>
      </c>
      <c r="F131">
        <v>10315</v>
      </c>
      <c r="G131">
        <v>15913</v>
      </c>
      <c r="H131">
        <v>12209</v>
      </c>
      <c r="I131">
        <v>2197</v>
      </c>
      <c r="J131">
        <v>1047</v>
      </c>
      <c r="K131">
        <v>460</v>
      </c>
      <c r="L131">
        <v>8556</v>
      </c>
      <c r="M131">
        <v>2752</v>
      </c>
      <c r="N131" s="3">
        <v>0</v>
      </c>
      <c r="O131">
        <v>6143</v>
      </c>
      <c r="P131">
        <v>3341</v>
      </c>
      <c r="Q131">
        <v>0.28000000000000003</v>
      </c>
      <c r="R131">
        <v>0.35599999999999998</v>
      </c>
      <c r="S131">
        <v>0.379</v>
      </c>
      <c r="T131">
        <v>0.73599999999999999</v>
      </c>
      <c r="U131">
        <v>21584</v>
      </c>
      <c r="V131" s="3">
        <v>0</v>
      </c>
      <c r="W131">
        <v>639</v>
      </c>
      <c r="X131" s="3">
        <v>0</v>
      </c>
      <c r="Y131" s="3">
        <v>0</v>
      </c>
      <c r="Z131" s="3">
        <v>0</v>
      </c>
      <c r="AA131">
        <v>53097</v>
      </c>
      <c r="AB131">
        <f t="shared" ref="AB131:AB153" si="22">$G131/$C131</f>
        <v>10.135668789808918</v>
      </c>
      <c r="AC131">
        <f t="shared" ref="AC131:AC153" si="23">$H131/$C131</f>
        <v>7.7764331210191084</v>
      </c>
      <c r="AD131">
        <f t="shared" ref="AD131:AD153" si="24">$I131/$C131</f>
        <v>1.3993630573248408</v>
      </c>
      <c r="AE131">
        <f t="shared" ref="AE131:AE153" si="25">$J131/$C131</f>
        <v>0.66687898089171971</v>
      </c>
      <c r="AF131">
        <f t="shared" ref="AF131:AF153" si="26">$K131/$C131</f>
        <v>0.2929936305732484</v>
      </c>
      <c r="AG131">
        <f t="shared" ref="AG131:AG153" si="27">$M131/$C131</f>
        <v>1.7528662420382166</v>
      </c>
      <c r="AH131">
        <f t="shared" ref="AH131:AH153" si="28">($AL131)/$C131</f>
        <v>3.9127388535031846</v>
      </c>
      <c r="AI131">
        <f t="shared" ref="AI131:AI153" si="29">$P131/$C131</f>
        <v>2.1280254777070065</v>
      </c>
      <c r="AJ131">
        <f t="shared" ref="AJ131:AJ153" si="30">$AA131/$C131</f>
        <v>33.819745222929939</v>
      </c>
      <c r="AK131">
        <f t="shared" ref="AK131:AK153" si="31">(G131-K131)/(D131-K131-P131+Y131)</f>
        <v>0.25807044205815061</v>
      </c>
      <c r="AL131">
        <f t="shared" ref="AL131:AL153" si="32">$O131-$Z131</f>
        <v>6143</v>
      </c>
    </row>
    <row r="132" spans="1:38" x14ac:dyDescent="0.25">
      <c r="A132">
        <v>1892</v>
      </c>
      <c r="B132">
        <v>5.1100000000000003</v>
      </c>
      <c r="C132">
        <v>1836</v>
      </c>
      <c r="D132">
        <v>70615</v>
      </c>
      <c r="E132">
        <v>63876</v>
      </c>
      <c r="F132">
        <v>9388</v>
      </c>
      <c r="G132">
        <v>15643</v>
      </c>
      <c r="H132">
        <v>12209</v>
      </c>
      <c r="I132">
        <v>2007</v>
      </c>
      <c r="J132">
        <v>1010</v>
      </c>
      <c r="K132">
        <v>417</v>
      </c>
      <c r="L132">
        <v>7360</v>
      </c>
      <c r="M132">
        <v>3201</v>
      </c>
      <c r="N132" s="3">
        <v>0</v>
      </c>
      <c r="O132">
        <v>6178</v>
      </c>
      <c r="P132">
        <v>5972</v>
      </c>
      <c r="Q132">
        <v>0.245</v>
      </c>
      <c r="R132">
        <v>0.317</v>
      </c>
      <c r="S132">
        <v>0.32800000000000001</v>
      </c>
      <c r="T132">
        <v>0.64400000000000002</v>
      </c>
      <c r="U132">
        <v>20921</v>
      </c>
      <c r="V132" s="3">
        <v>0</v>
      </c>
      <c r="W132">
        <v>561</v>
      </c>
      <c r="X132" s="3">
        <v>0</v>
      </c>
      <c r="Y132" s="3">
        <v>0</v>
      </c>
      <c r="Z132" s="3">
        <v>0</v>
      </c>
      <c r="AA132">
        <v>57487</v>
      </c>
      <c r="AB132">
        <f t="shared" si="22"/>
        <v>8.5201525054466227</v>
      </c>
      <c r="AC132">
        <f t="shared" si="23"/>
        <v>6.6497821350762525</v>
      </c>
      <c r="AD132">
        <f t="shared" si="24"/>
        <v>1.0931372549019607</v>
      </c>
      <c r="AE132">
        <f t="shared" si="25"/>
        <v>0.55010893246187365</v>
      </c>
      <c r="AF132">
        <f t="shared" si="26"/>
        <v>0.22712418300653595</v>
      </c>
      <c r="AG132">
        <f t="shared" si="27"/>
        <v>1.7434640522875817</v>
      </c>
      <c r="AH132">
        <f t="shared" si="28"/>
        <v>3.3649237472766886</v>
      </c>
      <c r="AI132">
        <f t="shared" si="29"/>
        <v>3.2527233115468408</v>
      </c>
      <c r="AJ132">
        <f t="shared" si="30"/>
        <v>31.311002178649236</v>
      </c>
      <c r="AK132">
        <f t="shared" si="31"/>
        <v>0.2370690997415377</v>
      </c>
      <c r="AL132">
        <f t="shared" si="32"/>
        <v>6178</v>
      </c>
    </row>
    <row r="133" spans="1:38" x14ac:dyDescent="0.25">
      <c r="A133">
        <v>1891</v>
      </c>
      <c r="B133">
        <v>5.7</v>
      </c>
      <c r="C133">
        <v>2216</v>
      </c>
      <c r="D133">
        <v>86680</v>
      </c>
      <c r="E133">
        <v>77660</v>
      </c>
      <c r="F133">
        <v>12635</v>
      </c>
      <c r="G133">
        <v>19709</v>
      </c>
      <c r="H133">
        <v>15224</v>
      </c>
      <c r="I133">
        <v>2631</v>
      </c>
      <c r="J133">
        <v>1269</v>
      </c>
      <c r="K133">
        <v>585</v>
      </c>
      <c r="L133">
        <v>9964</v>
      </c>
      <c r="M133">
        <v>4165</v>
      </c>
      <c r="N133" s="3">
        <v>0</v>
      </c>
      <c r="O133">
        <v>8035</v>
      </c>
      <c r="P133">
        <v>7656</v>
      </c>
      <c r="Q133">
        <v>0.254</v>
      </c>
      <c r="R133">
        <v>0.33100000000000002</v>
      </c>
      <c r="S133">
        <v>0.34300000000000003</v>
      </c>
      <c r="T133">
        <v>0.67400000000000004</v>
      </c>
      <c r="U133">
        <v>26633</v>
      </c>
      <c r="V133" s="3">
        <v>0</v>
      </c>
      <c r="W133">
        <v>985</v>
      </c>
      <c r="X133" s="3">
        <v>0</v>
      </c>
      <c r="Y133" s="3">
        <v>0</v>
      </c>
      <c r="Z133" s="3">
        <v>0</v>
      </c>
      <c r="AA133">
        <v>69419</v>
      </c>
      <c r="AB133">
        <f t="shared" si="22"/>
        <v>8.893953068592058</v>
      </c>
      <c r="AC133">
        <f t="shared" si="23"/>
        <v>6.8700361010830324</v>
      </c>
      <c r="AD133">
        <f t="shared" si="24"/>
        <v>1.1872743682310469</v>
      </c>
      <c r="AE133">
        <f t="shared" si="25"/>
        <v>0.57265342960288812</v>
      </c>
      <c r="AF133">
        <f t="shared" si="26"/>
        <v>0.26398916967509023</v>
      </c>
      <c r="AG133">
        <f t="shared" si="27"/>
        <v>1.8795126353790614</v>
      </c>
      <c r="AH133">
        <f t="shared" si="28"/>
        <v>3.6259025270758123</v>
      </c>
      <c r="AI133">
        <f t="shared" si="29"/>
        <v>3.4548736462093861</v>
      </c>
      <c r="AJ133">
        <f t="shared" si="30"/>
        <v>31.326263537906136</v>
      </c>
      <c r="AK133">
        <f t="shared" si="31"/>
        <v>0.24380728974107269</v>
      </c>
      <c r="AL133">
        <f t="shared" si="32"/>
        <v>8035</v>
      </c>
    </row>
    <row r="134" spans="1:38" x14ac:dyDescent="0.25">
      <c r="A134">
        <v>1890</v>
      </c>
      <c r="B134">
        <v>6.02</v>
      </c>
      <c r="C134">
        <v>3218</v>
      </c>
      <c r="D134">
        <v>126310</v>
      </c>
      <c r="E134">
        <v>113243</v>
      </c>
      <c r="F134">
        <v>19383</v>
      </c>
      <c r="G134">
        <v>29472</v>
      </c>
      <c r="H134">
        <v>22603</v>
      </c>
      <c r="I134">
        <v>4210</v>
      </c>
      <c r="J134">
        <v>1895</v>
      </c>
      <c r="K134">
        <v>764</v>
      </c>
      <c r="L134">
        <v>14750</v>
      </c>
      <c r="M134">
        <v>6870</v>
      </c>
      <c r="N134" s="3">
        <v>0</v>
      </c>
      <c r="O134">
        <v>11723</v>
      </c>
      <c r="P134">
        <v>6587</v>
      </c>
      <c r="Q134">
        <v>0.26</v>
      </c>
      <c r="R134">
        <v>0.33700000000000002</v>
      </c>
      <c r="S134">
        <v>0.35099999999999998</v>
      </c>
      <c r="T134">
        <v>0.68799999999999994</v>
      </c>
      <c r="U134">
        <v>39764</v>
      </c>
      <c r="V134" s="3">
        <v>0</v>
      </c>
      <c r="W134">
        <v>1344</v>
      </c>
      <c r="X134" s="3">
        <v>0</v>
      </c>
      <c r="Y134" s="3">
        <v>0</v>
      </c>
      <c r="Z134" s="3">
        <v>0</v>
      </c>
      <c r="AA134">
        <v>105892</v>
      </c>
      <c r="AB134">
        <f t="shared" si="22"/>
        <v>9.1584835301429468</v>
      </c>
      <c r="AC134">
        <f t="shared" si="23"/>
        <v>7.0239279055313864</v>
      </c>
      <c r="AD134">
        <f t="shared" si="24"/>
        <v>1.3082660037290241</v>
      </c>
      <c r="AE134">
        <f t="shared" si="25"/>
        <v>0.58887507768800496</v>
      </c>
      <c r="AF134">
        <f t="shared" si="26"/>
        <v>0.23741454319453076</v>
      </c>
      <c r="AG134">
        <f t="shared" si="27"/>
        <v>2.134866376631448</v>
      </c>
      <c r="AH134">
        <f t="shared" si="28"/>
        <v>3.6429459291485395</v>
      </c>
      <c r="AI134">
        <f t="shared" si="29"/>
        <v>2.0469235550031075</v>
      </c>
      <c r="AJ134">
        <f t="shared" si="30"/>
        <v>32.906152889993784</v>
      </c>
      <c r="AK134">
        <f t="shared" si="31"/>
        <v>0.24132684370245211</v>
      </c>
      <c r="AL134">
        <f t="shared" si="32"/>
        <v>11723</v>
      </c>
    </row>
    <row r="135" spans="1:38" x14ac:dyDescent="0.25">
      <c r="A135">
        <v>1889</v>
      </c>
      <c r="B135">
        <v>5.97</v>
      </c>
      <c r="C135">
        <v>2176</v>
      </c>
      <c r="D135">
        <v>84553</v>
      </c>
      <c r="E135">
        <v>76478</v>
      </c>
      <c r="F135">
        <v>12986</v>
      </c>
      <c r="G135">
        <v>20170</v>
      </c>
      <c r="H135">
        <v>15405</v>
      </c>
      <c r="I135">
        <v>3015</v>
      </c>
      <c r="J135">
        <v>1083</v>
      </c>
      <c r="K135">
        <v>667</v>
      </c>
      <c r="L135">
        <v>10227</v>
      </c>
      <c r="M135">
        <v>4816</v>
      </c>
      <c r="N135" s="3">
        <v>0</v>
      </c>
      <c r="O135">
        <v>7316</v>
      </c>
      <c r="P135">
        <v>7669</v>
      </c>
      <c r="Q135">
        <v>0.26400000000000001</v>
      </c>
      <c r="R135">
        <v>0.33400000000000002</v>
      </c>
      <c r="S135">
        <v>0.35799999999999998</v>
      </c>
      <c r="T135">
        <v>0.69199999999999995</v>
      </c>
      <c r="U135">
        <v>27352</v>
      </c>
      <c r="V135" s="3">
        <v>0</v>
      </c>
      <c r="W135">
        <v>759</v>
      </c>
      <c r="X135" s="3">
        <v>0</v>
      </c>
      <c r="Y135" s="3">
        <v>0</v>
      </c>
      <c r="Z135" s="3">
        <v>0</v>
      </c>
      <c r="AA135">
        <v>68142</v>
      </c>
      <c r="AB135">
        <f t="shared" si="22"/>
        <v>9.2693014705882355</v>
      </c>
      <c r="AC135">
        <f t="shared" si="23"/>
        <v>7.0795036764705879</v>
      </c>
      <c r="AD135">
        <f t="shared" si="24"/>
        <v>1.3855698529411764</v>
      </c>
      <c r="AE135">
        <f t="shared" si="25"/>
        <v>0.49770220588235292</v>
      </c>
      <c r="AF135">
        <f t="shared" si="26"/>
        <v>0.30652573529411764</v>
      </c>
      <c r="AG135">
        <f t="shared" si="27"/>
        <v>2.2132352941176472</v>
      </c>
      <c r="AH135">
        <f t="shared" si="28"/>
        <v>3.3621323529411766</v>
      </c>
      <c r="AI135">
        <f t="shared" si="29"/>
        <v>3.5243566176470589</v>
      </c>
      <c r="AJ135">
        <f t="shared" si="30"/>
        <v>31.315257352941178</v>
      </c>
      <c r="AK135">
        <f t="shared" si="31"/>
        <v>0.25588779406169226</v>
      </c>
      <c r="AL135">
        <f t="shared" si="32"/>
        <v>7316</v>
      </c>
    </row>
    <row r="136" spans="1:38" x14ac:dyDescent="0.25">
      <c r="A136">
        <v>1888</v>
      </c>
      <c r="B136">
        <v>4.88</v>
      </c>
      <c r="C136">
        <v>2180</v>
      </c>
      <c r="D136">
        <v>80990</v>
      </c>
      <c r="E136">
        <v>75439</v>
      </c>
      <c r="F136">
        <v>10628</v>
      </c>
      <c r="G136">
        <v>18000</v>
      </c>
      <c r="H136">
        <v>13974</v>
      </c>
      <c r="I136">
        <v>2451</v>
      </c>
      <c r="J136">
        <v>1054</v>
      </c>
      <c r="K136">
        <v>521</v>
      </c>
      <c r="L136">
        <v>8036</v>
      </c>
      <c r="M136">
        <v>5260</v>
      </c>
      <c r="N136" s="3">
        <v>0</v>
      </c>
      <c r="O136">
        <v>4727</v>
      </c>
      <c r="P136">
        <v>8213</v>
      </c>
      <c r="Q136">
        <v>0.23899999999999999</v>
      </c>
      <c r="R136">
        <v>0.29099999999999998</v>
      </c>
      <c r="S136">
        <v>0.32</v>
      </c>
      <c r="T136">
        <v>0.61099999999999999</v>
      </c>
      <c r="U136">
        <v>24122</v>
      </c>
      <c r="V136" s="3">
        <v>0</v>
      </c>
      <c r="W136">
        <v>824</v>
      </c>
      <c r="X136" s="3">
        <v>0</v>
      </c>
      <c r="Y136" s="3">
        <v>0</v>
      </c>
      <c r="Z136" s="3">
        <v>0</v>
      </c>
      <c r="AA136">
        <v>66705</v>
      </c>
      <c r="AB136">
        <f t="shared" si="22"/>
        <v>8.2568807339449535</v>
      </c>
      <c r="AC136">
        <f t="shared" si="23"/>
        <v>6.4100917431192661</v>
      </c>
      <c r="AD136">
        <f t="shared" si="24"/>
        <v>1.1243119266055046</v>
      </c>
      <c r="AE136">
        <f t="shared" si="25"/>
        <v>0.48348623853211009</v>
      </c>
      <c r="AF136">
        <f t="shared" si="26"/>
        <v>0.23899082568807339</v>
      </c>
      <c r="AG136">
        <f t="shared" si="27"/>
        <v>2.4128440366972477</v>
      </c>
      <c r="AH136">
        <f t="shared" si="28"/>
        <v>2.1683486238532108</v>
      </c>
      <c r="AI136">
        <f t="shared" si="29"/>
        <v>3.7674311926605504</v>
      </c>
      <c r="AJ136">
        <f t="shared" si="30"/>
        <v>30.598623853211009</v>
      </c>
      <c r="AK136">
        <f t="shared" si="31"/>
        <v>0.2419037865367582</v>
      </c>
      <c r="AL136">
        <f t="shared" si="32"/>
        <v>4727</v>
      </c>
    </row>
    <row r="137" spans="1:38" x14ac:dyDescent="0.25">
      <c r="A137">
        <v>1887</v>
      </c>
      <c r="B137">
        <v>6.35</v>
      </c>
      <c r="C137">
        <v>2112</v>
      </c>
      <c r="D137">
        <v>81534</v>
      </c>
      <c r="E137">
        <v>74735</v>
      </c>
      <c r="F137">
        <v>13417</v>
      </c>
      <c r="G137">
        <v>20234</v>
      </c>
      <c r="H137">
        <v>15142</v>
      </c>
      <c r="I137">
        <v>3088</v>
      </c>
      <c r="J137">
        <v>1398</v>
      </c>
      <c r="K137">
        <v>606</v>
      </c>
      <c r="L137">
        <v>10393</v>
      </c>
      <c r="M137">
        <v>6345</v>
      </c>
      <c r="N137" s="3">
        <v>0</v>
      </c>
      <c r="O137">
        <v>6053</v>
      </c>
      <c r="P137">
        <v>5924</v>
      </c>
      <c r="Q137">
        <v>0.27100000000000002</v>
      </c>
      <c r="R137">
        <v>0.33200000000000002</v>
      </c>
      <c r="S137">
        <v>0.374</v>
      </c>
      <c r="T137">
        <v>0.70499999999999996</v>
      </c>
      <c r="U137">
        <v>27936</v>
      </c>
      <c r="V137" s="3">
        <v>0</v>
      </c>
      <c r="W137">
        <v>746</v>
      </c>
      <c r="X137" s="3">
        <v>0</v>
      </c>
      <c r="Y137" s="3">
        <v>0</v>
      </c>
      <c r="Z137" s="3">
        <v>0</v>
      </c>
      <c r="AA137">
        <v>68205</v>
      </c>
      <c r="AB137">
        <f t="shared" si="22"/>
        <v>9.5804924242424239</v>
      </c>
      <c r="AC137">
        <f t="shared" si="23"/>
        <v>7.1695075757575761</v>
      </c>
      <c r="AD137">
        <f t="shared" si="24"/>
        <v>1.4621212121212122</v>
      </c>
      <c r="AE137">
        <f t="shared" si="25"/>
        <v>0.66193181818181823</v>
      </c>
      <c r="AF137">
        <f t="shared" si="26"/>
        <v>0.28693181818181818</v>
      </c>
      <c r="AG137">
        <f t="shared" si="27"/>
        <v>3.0042613636363638</v>
      </c>
      <c r="AH137">
        <f t="shared" si="28"/>
        <v>2.8660037878787881</v>
      </c>
      <c r="AI137">
        <f t="shared" si="29"/>
        <v>2.8049242424242422</v>
      </c>
      <c r="AJ137">
        <f t="shared" si="30"/>
        <v>32.294034090909093</v>
      </c>
      <c r="AK137">
        <f t="shared" si="31"/>
        <v>0.26169270972214814</v>
      </c>
      <c r="AL137">
        <f t="shared" si="32"/>
        <v>6053</v>
      </c>
    </row>
    <row r="138" spans="1:38" x14ac:dyDescent="0.25">
      <c r="A138">
        <v>1886</v>
      </c>
      <c r="B138">
        <v>5.49</v>
      </c>
      <c r="C138">
        <v>2098</v>
      </c>
      <c r="D138">
        <v>78790</v>
      </c>
      <c r="E138">
        <v>72927</v>
      </c>
      <c r="F138">
        <v>11512</v>
      </c>
      <c r="G138">
        <v>17974</v>
      </c>
      <c r="H138">
        <v>13727</v>
      </c>
      <c r="I138">
        <v>2679</v>
      </c>
      <c r="J138">
        <v>1155</v>
      </c>
      <c r="K138">
        <v>413</v>
      </c>
      <c r="L138">
        <v>8239</v>
      </c>
      <c r="M138">
        <v>3243</v>
      </c>
      <c r="N138" s="3">
        <v>0</v>
      </c>
      <c r="O138">
        <v>5554</v>
      </c>
      <c r="P138">
        <v>4248</v>
      </c>
      <c r="Q138">
        <v>0.246</v>
      </c>
      <c r="R138">
        <v>0.30299999999999999</v>
      </c>
      <c r="S138">
        <v>0.33200000000000002</v>
      </c>
      <c r="T138">
        <v>0.63400000000000001</v>
      </c>
      <c r="U138">
        <v>24202</v>
      </c>
      <c r="V138" s="3">
        <v>0</v>
      </c>
      <c r="W138">
        <v>309</v>
      </c>
      <c r="X138" s="3">
        <v>0</v>
      </c>
      <c r="Y138" s="3">
        <v>0</v>
      </c>
      <c r="Z138" s="3">
        <v>0</v>
      </c>
      <c r="AA138">
        <v>68266</v>
      </c>
      <c r="AB138">
        <f t="shared" si="22"/>
        <v>8.5672068636796954</v>
      </c>
      <c r="AC138">
        <f t="shared" si="23"/>
        <v>6.5428979980934221</v>
      </c>
      <c r="AD138">
        <f t="shared" si="24"/>
        <v>1.276930409914204</v>
      </c>
      <c r="AE138">
        <f t="shared" si="25"/>
        <v>0.55052430886558623</v>
      </c>
      <c r="AF138">
        <f t="shared" si="26"/>
        <v>0.19685414680648236</v>
      </c>
      <c r="AG138">
        <f t="shared" si="27"/>
        <v>1.5457578646329837</v>
      </c>
      <c r="AH138">
        <f t="shared" si="28"/>
        <v>2.6472831267874164</v>
      </c>
      <c r="AI138">
        <f t="shared" si="29"/>
        <v>2.0247855100095329</v>
      </c>
      <c r="AJ138">
        <f t="shared" si="30"/>
        <v>32.538608198284081</v>
      </c>
      <c r="AK138">
        <f t="shared" si="31"/>
        <v>0.23689784025145355</v>
      </c>
      <c r="AL138">
        <f t="shared" si="32"/>
        <v>5554</v>
      </c>
    </row>
    <row r="139" spans="1:38" x14ac:dyDescent="0.25">
      <c r="A139">
        <v>1885</v>
      </c>
      <c r="B139">
        <v>5.22</v>
      </c>
      <c r="C139">
        <v>1780</v>
      </c>
      <c r="D139">
        <v>66588</v>
      </c>
      <c r="E139">
        <v>62725</v>
      </c>
      <c r="F139">
        <v>9292</v>
      </c>
      <c r="G139">
        <v>15305</v>
      </c>
      <c r="H139">
        <v>11824</v>
      </c>
      <c r="I139">
        <v>2193</v>
      </c>
      <c r="J139">
        <v>965</v>
      </c>
      <c r="K139">
        <v>323</v>
      </c>
      <c r="L139">
        <v>6488</v>
      </c>
      <c r="M139" s="3">
        <v>0</v>
      </c>
      <c r="N139" s="3">
        <v>0</v>
      </c>
      <c r="O139">
        <v>3530</v>
      </c>
      <c r="P139">
        <v>3337</v>
      </c>
      <c r="Q139">
        <v>0.24399999999999999</v>
      </c>
      <c r="R139">
        <v>0.28799999999999998</v>
      </c>
      <c r="S139">
        <v>0.32500000000000001</v>
      </c>
      <c r="T139">
        <v>0.61299999999999999</v>
      </c>
      <c r="U139">
        <v>20397</v>
      </c>
      <c r="V139" s="3">
        <v>0</v>
      </c>
      <c r="W139">
        <v>333</v>
      </c>
      <c r="X139" s="3">
        <v>0</v>
      </c>
      <c r="Y139" s="3">
        <v>0</v>
      </c>
      <c r="Z139" s="3">
        <v>0</v>
      </c>
      <c r="AA139">
        <v>59065</v>
      </c>
      <c r="AB139">
        <f t="shared" si="22"/>
        <v>8.5983146067415728</v>
      </c>
      <c r="AC139">
        <f t="shared" si="23"/>
        <v>6.642696629213483</v>
      </c>
      <c r="AD139">
        <f t="shared" si="24"/>
        <v>1.2320224719101123</v>
      </c>
      <c r="AE139">
        <f t="shared" si="25"/>
        <v>0.5421348314606742</v>
      </c>
      <c r="AF139">
        <f t="shared" si="26"/>
        <v>0.18146067415730338</v>
      </c>
      <c r="AG139">
        <f t="shared" si="27"/>
        <v>0</v>
      </c>
      <c r="AH139">
        <f t="shared" si="28"/>
        <v>1.9831460674157304</v>
      </c>
      <c r="AI139">
        <f t="shared" si="29"/>
        <v>1.8747191011235955</v>
      </c>
      <c r="AJ139">
        <f t="shared" si="30"/>
        <v>33.182584269662918</v>
      </c>
      <c r="AK139">
        <f t="shared" si="31"/>
        <v>0.23808161708619374</v>
      </c>
      <c r="AL139">
        <f t="shared" si="32"/>
        <v>3530</v>
      </c>
    </row>
    <row r="140" spans="1:38" x14ac:dyDescent="0.25">
      <c r="A140">
        <v>1884</v>
      </c>
      <c r="B140">
        <v>5.45</v>
      </c>
      <c r="C140">
        <v>3074</v>
      </c>
      <c r="D140">
        <v>114727</v>
      </c>
      <c r="E140">
        <v>109312</v>
      </c>
      <c r="F140">
        <v>16742</v>
      </c>
      <c r="G140">
        <v>26593</v>
      </c>
      <c r="H140">
        <v>20347</v>
      </c>
      <c r="I140">
        <v>4020</v>
      </c>
      <c r="J140">
        <v>1537</v>
      </c>
      <c r="K140">
        <v>689</v>
      </c>
      <c r="L140" s="3">
        <v>0</v>
      </c>
      <c r="M140" s="3">
        <v>0</v>
      </c>
      <c r="N140" s="3">
        <v>0</v>
      </c>
      <c r="O140">
        <v>4947</v>
      </c>
      <c r="P140">
        <v>4335</v>
      </c>
      <c r="Q140">
        <v>0.24299999999999999</v>
      </c>
      <c r="R140">
        <v>0.27900000000000003</v>
      </c>
      <c r="S140">
        <v>0.32700000000000001</v>
      </c>
      <c r="T140">
        <v>0.60599999999999998</v>
      </c>
      <c r="U140">
        <v>35754</v>
      </c>
      <c r="V140" s="3">
        <v>0</v>
      </c>
      <c r="W140">
        <v>468</v>
      </c>
      <c r="X140" s="3">
        <v>0</v>
      </c>
      <c r="Y140" s="3">
        <v>0</v>
      </c>
      <c r="Z140" s="3">
        <v>0</v>
      </c>
      <c r="AA140">
        <v>104288</v>
      </c>
      <c r="AB140">
        <f t="shared" si="22"/>
        <v>8.6509433962264151</v>
      </c>
      <c r="AC140">
        <f t="shared" si="23"/>
        <v>6.6190631099544568</v>
      </c>
      <c r="AD140">
        <f t="shared" si="24"/>
        <v>1.3077423552374756</v>
      </c>
      <c r="AE140">
        <f t="shared" si="25"/>
        <v>0.5</v>
      </c>
      <c r="AF140">
        <f t="shared" si="26"/>
        <v>0.22413793103448276</v>
      </c>
      <c r="AG140">
        <f t="shared" si="27"/>
        <v>0</v>
      </c>
      <c r="AH140">
        <f t="shared" si="28"/>
        <v>1.6093038386467144</v>
      </c>
      <c r="AI140">
        <f t="shared" si="29"/>
        <v>1.4102147039687702</v>
      </c>
      <c r="AJ140">
        <f t="shared" si="30"/>
        <v>33.925829538061159</v>
      </c>
      <c r="AK140">
        <f t="shared" si="31"/>
        <v>0.23612845592189821</v>
      </c>
      <c r="AL140">
        <f t="shared" si="32"/>
        <v>4947</v>
      </c>
    </row>
    <row r="141" spans="1:38" x14ac:dyDescent="0.25">
      <c r="A141">
        <v>1883</v>
      </c>
      <c r="B141">
        <v>5.75</v>
      </c>
      <c r="C141">
        <v>1570</v>
      </c>
      <c r="D141">
        <v>59996</v>
      </c>
      <c r="E141">
        <v>57670</v>
      </c>
      <c r="F141">
        <v>9030</v>
      </c>
      <c r="G141">
        <v>14828</v>
      </c>
      <c r="H141">
        <v>11157</v>
      </c>
      <c r="I141">
        <v>2487</v>
      </c>
      <c r="J141">
        <v>946</v>
      </c>
      <c r="K141">
        <v>238</v>
      </c>
      <c r="L141" s="3">
        <v>0</v>
      </c>
      <c r="M141" s="3">
        <v>0</v>
      </c>
      <c r="N141" s="3">
        <v>0</v>
      </c>
      <c r="O141">
        <v>2326</v>
      </c>
      <c r="P141">
        <v>2877</v>
      </c>
      <c r="Q141">
        <v>0.25700000000000001</v>
      </c>
      <c r="R141">
        <v>0.28599999999999998</v>
      </c>
      <c r="S141">
        <v>0.34499999999999997</v>
      </c>
      <c r="T141">
        <v>0.63100000000000001</v>
      </c>
      <c r="U141">
        <v>19921</v>
      </c>
      <c r="V141" s="3">
        <v>0</v>
      </c>
      <c r="W141" s="3">
        <v>0</v>
      </c>
      <c r="X141" s="3">
        <v>0</v>
      </c>
      <c r="Y141" s="3">
        <v>0</v>
      </c>
      <c r="Z141" s="3">
        <v>0</v>
      </c>
      <c r="AA141">
        <v>54555</v>
      </c>
      <c r="AB141">
        <f t="shared" si="22"/>
        <v>9.4445859872611457</v>
      </c>
      <c r="AC141">
        <f t="shared" si="23"/>
        <v>7.1063694267515922</v>
      </c>
      <c r="AD141">
        <f t="shared" si="24"/>
        <v>1.5840764331210191</v>
      </c>
      <c r="AE141">
        <f t="shared" si="25"/>
        <v>0.60254777070063692</v>
      </c>
      <c r="AF141">
        <f t="shared" si="26"/>
        <v>0.15159235668789808</v>
      </c>
      <c r="AG141">
        <f t="shared" si="27"/>
        <v>0</v>
      </c>
      <c r="AH141">
        <f t="shared" si="28"/>
        <v>1.4815286624203821</v>
      </c>
      <c r="AI141">
        <f t="shared" si="29"/>
        <v>1.8324840764331209</v>
      </c>
      <c r="AJ141">
        <f t="shared" si="30"/>
        <v>34.748407643312099</v>
      </c>
      <c r="AK141">
        <f t="shared" si="31"/>
        <v>0.25650041314322886</v>
      </c>
      <c r="AL141">
        <f t="shared" si="32"/>
        <v>2326</v>
      </c>
    </row>
    <row r="142" spans="1:38" x14ac:dyDescent="0.25">
      <c r="A142">
        <v>1882</v>
      </c>
      <c r="B142">
        <v>5.33</v>
      </c>
      <c r="C142">
        <v>1142</v>
      </c>
      <c r="D142">
        <v>43214</v>
      </c>
      <c r="E142">
        <v>41622</v>
      </c>
      <c r="F142">
        <v>6092</v>
      </c>
      <c r="G142">
        <v>10333</v>
      </c>
      <c r="H142">
        <v>7916</v>
      </c>
      <c r="I142">
        <v>1616</v>
      </c>
      <c r="J142">
        <v>623</v>
      </c>
      <c r="K142">
        <v>178</v>
      </c>
      <c r="L142" s="3">
        <v>0</v>
      </c>
      <c r="M142" s="3">
        <v>0</v>
      </c>
      <c r="N142" s="3">
        <v>0</v>
      </c>
      <c r="O142">
        <v>1592</v>
      </c>
      <c r="P142">
        <v>2159</v>
      </c>
      <c r="Q142">
        <v>0.248</v>
      </c>
      <c r="R142">
        <v>0.27600000000000002</v>
      </c>
      <c r="S142">
        <v>0.33</v>
      </c>
      <c r="T142">
        <v>0.60599999999999998</v>
      </c>
      <c r="U142">
        <v>13729</v>
      </c>
      <c r="V142" s="3">
        <v>0</v>
      </c>
      <c r="W142" s="3">
        <v>0</v>
      </c>
      <c r="X142" s="3">
        <v>0</v>
      </c>
      <c r="Y142" s="3">
        <v>0</v>
      </c>
      <c r="Z142" s="3">
        <v>0</v>
      </c>
      <c r="AA142">
        <v>39285</v>
      </c>
      <c r="AB142">
        <f t="shared" si="22"/>
        <v>9.0481611208406303</v>
      </c>
      <c r="AC142">
        <f t="shared" si="23"/>
        <v>6.9316987740805605</v>
      </c>
      <c r="AD142">
        <f t="shared" si="24"/>
        <v>1.415061295971979</v>
      </c>
      <c r="AE142">
        <f t="shared" si="25"/>
        <v>0.54553415061295973</v>
      </c>
      <c r="AF142">
        <f t="shared" si="26"/>
        <v>0.15586690017513136</v>
      </c>
      <c r="AG142">
        <f t="shared" si="27"/>
        <v>0</v>
      </c>
      <c r="AH142">
        <f t="shared" si="28"/>
        <v>1.3940455341506131</v>
      </c>
      <c r="AI142">
        <f t="shared" si="29"/>
        <v>1.8905429071803852</v>
      </c>
      <c r="AJ142">
        <f t="shared" si="30"/>
        <v>34.400175131348512</v>
      </c>
      <c r="AK142">
        <f t="shared" si="31"/>
        <v>0.24842821146365926</v>
      </c>
      <c r="AL142">
        <f t="shared" si="32"/>
        <v>1592</v>
      </c>
    </row>
    <row r="143" spans="1:38" x14ac:dyDescent="0.25">
      <c r="A143">
        <v>1881</v>
      </c>
      <c r="B143">
        <v>5.0999999999999996</v>
      </c>
      <c r="C143">
        <v>672</v>
      </c>
      <c r="D143">
        <v>25410</v>
      </c>
      <c r="E143">
        <v>24377</v>
      </c>
      <c r="F143">
        <v>3425</v>
      </c>
      <c r="G143">
        <v>6339</v>
      </c>
      <c r="H143">
        <v>4891</v>
      </c>
      <c r="I143">
        <v>1068</v>
      </c>
      <c r="J143">
        <v>304</v>
      </c>
      <c r="K143">
        <v>76</v>
      </c>
      <c r="L143">
        <v>2488</v>
      </c>
      <c r="M143" s="3">
        <v>0</v>
      </c>
      <c r="N143" s="3">
        <v>0</v>
      </c>
      <c r="O143">
        <v>1033</v>
      </c>
      <c r="P143">
        <v>1784</v>
      </c>
      <c r="Q143">
        <v>0.26</v>
      </c>
      <c r="R143">
        <v>0.28999999999999998</v>
      </c>
      <c r="S143">
        <v>0.33800000000000002</v>
      </c>
      <c r="T143">
        <v>0.628</v>
      </c>
      <c r="U143">
        <v>8243</v>
      </c>
      <c r="V143" s="3">
        <v>0</v>
      </c>
      <c r="W143" s="3">
        <v>0</v>
      </c>
      <c r="X143" s="3">
        <v>0</v>
      </c>
      <c r="Y143" s="3">
        <v>0</v>
      </c>
      <c r="Z143" s="3">
        <v>0</v>
      </c>
      <c r="AA143">
        <v>22517</v>
      </c>
      <c r="AB143">
        <f t="shared" si="22"/>
        <v>9.4330357142857135</v>
      </c>
      <c r="AC143">
        <f t="shared" si="23"/>
        <v>7.2782738095238093</v>
      </c>
      <c r="AD143">
        <f t="shared" si="24"/>
        <v>1.5892857142857142</v>
      </c>
      <c r="AE143">
        <f t="shared" si="25"/>
        <v>0.45238095238095238</v>
      </c>
      <c r="AF143">
        <f t="shared" si="26"/>
        <v>0.1130952380952381</v>
      </c>
      <c r="AG143">
        <f t="shared" si="27"/>
        <v>0</v>
      </c>
      <c r="AH143">
        <f t="shared" si="28"/>
        <v>1.5372023809523809</v>
      </c>
      <c r="AI143">
        <f t="shared" si="29"/>
        <v>2.6547619047619047</v>
      </c>
      <c r="AJ143">
        <f t="shared" si="30"/>
        <v>33.507440476190474</v>
      </c>
      <c r="AK143">
        <f t="shared" si="31"/>
        <v>0.26594479830148621</v>
      </c>
      <c r="AL143">
        <f t="shared" si="32"/>
        <v>1033</v>
      </c>
    </row>
    <row r="144" spans="1:38" x14ac:dyDescent="0.25">
      <c r="A144">
        <v>1880</v>
      </c>
      <c r="B144">
        <v>4.6900000000000004</v>
      </c>
      <c r="C144">
        <v>680</v>
      </c>
      <c r="D144">
        <v>25041</v>
      </c>
      <c r="E144">
        <v>24301</v>
      </c>
      <c r="F144">
        <v>3191</v>
      </c>
      <c r="G144">
        <v>5946</v>
      </c>
      <c r="H144">
        <v>4576</v>
      </c>
      <c r="I144">
        <v>980</v>
      </c>
      <c r="J144">
        <v>328</v>
      </c>
      <c r="K144">
        <v>62</v>
      </c>
      <c r="L144">
        <v>2223</v>
      </c>
      <c r="M144" s="3">
        <v>0</v>
      </c>
      <c r="N144" s="3">
        <v>0</v>
      </c>
      <c r="O144">
        <v>740</v>
      </c>
      <c r="P144">
        <v>1993</v>
      </c>
      <c r="Q144">
        <v>0.245</v>
      </c>
      <c r="R144">
        <v>0.26700000000000002</v>
      </c>
      <c r="S144">
        <v>0.32</v>
      </c>
      <c r="T144">
        <v>0.58699999999999997</v>
      </c>
      <c r="U144">
        <v>7768</v>
      </c>
      <c r="V144" s="3">
        <v>0</v>
      </c>
      <c r="W144" s="3">
        <v>0</v>
      </c>
      <c r="X144" s="3">
        <v>0</v>
      </c>
      <c r="Y144" s="3">
        <v>0</v>
      </c>
      <c r="Z144" s="3">
        <v>0</v>
      </c>
      <c r="AA144">
        <v>22246</v>
      </c>
      <c r="AB144">
        <f t="shared" si="22"/>
        <v>8.7441176470588236</v>
      </c>
      <c r="AC144">
        <f t="shared" si="23"/>
        <v>6.7294117647058824</v>
      </c>
      <c r="AD144">
        <f t="shared" si="24"/>
        <v>1.4411764705882353</v>
      </c>
      <c r="AE144">
        <f t="shared" si="25"/>
        <v>0.4823529411764706</v>
      </c>
      <c r="AF144">
        <f t="shared" si="26"/>
        <v>9.1176470588235289E-2</v>
      </c>
      <c r="AG144">
        <f t="shared" si="27"/>
        <v>0</v>
      </c>
      <c r="AH144">
        <f t="shared" si="28"/>
        <v>1.088235294117647</v>
      </c>
      <c r="AI144">
        <f t="shared" si="29"/>
        <v>2.9308823529411763</v>
      </c>
      <c r="AJ144">
        <f t="shared" si="30"/>
        <v>32.714705882352938</v>
      </c>
      <c r="AK144">
        <f t="shared" si="31"/>
        <v>0.25598190202732096</v>
      </c>
      <c r="AL144">
        <f t="shared" si="32"/>
        <v>740</v>
      </c>
    </row>
    <row r="145" spans="1:38" x14ac:dyDescent="0.25">
      <c r="A145">
        <v>1879</v>
      </c>
      <c r="B145">
        <v>5.31</v>
      </c>
      <c r="C145">
        <v>642</v>
      </c>
      <c r="D145">
        <v>24663</v>
      </c>
      <c r="E145">
        <v>24155</v>
      </c>
      <c r="F145">
        <v>3409</v>
      </c>
      <c r="G145">
        <v>6171</v>
      </c>
      <c r="H145">
        <v>4838</v>
      </c>
      <c r="I145">
        <v>958</v>
      </c>
      <c r="J145">
        <v>317</v>
      </c>
      <c r="K145">
        <v>58</v>
      </c>
      <c r="L145">
        <v>2357</v>
      </c>
      <c r="M145" s="3">
        <v>0</v>
      </c>
      <c r="N145" s="3">
        <v>0</v>
      </c>
      <c r="O145">
        <v>508</v>
      </c>
      <c r="P145">
        <v>1843</v>
      </c>
      <c r="Q145">
        <v>0.255</v>
      </c>
      <c r="R145">
        <v>0.27100000000000002</v>
      </c>
      <c r="S145">
        <v>0.32900000000000001</v>
      </c>
      <c r="T145">
        <v>0.59899999999999998</v>
      </c>
      <c r="U145">
        <v>7937</v>
      </c>
      <c r="V145" s="3">
        <v>0</v>
      </c>
      <c r="W145" s="3">
        <v>0</v>
      </c>
      <c r="X145" s="3">
        <v>0</v>
      </c>
      <c r="Y145" s="3">
        <v>0</v>
      </c>
      <c r="Z145" s="3">
        <v>0</v>
      </c>
      <c r="AA145">
        <v>22254</v>
      </c>
      <c r="AB145">
        <f t="shared" si="22"/>
        <v>9.6121495327102799</v>
      </c>
      <c r="AC145">
        <f t="shared" si="23"/>
        <v>7.5358255451713392</v>
      </c>
      <c r="AD145">
        <f t="shared" si="24"/>
        <v>1.4922118380062306</v>
      </c>
      <c r="AE145">
        <f t="shared" si="25"/>
        <v>0.49376947040498442</v>
      </c>
      <c r="AF145">
        <f t="shared" si="26"/>
        <v>9.0342679127725853E-2</v>
      </c>
      <c r="AG145">
        <f t="shared" si="27"/>
        <v>0</v>
      </c>
      <c r="AH145">
        <f t="shared" si="28"/>
        <v>0.79127725856697817</v>
      </c>
      <c r="AI145">
        <f t="shared" si="29"/>
        <v>2.8707165109034269</v>
      </c>
      <c r="AJ145">
        <f t="shared" si="30"/>
        <v>34.663551401869157</v>
      </c>
      <c r="AK145">
        <f t="shared" si="31"/>
        <v>0.26856163781741499</v>
      </c>
      <c r="AL145">
        <f t="shared" si="32"/>
        <v>508</v>
      </c>
    </row>
    <row r="146" spans="1:38" x14ac:dyDescent="0.25">
      <c r="A146">
        <v>1878</v>
      </c>
      <c r="B146">
        <v>5.17</v>
      </c>
      <c r="C146">
        <v>368</v>
      </c>
      <c r="D146">
        <v>14008</v>
      </c>
      <c r="E146">
        <v>13644</v>
      </c>
      <c r="F146">
        <v>1904</v>
      </c>
      <c r="G146">
        <v>3539</v>
      </c>
      <c r="H146">
        <v>2903</v>
      </c>
      <c r="I146">
        <v>481</v>
      </c>
      <c r="J146">
        <v>132</v>
      </c>
      <c r="K146">
        <v>23</v>
      </c>
      <c r="L146">
        <v>1331</v>
      </c>
      <c r="M146" s="3">
        <v>0</v>
      </c>
      <c r="N146" s="3">
        <v>0</v>
      </c>
      <c r="O146">
        <v>364</v>
      </c>
      <c r="P146">
        <v>1081</v>
      </c>
      <c r="Q146">
        <v>0.25900000000000001</v>
      </c>
      <c r="R146">
        <v>0.27900000000000003</v>
      </c>
      <c r="S146">
        <v>0.31900000000000001</v>
      </c>
      <c r="T146">
        <v>0.59799999999999998</v>
      </c>
      <c r="U146">
        <v>4353</v>
      </c>
      <c r="V146" s="3">
        <v>0</v>
      </c>
      <c r="W146" s="3">
        <v>0</v>
      </c>
      <c r="X146" s="3">
        <v>0</v>
      </c>
      <c r="Y146" s="3">
        <v>0</v>
      </c>
      <c r="Z146" s="3">
        <v>0</v>
      </c>
      <c r="AA146">
        <v>12540</v>
      </c>
      <c r="AB146">
        <f t="shared" si="22"/>
        <v>9.616847826086957</v>
      </c>
      <c r="AC146">
        <f t="shared" si="23"/>
        <v>7.8885869565217392</v>
      </c>
      <c r="AD146">
        <f t="shared" si="24"/>
        <v>1.3070652173913044</v>
      </c>
      <c r="AE146">
        <f t="shared" si="25"/>
        <v>0.35869565217391303</v>
      </c>
      <c r="AF146">
        <f t="shared" si="26"/>
        <v>6.25E-2</v>
      </c>
      <c r="AG146">
        <f t="shared" si="27"/>
        <v>0</v>
      </c>
      <c r="AH146">
        <f t="shared" si="28"/>
        <v>0.98913043478260865</v>
      </c>
      <c r="AI146">
        <f t="shared" si="29"/>
        <v>2.9375</v>
      </c>
      <c r="AJ146">
        <f t="shared" si="30"/>
        <v>34.076086956521742</v>
      </c>
      <c r="AK146">
        <f t="shared" si="31"/>
        <v>0.27247365158090514</v>
      </c>
      <c r="AL146">
        <f t="shared" si="32"/>
        <v>364</v>
      </c>
    </row>
    <row r="147" spans="1:38" x14ac:dyDescent="0.25">
      <c r="A147">
        <v>1877</v>
      </c>
      <c r="B147">
        <v>5.67</v>
      </c>
      <c r="C147">
        <v>360</v>
      </c>
      <c r="D147">
        <v>14012</v>
      </c>
      <c r="E147">
        <v>13667</v>
      </c>
      <c r="F147">
        <v>2040</v>
      </c>
      <c r="G147">
        <v>3705</v>
      </c>
      <c r="H147">
        <v>3046</v>
      </c>
      <c r="I147">
        <v>431</v>
      </c>
      <c r="J147">
        <v>204</v>
      </c>
      <c r="K147">
        <v>24</v>
      </c>
      <c r="L147">
        <v>1410</v>
      </c>
      <c r="M147" s="3">
        <v>0</v>
      </c>
      <c r="N147" s="3">
        <v>0</v>
      </c>
      <c r="O147">
        <v>345</v>
      </c>
      <c r="P147">
        <v>726</v>
      </c>
      <c r="Q147">
        <v>0.27100000000000002</v>
      </c>
      <c r="R147">
        <v>0.28899999999999998</v>
      </c>
      <c r="S147">
        <v>0.33800000000000002</v>
      </c>
      <c r="T147">
        <v>0.627</v>
      </c>
      <c r="U147">
        <v>4616</v>
      </c>
      <c r="V147" s="3">
        <v>0</v>
      </c>
      <c r="W147" s="3">
        <v>0</v>
      </c>
      <c r="X147" s="3">
        <v>0</v>
      </c>
      <c r="Y147" s="3">
        <v>0</v>
      </c>
      <c r="Z147" s="3">
        <v>0</v>
      </c>
      <c r="AA147">
        <v>12917</v>
      </c>
      <c r="AB147">
        <f t="shared" si="22"/>
        <v>10.291666666666666</v>
      </c>
      <c r="AC147">
        <f t="shared" si="23"/>
        <v>8.4611111111111104</v>
      </c>
      <c r="AD147">
        <f t="shared" si="24"/>
        <v>1.1972222222222222</v>
      </c>
      <c r="AE147">
        <f t="shared" si="25"/>
        <v>0.56666666666666665</v>
      </c>
      <c r="AF147">
        <f t="shared" si="26"/>
        <v>6.6666666666666666E-2</v>
      </c>
      <c r="AG147">
        <f t="shared" si="27"/>
        <v>0</v>
      </c>
      <c r="AH147">
        <f t="shared" si="28"/>
        <v>0.95833333333333337</v>
      </c>
      <c r="AI147">
        <f t="shared" si="29"/>
        <v>2.0166666666666666</v>
      </c>
      <c r="AJ147">
        <f t="shared" si="30"/>
        <v>35.880555555555553</v>
      </c>
      <c r="AK147">
        <f t="shared" si="31"/>
        <v>0.27755994570954606</v>
      </c>
      <c r="AL147">
        <f t="shared" si="32"/>
        <v>345</v>
      </c>
    </row>
    <row r="148" spans="1:38" x14ac:dyDescent="0.25">
      <c r="A148">
        <v>1876</v>
      </c>
      <c r="B148">
        <v>5.9</v>
      </c>
      <c r="C148">
        <v>520</v>
      </c>
      <c r="D148">
        <v>20457</v>
      </c>
      <c r="E148">
        <v>20121</v>
      </c>
      <c r="F148">
        <v>3066</v>
      </c>
      <c r="G148">
        <v>5338</v>
      </c>
      <c r="H148">
        <v>4484</v>
      </c>
      <c r="I148">
        <v>633</v>
      </c>
      <c r="J148">
        <v>181</v>
      </c>
      <c r="K148">
        <v>40</v>
      </c>
      <c r="L148">
        <v>1984</v>
      </c>
      <c r="M148" s="3">
        <v>0</v>
      </c>
      <c r="N148" s="3">
        <v>0</v>
      </c>
      <c r="O148">
        <v>336</v>
      </c>
      <c r="P148">
        <v>589</v>
      </c>
      <c r="Q148">
        <v>0.26500000000000001</v>
      </c>
      <c r="R148">
        <v>0.27700000000000002</v>
      </c>
      <c r="S148">
        <v>0.32100000000000001</v>
      </c>
      <c r="T148">
        <v>0.59799999999999998</v>
      </c>
      <c r="U148">
        <v>6453</v>
      </c>
      <c r="V148" s="3">
        <v>0</v>
      </c>
      <c r="W148" s="3">
        <v>0</v>
      </c>
      <c r="X148" s="3">
        <v>0</v>
      </c>
      <c r="Y148" s="3">
        <v>0</v>
      </c>
      <c r="Z148" s="3">
        <v>0</v>
      </c>
      <c r="AA148">
        <v>19492</v>
      </c>
      <c r="AB148">
        <f t="shared" si="22"/>
        <v>10.265384615384615</v>
      </c>
      <c r="AC148">
        <f t="shared" si="23"/>
        <v>8.6230769230769226</v>
      </c>
      <c r="AD148">
        <f t="shared" si="24"/>
        <v>1.2173076923076922</v>
      </c>
      <c r="AE148">
        <f t="shared" si="25"/>
        <v>0.34807692307692306</v>
      </c>
      <c r="AF148">
        <f t="shared" si="26"/>
        <v>7.6923076923076927E-2</v>
      </c>
      <c r="AG148">
        <f t="shared" si="27"/>
        <v>0</v>
      </c>
      <c r="AH148">
        <f t="shared" si="28"/>
        <v>0.64615384615384619</v>
      </c>
      <c r="AI148">
        <f t="shared" si="29"/>
        <v>1.1326923076923077</v>
      </c>
      <c r="AJ148">
        <f t="shared" si="30"/>
        <v>37.484615384615381</v>
      </c>
      <c r="AK148">
        <f t="shared" si="31"/>
        <v>0.26719790195682874</v>
      </c>
      <c r="AL148">
        <f t="shared" si="32"/>
        <v>336</v>
      </c>
    </row>
    <row r="149" spans="1:38" x14ac:dyDescent="0.25">
      <c r="A149">
        <v>1875</v>
      </c>
      <c r="B149">
        <v>6.14</v>
      </c>
      <c r="C149">
        <v>690</v>
      </c>
      <c r="D149">
        <v>27082</v>
      </c>
      <c r="E149">
        <v>26833</v>
      </c>
      <c r="F149">
        <v>4234</v>
      </c>
      <c r="G149">
        <v>6812</v>
      </c>
      <c r="H149">
        <v>5660</v>
      </c>
      <c r="I149">
        <v>839</v>
      </c>
      <c r="J149">
        <v>273</v>
      </c>
      <c r="K149">
        <v>40</v>
      </c>
      <c r="L149">
        <v>2710</v>
      </c>
      <c r="M149">
        <v>629</v>
      </c>
      <c r="N149">
        <v>320</v>
      </c>
      <c r="O149">
        <v>249</v>
      </c>
      <c r="P149">
        <v>675</v>
      </c>
      <c r="Q149">
        <v>0.254</v>
      </c>
      <c r="R149">
        <v>0.26100000000000001</v>
      </c>
      <c r="S149">
        <v>0.31</v>
      </c>
      <c r="T149">
        <v>0.57099999999999995</v>
      </c>
      <c r="U149">
        <v>8317</v>
      </c>
      <c r="V149">
        <v>142</v>
      </c>
      <c r="W149" s="3">
        <v>0</v>
      </c>
      <c r="X149" s="3">
        <v>0</v>
      </c>
      <c r="Y149" s="3">
        <v>0</v>
      </c>
      <c r="Z149" s="3">
        <v>0</v>
      </c>
      <c r="AA149">
        <v>26118</v>
      </c>
      <c r="AB149">
        <f t="shared" si="22"/>
        <v>9.8724637681159422</v>
      </c>
      <c r="AC149">
        <f t="shared" si="23"/>
        <v>8.2028985507246368</v>
      </c>
      <c r="AD149">
        <f t="shared" si="24"/>
        <v>1.2159420289855072</v>
      </c>
      <c r="AE149">
        <f t="shared" si="25"/>
        <v>0.39565217391304347</v>
      </c>
      <c r="AF149">
        <f t="shared" si="26"/>
        <v>5.7971014492753624E-2</v>
      </c>
      <c r="AG149">
        <f t="shared" si="27"/>
        <v>0.91159420289855075</v>
      </c>
      <c r="AH149">
        <f t="shared" si="28"/>
        <v>0.36086956521739133</v>
      </c>
      <c r="AI149">
        <f t="shared" si="29"/>
        <v>0.97826086956521741</v>
      </c>
      <c r="AJ149">
        <f t="shared" si="30"/>
        <v>37.85217391304348</v>
      </c>
      <c r="AK149">
        <f t="shared" si="31"/>
        <v>0.25683619676110292</v>
      </c>
      <c r="AL149">
        <f t="shared" si="32"/>
        <v>249</v>
      </c>
    </row>
    <row r="150" spans="1:38" x14ac:dyDescent="0.25">
      <c r="A150">
        <v>1874</v>
      </c>
      <c r="B150">
        <v>7.48</v>
      </c>
      <c r="C150">
        <v>464</v>
      </c>
      <c r="D150">
        <v>19342</v>
      </c>
      <c r="E150">
        <v>19104</v>
      </c>
      <c r="F150">
        <v>3470</v>
      </c>
      <c r="G150">
        <v>5224</v>
      </c>
      <c r="H150">
        <v>4356</v>
      </c>
      <c r="I150">
        <v>634</v>
      </c>
      <c r="J150">
        <v>194</v>
      </c>
      <c r="K150">
        <v>40</v>
      </c>
      <c r="L150">
        <v>2252</v>
      </c>
      <c r="M150">
        <v>242</v>
      </c>
      <c r="N150">
        <v>97</v>
      </c>
      <c r="O150">
        <v>238</v>
      </c>
      <c r="P150">
        <v>357</v>
      </c>
      <c r="Q150">
        <v>0.27300000000000002</v>
      </c>
      <c r="R150">
        <v>0.28199999999999997</v>
      </c>
      <c r="S150">
        <v>0.33300000000000002</v>
      </c>
      <c r="T150">
        <v>0.61599999999999999</v>
      </c>
      <c r="U150">
        <v>6366</v>
      </c>
      <c r="V150">
        <v>107</v>
      </c>
      <c r="W150" s="3">
        <v>0</v>
      </c>
      <c r="X150" s="3">
        <v>0</v>
      </c>
      <c r="Y150" s="3">
        <v>0</v>
      </c>
      <c r="Z150" s="3">
        <v>0</v>
      </c>
      <c r="AA150">
        <v>18707</v>
      </c>
      <c r="AB150">
        <f t="shared" si="22"/>
        <v>11.258620689655173</v>
      </c>
      <c r="AC150">
        <f t="shared" si="23"/>
        <v>9.387931034482758</v>
      </c>
      <c r="AD150">
        <f t="shared" si="24"/>
        <v>1.3663793103448276</v>
      </c>
      <c r="AE150">
        <f t="shared" si="25"/>
        <v>0.41810344827586204</v>
      </c>
      <c r="AF150">
        <f t="shared" si="26"/>
        <v>8.6206896551724144E-2</v>
      </c>
      <c r="AG150">
        <f t="shared" si="27"/>
        <v>0.52155172413793105</v>
      </c>
      <c r="AH150">
        <f t="shared" si="28"/>
        <v>0.51293103448275867</v>
      </c>
      <c r="AI150">
        <f t="shared" si="29"/>
        <v>0.7693965517241379</v>
      </c>
      <c r="AJ150">
        <f t="shared" si="30"/>
        <v>40.316810344827587</v>
      </c>
      <c r="AK150">
        <f t="shared" si="31"/>
        <v>0.27363420427553442</v>
      </c>
      <c r="AL150">
        <f t="shared" si="32"/>
        <v>238</v>
      </c>
    </row>
    <row r="151" spans="1:38" x14ac:dyDescent="0.25">
      <c r="A151">
        <v>1873</v>
      </c>
      <c r="B151">
        <v>8.99</v>
      </c>
      <c r="C151">
        <v>398</v>
      </c>
      <c r="D151">
        <v>17294</v>
      </c>
      <c r="E151">
        <v>16959</v>
      </c>
      <c r="F151">
        <v>3580</v>
      </c>
      <c r="G151">
        <v>4926</v>
      </c>
      <c r="H151">
        <v>4098</v>
      </c>
      <c r="I151">
        <v>570</v>
      </c>
      <c r="J151">
        <v>211</v>
      </c>
      <c r="K151">
        <v>47</v>
      </c>
      <c r="L151">
        <v>2331</v>
      </c>
      <c r="M151">
        <v>314</v>
      </c>
      <c r="N151">
        <v>131</v>
      </c>
      <c r="O151">
        <v>335</v>
      </c>
      <c r="P151">
        <v>278</v>
      </c>
      <c r="Q151">
        <v>0.28999999999999998</v>
      </c>
      <c r="R151">
        <v>0.30399999999999999</v>
      </c>
      <c r="S151">
        <v>0.35699999999999998</v>
      </c>
      <c r="T151">
        <v>0.66100000000000003</v>
      </c>
      <c r="U151">
        <v>6059</v>
      </c>
      <c r="V151">
        <v>122</v>
      </c>
      <c r="W151" s="3">
        <v>0</v>
      </c>
      <c r="X151" s="3">
        <v>0</v>
      </c>
      <c r="Y151" s="3">
        <v>0</v>
      </c>
      <c r="Z151" s="3">
        <v>0</v>
      </c>
      <c r="AA151">
        <v>16634</v>
      </c>
      <c r="AB151">
        <f t="shared" si="22"/>
        <v>12.376884422110553</v>
      </c>
      <c r="AC151">
        <f t="shared" si="23"/>
        <v>10.296482412060302</v>
      </c>
      <c r="AD151">
        <f t="shared" si="24"/>
        <v>1.4321608040201006</v>
      </c>
      <c r="AE151">
        <f t="shared" si="25"/>
        <v>0.53015075376884424</v>
      </c>
      <c r="AF151">
        <f t="shared" si="26"/>
        <v>0.11809045226130653</v>
      </c>
      <c r="AG151">
        <f t="shared" si="27"/>
        <v>0.78894472361809043</v>
      </c>
      <c r="AH151">
        <f t="shared" si="28"/>
        <v>0.84170854271356788</v>
      </c>
      <c r="AI151">
        <f t="shared" si="29"/>
        <v>0.69849246231155782</v>
      </c>
      <c r="AJ151">
        <f t="shared" si="30"/>
        <v>41.793969849246231</v>
      </c>
      <c r="AK151">
        <f t="shared" si="31"/>
        <v>0.28752430903412102</v>
      </c>
      <c r="AL151">
        <f t="shared" si="32"/>
        <v>335</v>
      </c>
    </row>
    <row r="152" spans="1:38" x14ac:dyDescent="0.25">
      <c r="A152">
        <v>1872</v>
      </c>
      <c r="B152">
        <v>9.26</v>
      </c>
      <c r="C152">
        <v>366</v>
      </c>
      <c r="D152">
        <v>15928</v>
      </c>
      <c r="E152">
        <v>15665</v>
      </c>
      <c r="F152">
        <v>3390</v>
      </c>
      <c r="G152">
        <v>4467</v>
      </c>
      <c r="H152">
        <v>3704</v>
      </c>
      <c r="I152">
        <v>581</v>
      </c>
      <c r="J152">
        <v>145</v>
      </c>
      <c r="K152">
        <v>37</v>
      </c>
      <c r="L152">
        <v>2132</v>
      </c>
      <c r="M152">
        <v>269</v>
      </c>
      <c r="N152">
        <v>134</v>
      </c>
      <c r="O152">
        <v>263</v>
      </c>
      <c r="P152">
        <v>265</v>
      </c>
      <c r="Q152">
        <v>0.28499999999999998</v>
      </c>
      <c r="R152">
        <v>0.29699999999999999</v>
      </c>
      <c r="S152">
        <v>0.34799999999999998</v>
      </c>
      <c r="T152">
        <v>0.64500000000000002</v>
      </c>
      <c r="U152">
        <v>5449</v>
      </c>
      <c r="V152">
        <v>97</v>
      </c>
      <c r="W152" s="3">
        <v>0</v>
      </c>
      <c r="X152" s="3">
        <v>0</v>
      </c>
      <c r="Y152" s="3">
        <v>0</v>
      </c>
      <c r="Z152" s="3">
        <v>0</v>
      </c>
      <c r="AA152">
        <v>15363</v>
      </c>
      <c r="AB152">
        <f t="shared" si="22"/>
        <v>12.204918032786885</v>
      </c>
      <c r="AC152">
        <f t="shared" si="23"/>
        <v>10.120218579234972</v>
      </c>
      <c r="AD152">
        <f t="shared" si="24"/>
        <v>1.5874316939890711</v>
      </c>
      <c r="AE152">
        <f t="shared" si="25"/>
        <v>0.39617486338797814</v>
      </c>
      <c r="AF152">
        <f t="shared" si="26"/>
        <v>0.10109289617486339</v>
      </c>
      <c r="AG152">
        <f t="shared" si="27"/>
        <v>0.73497267759562845</v>
      </c>
      <c r="AH152">
        <f t="shared" si="28"/>
        <v>0.71857923497267762</v>
      </c>
      <c r="AI152">
        <f t="shared" si="29"/>
        <v>0.72404371584699456</v>
      </c>
      <c r="AJ152">
        <f t="shared" si="30"/>
        <v>41.975409836065573</v>
      </c>
      <c r="AK152">
        <f t="shared" si="31"/>
        <v>0.28350185588122362</v>
      </c>
      <c r="AL152">
        <f t="shared" si="32"/>
        <v>263</v>
      </c>
    </row>
    <row r="153" spans="1:38" x14ac:dyDescent="0.25">
      <c r="A153">
        <v>1871</v>
      </c>
      <c r="B153">
        <v>10.47</v>
      </c>
      <c r="C153">
        <v>254</v>
      </c>
      <c r="D153">
        <v>11215</v>
      </c>
      <c r="E153">
        <v>10822</v>
      </c>
      <c r="F153">
        <v>2659</v>
      </c>
      <c r="G153">
        <v>3101</v>
      </c>
      <c r="H153">
        <v>2381</v>
      </c>
      <c r="I153">
        <v>434</v>
      </c>
      <c r="J153">
        <v>239</v>
      </c>
      <c r="K153">
        <v>47</v>
      </c>
      <c r="L153">
        <v>1783</v>
      </c>
      <c r="M153">
        <v>441</v>
      </c>
      <c r="N153">
        <v>123</v>
      </c>
      <c r="O153">
        <v>393</v>
      </c>
      <c r="P153">
        <v>175</v>
      </c>
      <c r="Q153">
        <v>0.28699999999999998</v>
      </c>
      <c r="R153">
        <v>0.312</v>
      </c>
      <c r="S153">
        <v>0.38400000000000001</v>
      </c>
      <c r="T153">
        <v>0.69499999999999995</v>
      </c>
      <c r="U153">
        <v>4154</v>
      </c>
      <c r="V153">
        <v>74</v>
      </c>
      <c r="W153" s="3">
        <v>0</v>
      </c>
      <c r="X153" s="3">
        <v>0</v>
      </c>
      <c r="Y153" s="3">
        <v>0</v>
      </c>
      <c r="Z153" s="3">
        <v>0</v>
      </c>
      <c r="AA153">
        <v>10600</v>
      </c>
      <c r="AB153">
        <f t="shared" si="22"/>
        <v>12.208661417322835</v>
      </c>
      <c r="AC153">
        <f t="shared" si="23"/>
        <v>9.3740157480314963</v>
      </c>
      <c r="AD153">
        <f t="shared" si="24"/>
        <v>1.7086614173228347</v>
      </c>
      <c r="AE153">
        <f t="shared" si="25"/>
        <v>0.94094488188976377</v>
      </c>
      <c r="AF153">
        <f t="shared" si="26"/>
        <v>0.18503937007874016</v>
      </c>
      <c r="AG153">
        <f t="shared" si="27"/>
        <v>1.7362204724409449</v>
      </c>
      <c r="AH153">
        <f t="shared" si="28"/>
        <v>1.5472440944881889</v>
      </c>
      <c r="AI153">
        <f t="shared" si="29"/>
        <v>0.6889763779527559</v>
      </c>
      <c r="AJ153">
        <f t="shared" si="30"/>
        <v>41.732283464566926</v>
      </c>
      <c r="AK153">
        <f t="shared" si="31"/>
        <v>0.27781315382516147</v>
      </c>
      <c r="AL153">
        <f t="shared" si="32"/>
        <v>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186B-0DC0-4501-B8AD-720CFE591F98}">
  <dimension ref="A1:G153"/>
  <sheetViews>
    <sheetView topLeftCell="A17" workbookViewId="0">
      <selection activeCell="D64" sqref="D64:D153"/>
    </sheetView>
  </sheetViews>
  <sheetFormatPr defaultRowHeight="15" x14ac:dyDescent="0.25"/>
  <cols>
    <col min="2" max="2" width="10.42578125" bestFit="1" customWidth="1"/>
    <col min="5" max="5" width="15.28515625" bestFit="1" customWidth="1"/>
  </cols>
  <sheetData>
    <row r="1" spans="1:7" x14ac:dyDescent="0.25">
      <c r="A1" t="s">
        <v>0</v>
      </c>
      <c r="B1" t="s">
        <v>92</v>
      </c>
      <c r="C1" t="s">
        <v>93</v>
      </c>
      <c r="D1" t="s">
        <v>94</v>
      </c>
      <c r="E1" t="s">
        <v>95</v>
      </c>
      <c r="F1" t="s">
        <v>105</v>
      </c>
      <c r="G1" t="s">
        <v>106</v>
      </c>
    </row>
    <row r="2" spans="1:7" x14ac:dyDescent="0.25">
      <c r="A2">
        <v>2022</v>
      </c>
      <c r="B2" t="s">
        <v>69</v>
      </c>
      <c r="C2">
        <v>5</v>
      </c>
      <c r="D2">
        <v>7</v>
      </c>
      <c r="E2">
        <v>14</v>
      </c>
      <c r="F2" t="s">
        <v>107</v>
      </c>
      <c r="G2" t="s">
        <v>108</v>
      </c>
    </row>
    <row r="3" spans="1:7" x14ac:dyDescent="0.25">
      <c r="A3">
        <v>2021</v>
      </c>
      <c r="B3" t="s">
        <v>69</v>
      </c>
      <c r="C3">
        <v>5</v>
      </c>
      <c r="D3">
        <v>7</v>
      </c>
      <c r="E3">
        <v>14</v>
      </c>
      <c r="F3" t="s">
        <v>107</v>
      </c>
      <c r="G3" t="s">
        <v>108</v>
      </c>
    </row>
    <row r="4" spans="1:7" x14ac:dyDescent="0.25">
      <c r="A4">
        <v>2020</v>
      </c>
      <c r="B4" t="s">
        <v>69</v>
      </c>
      <c r="C4">
        <v>5</v>
      </c>
      <c r="D4">
        <v>7</v>
      </c>
      <c r="E4">
        <v>14</v>
      </c>
      <c r="F4" t="s">
        <v>107</v>
      </c>
      <c r="G4" t="s">
        <v>108</v>
      </c>
    </row>
    <row r="5" spans="1:7" x14ac:dyDescent="0.25">
      <c r="A5">
        <v>2019</v>
      </c>
      <c r="B5" t="s">
        <v>69</v>
      </c>
      <c r="C5">
        <v>5</v>
      </c>
      <c r="D5">
        <v>7</v>
      </c>
      <c r="E5">
        <v>14</v>
      </c>
      <c r="F5" t="s">
        <v>107</v>
      </c>
      <c r="G5" t="s">
        <v>108</v>
      </c>
    </row>
    <row r="6" spans="1:7" x14ac:dyDescent="0.25">
      <c r="A6">
        <v>2018</v>
      </c>
      <c r="B6" t="s">
        <v>69</v>
      </c>
      <c r="C6">
        <v>5</v>
      </c>
      <c r="D6">
        <v>7</v>
      </c>
      <c r="E6">
        <v>14</v>
      </c>
      <c r="F6" t="s">
        <v>107</v>
      </c>
      <c r="G6" t="s">
        <v>108</v>
      </c>
    </row>
    <row r="7" spans="1:7" x14ac:dyDescent="0.25">
      <c r="A7">
        <v>2017</v>
      </c>
      <c r="B7" t="s">
        <v>69</v>
      </c>
      <c r="C7">
        <v>5</v>
      </c>
      <c r="D7">
        <v>7</v>
      </c>
      <c r="E7">
        <v>14</v>
      </c>
      <c r="F7" t="s">
        <v>107</v>
      </c>
      <c r="G7" t="s">
        <v>108</v>
      </c>
    </row>
    <row r="8" spans="1:7" x14ac:dyDescent="0.25">
      <c r="A8">
        <v>2016</v>
      </c>
      <c r="B8" t="s">
        <v>69</v>
      </c>
      <c r="C8">
        <v>5</v>
      </c>
      <c r="D8">
        <v>7</v>
      </c>
      <c r="E8">
        <v>14</v>
      </c>
      <c r="F8" t="s">
        <v>107</v>
      </c>
      <c r="G8" t="s">
        <v>108</v>
      </c>
    </row>
    <row r="9" spans="1:7" x14ac:dyDescent="0.25">
      <c r="A9">
        <v>2015</v>
      </c>
      <c r="B9" t="s">
        <v>69</v>
      </c>
      <c r="C9">
        <v>5</v>
      </c>
      <c r="D9">
        <v>7</v>
      </c>
      <c r="E9">
        <v>14</v>
      </c>
      <c r="F9" t="s">
        <v>107</v>
      </c>
      <c r="G9" t="s">
        <v>108</v>
      </c>
    </row>
    <row r="10" spans="1:7" x14ac:dyDescent="0.25">
      <c r="A10">
        <v>2014</v>
      </c>
      <c r="B10" t="s">
        <v>69</v>
      </c>
      <c r="C10">
        <v>5</v>
      </c>
      <c r="D10">
        <v>7</v>
      </c>
      <c r="E10">
        <v>14</v>
      </c>
      <c r="F10" t="s">
        <v>107</v>
      </c>
      <c r="G10" t="s">
        <v>108</v>
      </c>
    </row>
    <row r="11" spans="1:7" x14ac:dyDescent="0.25">
      <c r="A11">
        <v>2013</v>
      </c>
      <c r="B11" t="s">
        <v>69</v>
      </c>
      <c r="C11">
        <v>5</v>
      </c>
      <c r="D11">
        <v>7</v>
      </c>
      <c r="E11">
        <v>14</v>
      </c>
      <c r="F11" t="s">
        <v>107</v>
      </c>
      <c r="G11" t="s">
        <v>108</v>
      </c>
    </row>
    <row r="12" spans="1:7" x14ac:dyDescent="0.25">
      <c r="A12">
        <v>2012</v>
      </c>
      <c r="B12" t="s">
        <v>69</v>
      </c>
      <c r="C12">
        <v>5</v>
      </c>
      <c r="D12">
        <v>7</v>
      </c>
      <c r="E12">
        <v>14</v>
      </c>
      <c r="F12" t="s">
        <v>107</v>
      </c>
      <c r="G12" t="s">
        <v>108</v>
      </c>
    </row>
    <row r="13" spans="1:7" x14ac:dyDescent="0.25">
      <c r="A13">
        <v>2011</v>
      </c>
      <c r="B13" t="s">
        <v>69</v>
      </c>
      <c r="C13">
        <v>5</v>
      </c>
      <c r="D13">
        <v>7</v>
      </c>
      <c r="E13">
        <v>14</v>
      </c>
      <c r="F13" t="s">
        <v>107</v>
      </c>
      <c r="G13" t="s">
        <v>108</v>
      </c>
    </row>
    <row r="14" spans="1:7" x14ac:dyDescent="0.25">
      <c r="A14">
        <v>2010</v>
      </c>
      <c r="B14" t="s">
        <v>69</v>
      </c>
      <c r="C14">
        <v>5</v>
      </c>
      <c r="D14">
        <v>7</v>
      </c>
      <c r="E14">
        <v>14</v>
      </c>
      <c r="F14" t="s">
        <v>107</v>
      </c>
      <c r="G14" t="s">
        <v>108</v>
      </c>
    </row>
    <row r="15" spans="1:7" x14ac:dyDescent="0.25">
      <c r="A15">
        <v>2009</v>
      </c>
      <c r="B15" t="s">
        <v>69</v>
      </c>
      <c r="C15">
        <v>5</v>
      </c>
      <c r="D15">
        <v>7</v>
      </c>
      <c r="E15">
        <v>14</v>
      </c>
      <c r="F15" t="s">
        <v>107</v>
      </c>
      <c r="G15" t="s">
        <v>108</v>
      </c>
    </row>
    <row r="16" spans="1:7" x14ac:dyDescent="0.25">
      <c r="A16">
        <v>2008</v>
      </c>
      <c r="B16" t="s">
        <v>69</v>
      </c>
      <c r="C16">
        <v>5</v>
      </c>
      <c r="D16">
        <v>7</v>
      </c>
      <c r="E16">
        <v>14</v>
      </c>
      <c r="F16" t="s">
        <v>107</v>
      </c>
      <c r="G16" t="s">
        <v>108</v>
      </c>
    </row>
    <row r="17" spans="1:7" x14ac:dyDescent="0.25">
      <c r="A17">
        <v>2007</v>
      </c>
      <c r="B17" t="s">
        <v>69</v>
      </c>
      <c r="C17">
        <v>5</v>
      </c>
      <c r="D17">
        <v>7</v>
      </c>
      <c r="E17">
        <v>14</v>
      </c>
      <c r="F17" t="s">
        <v>107</v>
      </c>
      <c r="G17" t="s">
        <v>108</v>
      </c>
    </row>
    <row r="18" spans="1:7" x14ac:dyDescent="0.25">
      <c r="A18">
        <v>2006</v>
      </c>
      <c r="B18" t="s">
        <v>69</v>
      </c>
      <c r="C18">
        <v>5</v>
      </c>
      <c r="D18">
        <v>7</v>
      </c>
      <c r="E18">
        <v>14</v>
      </c>
      <c r="F18" t="s">
        <v>107</v>
      </c>
      <c r="G18" t="s">
        <v>108</v>
      </c>
    </row>
    <row r="19" spans="1:7" x14ac:dyDescent="0.25">
      <c r="A19">
        <v>2005</v>
      </c>
      <c r="B19" t="s">
        <v>69</v>
      </c>
      <c r="C19">
        <v>5</v>
      </c>
      <c r="D19">
        <v>7</v>
      </c>
      <c r="E19">
        <v>14</v>
      </c>
      <c r="F19" t="s">
        <v>107</v>
      </c>
      <c r="G19" t="s">
        <v>108</v>
      </c>
    </row>
    <row r="20" spans="1:7" x14ac:dyDescent="0.25">
      <c r="A20">
        <v>2004</v>
      </c>
      <c r="B20" t="s">
        <v>96</v>
      </c>
      <c r="C20">
        <v>5</v>
      </c>
      <c r="D20">
        <v>7</v>
      </c>
      <c r="E20">
        <v>14</v>
      </c>
      <c r="F20" t="s">
        <v>109</v>
      </c>
      <c r="G20" t="s">
        <v>108</v>
      </c>
    </row>
    <row r="21" spans="1:7" x14ac:dyDescent="0.25">
      <c r="A21">
        <v>2003</v>
      </c>
      <c r="B21" t="s">
        <v>96</v>
      </c>
      <c r="C21">
        <v>5</v>
      </c>
      <c r="D21">
        <v>7</v>
      </c>
      <c r="E21">
        <v>14</v>
      </c>
      <c r="F21" t="s">
        <v>109</v>
      </c>
      <c r="G21" t="s">
        <v>108</v>
      </c>
    </row>
    <row r="22" spans="1:7" x14ac:dyDescent="0.25">
      <c r="A22">
        <v>2002</v>
      </c>
      <c r="B22" t="s">
        <v>96</v>
      </c>
      <c r="C22">
        <v>5</v>
      </c>
      <c r="D22">
        <v>7</v>
      </c>
      <c r="E22">
        <v>14</v>
      </c>
      <c r="F22" t="s">
        <v>109</v>
      </c>
      <c r="G22" t="s">
        <v>108</v>
      </c>
    </row>
    <row r="23" spans="1:7" x14ac:dyDescent="0.25">
      <c r="A23">
        <v>2001</v>
      </c>
      <c r="B23" t="s">
        <v>96</v>
      </c>
      <c r="C23">
        <v>5</v>
      </c>
      <c r="D23">
        <v>7</v>
      </c>
      <c r="E23">
        <v>14</v>
      </c>
      <c r="F23" t="s">
        <v>109</v>
      </c>
      <c r="G23" t="s">
        <v>108</v>
      </c>
    </row>
    <row r="24" spans="1:7" x14ac:dyDescent="0.25">
      <c r="A24">
        <v>2000</v>
      </c>
      <c r="B24" t="s">
        <v>96</v>
      </c>
      <c r="C24">
        <v>5</v>
      </c>
      <c r="D24">
        <v>7</v>
      </c>
      <c r="E24">
        <v>14</v>
      </c>
      <c r="F24" t="s">
        <v>109</v>
      </c>
      <c r="G24" t="s">
        <v>108</v>
      </c>
    </row>
    <row r="25" spans="1:7" x14ac:dyDescent="0.25">
      <c r="A25">
        <v>1999</v>
      </c>
      <c r="B25" t="s">
        <v>96</v>
      </c>
      <c r="C25">
        <v>5</v>
      </c>
      <c r="D25">
        <v>7</v>
      </c>
      <c r="E25">
        <v>14</v>
      </c>
      <c r="F25" t="s">
        <v>109</v>
      </c>
      <c r="G25" t="s">
        <v>108</v>
      </c>
    </row>
    <row r="26" spans="1:7" x14ac:dyDescent="0.25">
      <c r="A26">
        <v>1998</v>
      </c>
      <c r="B26" t="s">
        <v>96</v>
      </c>
      <c r="C26">
        <v>5</v>
      </c>
      <c r="D26">
        <v>7</v>
      </c>
      <c r="E26">
        <v>14</v>
      </c>
      <c r="F26" t="s">
        <v>109</v>
      </c>
      <c r="G26" t="s">
        <v>108</v>
      </c>
    </row>
    <row r="27" spans="1:7" x14ac:dyDescent="0.25">
      <c r="A27">
        <v>1997</v>
      </c>
      <c r="B27" t="s">
        <v>96</v>
      </c>
      <c r="C27">
        <v>5</v>
      </c>
      <c r="D27">
        <v>7</v>
      </c>
      <c r="E27">
        <v>14</v>
      </c>
      <c r="F27" t="s">
        <v>109</v>
      </c>
      <c r="G27" t="s">
        <v>108</v>
      </c>
    </row>
    <row r="28" spans="1:7" x14ac:dyDescent="0.25">
      <c r="A28">
        <v>1996</v>
      </c>
      <c r="B28" t="s">
        <v>96</v>
      </c>
      <c r="C28">
        <v>5</v>
      </c>
      <c r="D28">
        <v>7</v>
      </c>
      <c r="E28">
        <v>14</v>
      </c>
      <c r="F28" t="s">
        <v>109</v>
      </c>
      <c r="G28" t="s">
        <v>108</v>
      </c>
    </row>
    <row r="29" spans="1:7" x14ac:dyDescent="0.25">
      <c r="A29">
        <v>1995</v>
      </c>
      <c r="B29" t="s">
        <v>96</v>
      </c>
      <c r="C29">
        <v>5</v>
      </c>
      <c r="D29">
        <v>7</v>
      </c>
      <c r="E29">
        <v>14</v>
      </c>
      <c r="F29" t="s">
        <v>109</v>
      </c>
      <c r="G29" t="s">
        <v>108</v>
      </c>
    </row>
    <row r="30" spans="1:7" x14ac:dyDescent="0.25">
      <c r="A30">
        <v>1994</v>
      </c>
      <c r="B30" t="s">
        <v>96</v>
      </c>
      <c r="C30">
        <v>5</v>
      </c>
      <c r="D30">
        <v>7</v>
      </c>
      <c r="E30">
        <v>14</v>
      </c>
      <c r="F30" t="s">
        <v>110</v>
      </c>
      <c r="G30" t="s">
        <v>108</v>
      </c>
    </row>
    <row r="31" spans="1:7" x14ac:dyDescent="0.25">
      <c r="A31">
        <v>1993</v>
      </c>
      <c r="B31" t="s">
        <v>96</v>
      </c>
      <c r="C31">
        <v>5</v>
      </c>
      <c r="D31">
        <v>7</v>
      </c>
      <c r="E31">
        <v>14</v>
      </c>
      <c r="F31" t="s">
        <v>110</v>
      </c>
      <c r="G31" t="s">
        <v>108</v>
      </c>
    </row>
    <row r="32" spans="1:7" x14ac:dyDescent="0.25">
      <c r="A32">
        <v>1992</v>
      </c>
      <c r="B32" t="s">
        <v>97</v>
      </c>
      <c r="C32">
        <v>5</v>
      </c>
      <c r="D32" t="s">
        <v>103</v>
      </c>
      <c r="E32">
        <v>14</v>
      </c>
      <c r="F32" t="s">
        <v>111</v>
      </c>
      <c r="G32" t="s">
        <v>116</v>
      </c>
    </row>
    <row r="33" spans="1:7" x14ac:dyDescent="0.25">
      <c r="A33">
        <v>1991</v>
      </c>
      <c r="B33" t="s">
        <v>97</v>
      </c>
      <c r="C33">
        <v>5</v>
      </c>
      <c r="D33" t="s">
        <v>103</v>
      </c>
      <c r="E33">
        <v>14</v>
      </c>
      <c r="F33" t="s">
        <v>111</v>
      </c>
      <c r="G33" t="s">
        <v>116</v>
      </c>
    </row>
    <row r="34" spans="1:7" x14ac:dyDescent="0.25">
      <c r="A34">
        <v>1990</v>
      </c>
      <c r="B34" t="s">
        <v>97</v>
      </c>
      <c r="C34">
        <v>5</v>
      </c>
      <c r="D34" t="s">
        <v>103</v>
      </c>
      <c r="E34">
        <v>14</v>
      </c>
      <c r="F34" t="s">
        <v>111</v>
      </c>
      <c r="G34" t="s">
        <v>116</v>
      </c>
    </row>
    <row r="35" spans="1:7" x14ac:dyDescent="0.25">
      <c r="A35">
        <v>1989</v>
      </c>
      <c r="B35" t="s">
        <v>97</v>
      </c>
      <c r="C35">
        <v>5</v>
      </c>
      <c r="D35" t="s">
        <v>103</v>
      </c>
      <c r="E35">
        <v>14</v>
      </c>
      <c r="F35" t="s">
        <v>111</v>
      </c>
      <c r="G35" t="s">
        <v>116</v>
      </c>
    </row>
    <row r="36" spans="1:7" x14ac:dyDescent="0.25">
      <c r="A36">
        <v>1988</v>
      </c>
      <c r="B36" t="s">
        <v>97</v>
      </c>
      <c r="C36">
        <v>5</v>
      </c>
      <c r="D36" t="s">
        <v>103</v>
      </c>
      <c r="E36">
        <v>14</v>
      </c>
      <c r="F36" t="s">
        <v>111</v>
      </c>
      <c r="G36" t="s">
        <v>116</v>
      </c>
    </row>
    <row r="37" spans="1:7" x14ac:dyDescent="0.25">
      <c r="A37">
        <v>1987</v>
      </c>
      <c r="B37" t="s">
        <v>97</v>
      </c>
      <c r="C37">
        <v>5</v>
      </c>
      <c r="D37" t="s">
        <v>103</v>
      </c>
      <c r="E37">
        <v>14</v>
      </c>
      <c r="F37" t="s">
        <v>111</v>
      </c>
      <c r="G37" t="s">
        <v>116</v>
      </c>
    </row>
    <row r="38" spans="1:7" x14ac:dyDescent="0.25">
      <c r="A38">
        <v>1986</v>
      </c>
      <c r="B38" t="s">
        <v>97</v>
      </c>
      <c r="C38">
        <v>5</v>
      </c>
      <c r="D38" t="s">
        <v>103</v>
      </c>
      <c r="E38">
        <v>14</v>
      </c>
      <c r="F38" t="s">
        <v>111</v>
      </c>
      <c r="G38" t="s">
        <v>117</v>
      </c>
    </row>
    <row r="39" spans="1:7" x14ac:dyDescent="0.25">
      <c r="A39">
        <v>1985</v>
      </c>
      <c r="B39" t="s">
        <v>97</v>
      </c>
      <c r="C39">
        <v>5</v>
      </c>
      <c r="D39" t="s">
        <v>103</v>
      </c>
      <c r="E39">
        <v>14</v>
      </c>
      <c r="F39" t="s">
        <v>111</v>
      </c>
      <c r="G39" t="s">
        <v>117</v>
      </c>
    </row>
    <row r="40" spans="1:7" x14ac:dyDescent="0.25">
      <c r="A40">
        <v>1984</v>
      </c>
      <c r="B40" t="s">
        <v>97</v>
      </c>
      <c r="C40">
        <v>5</v>
      </c>
      <c r="D40" t="s">
        <v>103</v>
      </c>
      <c r="E40">
        <v>14</v>
      </c>
      <c r="F40" t="s">
        <v>111</v>
      </c>
      <c r="G40" t="s">
        <v>117</v>
      </c>
    </row>
    <row r="41" spans="1:7" x14ac:dyDescent="0.25">
      <c r="A41">
        <v>1983</v>
      </c>
      <c r="B41" t="s">
        <v>97</v>
      </c>
      <c r="C41">
        <v>5</v>
      </c>
      <c r="D41" t="s">
        <v>103</v>
      </c>
      <c r="E41">
        <v>14</v>
      </c>
      <c r="F41" t="s">
        <v>111</v>
      </c>
      <c r="G41" t="s">
        <v>117</v>
      </c>
    </row>
    <row r="42" spans="1:7" x14ac:dyDescent="0.25">
      <c r="A42">
        <v>1982</v>
      </c>
      <c r="B42" t="s">
        <v>97</v>
      </c>
      <c r="C42">
        <v>5</v>
      </c>
      <c r="D42" t="s">
        <v>103</v>
      </c>
      <c r="E42">
        <v>14</v>
      </c>
      <c r="F42" t="s">
        <v>112</v>
      </c>
      <c r="G42" t="s">
        <v>117</v>
      </c>
    </row>
    <row r="43" spans="1:7" x14ac:dyDescent="0.25">
      <c r="A43">
        <v>1981</v>
      </c>
      <c r="B43" t="s">
        <v>97</v>
      </c>
      <c r="C43">
        <v>5</v>
      </c>
      <c r="D43" t="s">
        <v>103</v>
      </c>
      <c r="E43">
        <v>14</v>
      </c>
      <c r="F43" t="s">
        <v>112</v>
      </c>
      <c r="G43" t="s">
        <v>117</v>
      </c>
    </row>
    <row r="44" spans="1:7" x14ac:dyDescent="0.25">
      <c r="A44">
        <v>1980</v>
      </c>
      <c r="B44" t="s">
        <v>97</v>
      </c>
      <c r="C44">
        <v>5</v>
      </c>
      <c r="D44" t="s">
        <v>104</v>
      </c>
      <c r="E44">
        <v>14</v>
      </c>
      <c r="F44" t="s">
        <v>112</v>
      </c>
      <c r="G44" t="s">
        <v>117</v>
      </c>
    </row>
    <row r="45" spans="1:7" x14ac:dyDescent="0.25">
      <c r="A45">
        <v>1979</v>
      </c>
      <c r="B45" t="s">
        <v>98</v>
      </c>
      <c r="C45">
        <v>5</v>
      </c>
      <c r="D45">
        <v>4</v>
      </c>
      <c r="E45">
        <v>16</v>
      </c>
      <c r="F45" t="s">
        <v>118</v>
      </c>
      <c r="G45" t="s">
        <v>119</v>
      </c>
    </row>
    <row r="46" spans="1:7" x14ac:dyDescent="0.25">
      <c r="A46">
        <v>1978</v>
      </c>
      <c r="B46" t="s">
        <v>98</v>
      </c>
      <c r="C46">
        <v>5</v>
      </c>
      <c r="D46">
        <v>4</v>
      </c>
      <c r="E46">
        <v>16</v>
      </c>
      <c r="F46" t="s">
        <v>118</v>
      </c>
      <c r="G46" t="s">
        <v>119</v>
      </c>
    </row>
    <row r="47" spans="1:7" x14ac:dyDescent="0.25">
      <c r="A47">
        <v>1977</v>
      </c>
      <c r="B47" t="s">
        <v>98</v>
      </c>
      <c r="C47">
        <v>5</v>
      </c>
      <c r="D47">
        <v>4</v>
      </c>
      <c r="E47">
        <v>16</v>
      </c>
      <c r="F47" t="s">
        <v>118</v>
      </c>
      <c r="G47" t="s">
        <v>119</v>
      </c>
    </row>
    <row r="48" spans="1:7" x14ac:dyDescent="0.25">
      <c r="A48">
        <v>1976</v>
      </c>
      <c r="B48" t="s">
        <v>98</v>
      </c>
      <c r="C48">
        <v>5</v>
      </c>
      <c r="D48">
        <v>4</v>
      </c>
      <c r="E48">
        <v>16</v>
      </c>
      <c r="F48" t="s">
        <v>118</v>
      </c>
      <c r="G48" t="s">
        <v>119</v>
      </c>
    </row>
    <row r="49" spans="1:7" x14ac:dyDescent="0.25">
      <c r="A49">
        <v>1975</v>
      </c>
      <c r="B49" t="s">
        <v>98</v>
      </c>
      <c r="C49">
        <v>5</v>
      </c>
      <c r="D49">
        <v>4</v>
      </c>
      <c r="E49">
        <v>16</v>
      </c>
      <c r="F49" t="s">
        <v>118</v>
      </c>
      <c r="G49" t="s">
        <v>119</v>
      </c>
    </row>
    <row r="50" spans="1:7" x14ac:dyDescent="0.25">
      <c r="A50">
        <v>1974</v>
      </c>
      <c r="B50" t="s">
        <v>98</v>
      </c>
      <c r="C50">
        <v>5</v>
      </c>
      <c r="D50">
        <v>4</v>
      </c>
      <c r="E50">
        <v>16</v>
      </c>
      <c r="F50" t="s">
        <v>118</v>
      </c>
      <c r="G50" t="s">
        <v>119</v>
      </c>
    </row>
    <row r="51" spans="1:7" x14ac:dyDescent="0.25">
      <c r="A51">
        <v>1973</v>
      </c>
      <c r="B51" t="s">
        <v>98</v>
      </c>
      <c r="C51">
        <v>5</v>
      </c>
      <c r="D51">
        <v>4</v>
      </c>
      <c r="E51">
        <v>16</v>
      </c>
      <c r="F51" t="s">
        <v>118</v>
      </c>
      <c r="G51" t="s">
        <v>120</v>
      </c>
    </row>
    <row r="52" spans="1:7" x14ac:dyDescent="0.25">
      <c r="A52">
        <v>1972</v>
      </c>
      <c r="B52" t="s">
        <v>98</v>
      </c>
      <c r="C52">
        <v>5</v>
      </c>
      <c r="D52">
        <v>4</v>
      </c>
      <c r="E52">
        <v>16</v>
      </c>
      <c r="F52" t="s">
        <v>118</v>
      </c>
      <c r="G52" t="s">
        <v>120</v>
      </c>
    </row>
    <row r="53" spans="1:7" x14ac:dyDescent="0.25">
      <c r="A53">
        <v>1971</v>
      </c>
      <c r="B53" t="s">
        <v>98</v>
      </c>
      <c r="C53">
        <v>5</v>
      </c>
      <c r="D53">
        <v>4</v>
      </c>
      <c r="E53">
        <v>16</v>
      </c>
      <c r="F53" t="s">
        <v>118</v>
      </c>
      <c r="G53" t="s">
        <v>120</v>
      </c>
    </row>
    <row r="54" spans="1:7" x14ac:dyDescent="0.25">
      <c r="A54">
        <v>1970</v>
      </c>
      <c r="B54" t="s">
        <v>98</v>
      </c>
      <c r="C54">
        <v>5</v>
      </c>
      <c r="D54">
        <v>4</v>
      </c>
      <c r="E54">
        <v>16</v>
      </c>
      <c r="F54" t="s">
        <v>122</v>
      </c>
      <c r="G54" t="s">
        <v>120</v>
      </c>
    </row>
    <row r="55" spans="1:7" x14ac:dyDescent="0.25">
      <c r="A55">
        <v>1969</v>
      </c>
      <c r="B55" t="s">
        <v>98</v>
      </c>
      <c r="C55">
        <v>5</v>
      </c>
      <c r="D55">
        <v>4</v>
      </c>
      <c r="E55">
        <v>16</v>
      </c>
      <c r="F55" t="s">
        <v>122</v>
      </c>
      <c r="G55" t="s">
        <v>120</v>
      </c>
    </row>
    <row r="56" spans="1:7" x14ac:dyDescent="0.25">
      <c r="A56">
        <v>1968</v>
      </c>
      <c r="B56" t="s">
        <v>98</v>
      </c>
      <c r="C56">
        <v>5</v>
      </c>
      <c r="D56">
        <v>4</v>
      </c>
      <c r="E56">
        <v>16</v>
      </c>
      <c r="F56" t="s">
        <v>121</v>
      </c>
      <c r="G56" t="s">
        <v>120</v>
      </c>
    </row>
    <row r="57" spans="1:7" x14ac:dyDescent="0.25">
      <c r="A57">
        <v>1967</v>
      </c>
      <c r="B57" t="s">
        <v>98</v>
      </c>
      <c r="C57">
        <v>5</v>
      </c>
      <c r="D57">
        <v>4</v>
      </c>
      <c r="E57">
        <v>16</v>
      </c>
      <c r="F57" t="s">
        <v>122</v>
      </c>
      <c r="G57" t="s">
        <v>120</v>
      </c>
    </row>
    <row r="58" spans="1:7" x14ac:dyDescent="0.25">
      <c r="A58">
        <v>1966</v>
      </c>
      <c r="B58" t="s">
        <v>98</v>
      </c>
      <c r="C58">
        <v>5</v>
      </c>
      <c r="D58">
        <v>4</v>
      </c>
      <c r="E58">
        <v>16</v>
      </c>
      <c r="F58" t="s">
        <v>122</v>
      </c>
      <c r="G58" t="s">
        <v>120</v>
      </c>
    </row>
    <row r="59" spans="1:7" x14ac:dyDescent="0.25">
      <c r="A59">
        <v>1965</v>
      </c>
      <c r="B59" t="s">
        <v>98</v>
      </c>
      <c r="C59">
        <v>5</v>
      </c>
      <c r="D59">
        <v>4</v>
      </c>
      <c r="E59">
        <v>16</v>
      </c>
      <c r="F59" t="s">
        <v>122</v>
      </c>
      <c r="G59" t="s">
        <v>120</v>
      </c>
    </row>
    <row r="60" spans="1:7" x14ac:dyDescent="0.25">
      <c r="A60">
        <v>1964</v>
      </c>
      <c r="B60" t="s">
        <v>98</v>
      </c>
      <c r="C60">
        <v>5</v>
      </c>
      <c r="D60">
        <v>4</v>
      </c>
      <c r="E60">
        <v>16</v>
      </c>
      <c r="F60" t="s">
        <v>122</v>
      </c>
      <c r="G60" t="s">
        <v>120</v>
      </c>
    </row>
    <row r="61" spans="1:7" x14ac:dyDescent="0.25">
      <c r="A61">
        <v>1963</v>
      </c>
      <c r="B61" t="s">
        <v>98</v>
      </c>
      <c r="C61">
        <v>5</v>
      </c>
      <c r="D61">
        <v>4</v>
      </c>
      <c r="E61">
        <v>16</v>
      </c>
      <c r="F61" t="s">
        <v>118</v>
      </c>
      <c r="G61" t="s">
        <v>120</v>
      </c>
    </row>
    <row r="62" spans="1:7" x14ac:dyDescent="0.25">
      <c r="A62">
        <v>1962</v>
      </c>
      <c r="B62" t="s">
        <v>98</v>
      </c>
      <c r="C62">
        <v>5</v>
      </c>
      <c r="D62">
        <v>4</v>
      </c>
      <c r="E62">
        <v>16</v>
      </c>
      <c r="F62" t="s">
        <v>118</v>
      </c>
      <c r="G62" t="s">
        <v>120</v>
      </c>
    </row>
    <row r="63" spans="1:7" x14ac:dyDescent="0.25">
      <c r="A63">
        <v>1961</v>
      </c>
      <c r="B63" t="s">
        <v>98</v>
      </c>
      <c r="C63">
        <v>5</v>
      </c>
      <c r="D63">
        <v>4</v>
      </c>
      <c r="E63">
        <v>16</v>
      </c>
      <c r="F63" t="s">
        <v>118</v>
      </c>
      <c r="G63" t="s">
        <v>120</v>
      </c>
    </row>
    <row r="64" spans="1:7" x14ac:dyDescent="0.25">
      <c r="A64">
        <v>1960</v>
      </c>
      <c r="B64" t="s">
        <v>99</v>
      </c>
      <c r="C64">
        <v>3</v>
      </c>
      <c r="D64">
        <v>5</v>
      </c>
      <c r="E64">
        <v>18</v>
      </c>
      <c r="F64" t="s">
        <v>123</v>
      </c>
      <c r="G64" t="s">
        <v>126</v>
      </c>
    </row>
    <row r="65" spans="1:7" x14ac:dyDescent="0.25">
      <c r="A65">
        <v>1959</v>
      </c>
      <c r="B65" t="s">
        <v>99</v>
      </c>
      <c r="C65">
        <v>3</v>
      </c>
      <c r="D65">
        <v>5</v>
      </c>
      <c r="E65">
        <v>18</v>
      </c>
      <c r="F65" t="s">
        <v>123</v>
      </c>
      <c r="G65" t="s">
        <v>126</v>
      </c>
    </row>
    <row r="66" spans="1:7" x14ac:dyDescent="0.25">
      <c r="A66">
        <v>1958</v>
      </c>
      <c r="B66" t="s">
        <v>99</v>
      </c>
      <c r="C66">
        <v>3</v>
      </c>
      <c r="D66">
        <v>5</v>
      </c>
      <c r="E66">
        <v>18</v>
      </c>
      <c r="F66" t="s">
        <v>123</v>
      </c>
      <c r="G66" t="s">
        <v>126</v>
      </c>
    </row>
    <row r="67" spans="1:7" x14ac:dyDescent="0.25">
      <c r="A67">
        <v>1957</v>
      </c>
      <c r="B67" t="s">
        <v>99</v>
      </c>
      <c r="C67">
        <v>3</v>
      </c>
      <c r="D67">
        <v>5</v>
      </c>
      <c r="E67">
        <v>18</v>
      </c>
      <c r="F67" t="s">
        <v>124</v>
      </c>
      <c r="G67" t="s">
        <v>126</v>
      </c>
    </row>
    <row r="68" spans="1:7" x14ac:dyDescent="0.25">
      <c r="A68">
        <v>1956</v>
      </c>
      <c r="B68" t="s">
        <v>99</v>
      </c>
      <c r="C68">
        <v>3</v>
      </c>
      <c r="D68">
        <v>5</v>
      </c>
      <c r="E68">
        <v>18</v>
      </c>
      <c r="F68" t="s">
        <v>124</v>
      </c>
      <c r="G68" t="s">
        <v>126</v>
      </c>
    </row>
    <row r="69" spans="1:7" x14ac:dyDescent="0.25">
      <c r="A69">
        <v>1955</v>
      </c>
      <c r="B69" t="s">
        <v>99</v>
      </c>
      <c r="C69">
        <v>3</v>
      </c>
      <c r="D69">
        <v>5</v>
      </c>
      <c r="E69">
        <v>18</v>
      </c>
      <c r="F69" t="s">
        <v>124</v>
      </c>
      <c r="G69" t="s">
        <v>126</v>
      </c>
    </row>
    <row r="70" spans="1:7" x14ac:dyDescent="0.25">
      <c r="A70">
        <v>1954</v>
      </c>
      <c r="B70" t="s">
        <v>99</v>
      </c>
      <c r="C70">
        <v>3</v>
      </c>
      <c r="D70">
        <v>5</v>
      </c>
      <c r="E70">
        <v>18</v>
      </c>
      <c r="F70" t="s">
        <v>124</v>
      </c>
      <c r="G70" t="s">
        <v>126</v>
      </c>
    </row>
    <row r="71" spans="1:7" x14ac:dyDescent="0.25">
      <c r="A71">
        <v>1953</v>
      </c>
      <c r="B71" t="s">
        <v>99</v>
      </c>
      <c r="C71">
        <v>3</v>
      </c>
      <c r="D71">
        <v>5</v>
      </c>
      <c r="E71">
        <v>18</v>
      </c>
      <c r="F71" t="s">
        <v>124</v>
      </c>
      <c r="G71" t="s">
        <v>126</v>
      </c>
    </row>
    <row r="72" spans="1:7" x14ac:dyDescent="0.25">
      <c r="A72">
        <v>1952</v>
      </c>
      <c r="B72" t="s">
        <v>99</v>
      </c>
      <c r="C72">
        <v>3</v>
      </c>
      <c r="D72">
        <v>5</v>
      </c>
      <c r="E72">
        <v>18</v>
      </c>
      <c r="F72" t="s">
        <v>124</v>
      </c>
      <c r="G72" t="s">
        <v>126</v>
      </c>
    </row>
    <row r="73" spans="1:7" x14ac:dyDescent="0.25">
      <c r="A73">
        <v>1951</v>
      </c>
      <c r="B73" t="s">
        <v>99</v>
      </c>
      <c r="C73">
        <v>3</v>
      </c>
      <c r="D73">
        <v>5</v>
      </c>
      <c r="E73">
        <v>18</v>
      </c>
      <c r="F73" t="s">
        <v>124</v>
      </c>
      <c r="G73" t="s">
        <v>126</v>
      </c>
    </row>
    <row r="74" spans="1:7" x14ac:dyDescent="0.25">
      <c r="A74">
        <v>1950</v>
      </c>
      <c r="B74" t="s">
        <v>99</v>
      </c>
      <c r="C74">
        <v>3</v>
      </c>
      <c r="D74">
        <v>5</v>
      </c>
      <c r="E74">
        <v>18</v>
      </c>
      <c r="F74" t="s">
        <v>124</v>
      </c>
      <c r="G74" t="s">
        <v>126</v>
      </c>
    </row>
    <row r="75" spans="1:7" x14ac:dyDescent="0.25">
      <c r="A75">
        <v>1949</v>
      </c>
      <c r="B75" t="s">
        <v>99</v>
      </c>
      <c r="C75">
        <v>3</v>
      </c>
      <c r="D75">
        <v>5</v>
      </c>
      <c r="E75">
        <v>18</v>
      </c>
      <c r="F75" t="s">
        <v>125</v>
      </c>
      <c r="G75" t="s">
        <v>126</v>
      </c>
    </row>
    <row r="76" spans="1:7" x14ac:dyDescent="0.25">
      <c r="A76">
        <v>1948</v>
      </c>
      <c r="B76" t="s">
        <v>99</v>
      </c>
      <c r="C76">
        <v>3</v>
      </c>
      <c r="D76">
        <v>5</v>
      </c>
      <c r="E76">
        <v>18</v>
      </c>
      <c r="F76" t="s">
        <v>125</v>
      </c>
      <c r="G76" t="s">
        <v>126</v>
      </c>
    </row>
    <row r="77" spans="1:7" x14ac:dyDescent="0.25">
      <c r="A77">
        <v>1947</v>
      </c>
      <c r="B77" t="s">
        <v>99</v>
      </c>
      <c r="C77">
        <v>3</v>
      </c>
      <c r="D77">
        <v>5</v>
      </c>
      <c r="E77">
        <v>18</v>
      </c>
      <c r="F77" t="s">
        <v>125</v>
      </c>
      <c r="G77" t="s">
        <v>126</v>
      </c>
    </row>
    <row r="78" spans="1:7" x14ac:dyDescent="0.25">
      <c r="A78">
        <v>1946</v>
      </c>
      <c r="B78" t="s">
        <v>99</v>
      </c>
      <c r="C78">
        <v>3</v>
      </c>
      <c r="D78">
        <v>5</v>
      </c>
      <c r="E78">
        <v>18</v>
      </c>
      <c r="F78" t="s">
        <v>125</v>
      </c>
      <c r="G78" t="s">
        <v>127</v>
      </c>
    </row>
    <row r="79" spans="1:7" x14ac:dyDescent="0.25">
      <c r="A79">
        <v>1945</v>
      </c>
      <c r="B79" t="s">
        <v>100</v>
      </c>
      <c r="C79">
        <v>3</v>
      </c>
      <c r="D79">
        <v>5</v>
      </c>
      <c r="E79">
        <v>18</v>
      </c>
      <c r="F79" t="s">
        <v>128</v>
      </c>
      <c r="G79" t="s">
        <v>127</v>
      </c>
    </row>
    <row r="80" spans="1:7" x14ac:dyDescent="0.25">
      <c r="A80">
        <v>1944</v>
      </c>
      <c r="B80" t="s">
        <v>100</v>
      </c>
      <c r="C80">
        <v>3</v>
      </c>
      <c r="D80">
        <v>5</v>
      </c>
      <c r="E80">
        <v>18</v>
      </c>
      <c r="F80" t="s">
        <v>128</v>
      </c>
      <c r="G80" t="s">
        <v>127</v>
      </c>
    </row>
    <row r="81" spans="1:7" x14ac:dyDescent="0.25">
      <c r="A81">
        <v>1943</v>
      </c>
      <c r="B81" t="s">
        <v>100</v>
      </c>
      <c r="C81">
        <v>3</v>
      </c>
      <c r="D81">
        <v>5</v>
      </c>
      <c r="E81">
        <v>18</v>
      </c>
      <c r="F81" t="s">
        <v>128</v>
      </c>
      <c r="G81" t="s">
        <v>127</v>
      </c>
    </row>
    <row r="82" spans="1:7" x14ac:dyDescent="0.25">
      <c r="A82">
        <v>1942</v>
      </c>
      <c r="B82" t="s">
        <v>100</v>
      </c>
      <c r="C82">
        <v>3</v>
      </c>
      <c r="D82">
        <v>5</v>
      </c>
      <c r="E82">
        <v>18</v>
      </c>
      <c r="F82" t="s">
        <v>128</v>
      </c>
      <c r="G82" t="s">
        <v>127</v>
      </c>
    </row>
    <row r="83" spans="1:7" x14ac:dyDescent="0.25">
      <c r="A83">
        <v>1941</v>
      </c>
      <c r="B83" t="s">
        <v>100</v>
      </c>
      <c r="C83">
        <v>3</v>
      </c>
      <c r="D83">
        <v>5</v>
      </c>
      <c r="E83">
        <v>18</v>
      </c>
      <c r="F83" t="s">
        <v>128</v>
      </c>
      <c r="G83" t="s">
        <v>127</v>
      </c>
    </row>
    <row r="84" spans="1:7" x14ac:dyDescent="0.25">
      <c r="A84">
        <v>1940</v>
      </c>
      <c r="B84" t="s">
        <v>100</v>
      </c>
      <c r="C84">
        <v>3</v>
      </c>
      <c r="D84">
        <v>5</v>
      </c>
      <c r="E84">
        <v>18</v>
      </c>
      <c r="F84" t="s">
        <v>128</v>
      </c>
      <c r="G84" t="s">
        <v>127</v>
      </c>
    </row>
    <row r="85" spans="1:7" x14ac:dyDescent="0.25">
      <c r="A85">
        <v>1939</v>
      </c>
      <c r="B85" t="s">
        <v>100</v>
      </c>
      <c r="C85">
        <v>3</v>
      </c>
      <c r="D85">
        <v>5</v>
      </c>
      <c r="E85">
        <v>18</v>
      </c>
      <c r="F85" t="s">
        <v>128</v>
      </c>
      <c r="G85" t="s">
        <v>127</v>
      </c>
    </row>
    <row r="86" spans="1:7" x14ac:dyDescent="0.25">
      <c r="A86">
        <v>1938</v>
      </c>
      <c r="B86" t="s">
        <v>100</v>
      </c>
      <c r="C86">
        <v>3</v>
      </c>
      <c r="D86">
        <v>5</v>
      </c>
      <c r="E86">
        <v>18</v>
      </c>
      <c r="F86" t="s">
        <v>128</v>
      </c>
      <c r="G86" t="s">
        <v>129</v>
      </c>
    </row>
    <row r="87" spans="1:7" x14ac:dyDescent="0.25">
      <c r="A87">
        <v>1937</v>
      </c>
      <c r="B87" t="s">
        <v>100</v>
      </c>
      <c r="C87">
        <v>3</v>
      </c>
      <c r="D87">
        <v>5</v>
      </c>
      <c r="E87">
        <v>18</v>
      </c>
      <c r="F87" t="s">
        <v>128</v>
      </c>
      <c r="G87" t="s">
        <v>129</v>
      </c>
    </row>
    <row r="88" spans="1:7" x14ac:dyDescent="0.25">
      <c r="A88">
        <v>1936</v>
      </c>
      <c r="B88" t="s">
        <v>100</v>
      </c>
      <c r="C88">
        <v>3</v>
      </c>
      <c r="D88">
        <v>5</v>
      </c>
      <c r="E88">
        <v>18</v>
      </c>
      <c r="F88" t="s">
        <v>128</v>
      </c>
      <c r="G88" t="s">
        <v>129</v>
      </c>
    </row>
    <row r="89" spans="1:7" x14ac:dyDescent="0.25">
      <c r="A89">
        <v>1935</v>
      </c>
      <c r="B89" t="s">
        <v>100</v>
      </c>
      <c r="C89">
        <v>3</v>
      </c>
      <c r="D89">
        <v>5</v>
      </c>
      <c r="E89">
        <v>18</v>
      </c>
      <c r="F89" t="s">
        <v>128</v>
      </c>
      <c r="G89" t="s">
        <v>129</v>
      </c>
    </row>
    <row r="90" spans="1:7" x14ac:dyDescent="0.25">
      <c r="A90">
        <v>1934</v>
      </c>
      <c r="B90" t="s">
        <v>100</v>
      </c>
      <c r="C90">
        <v>3</v>
      </c>
      <c r="D90">
        <v>5</v>
      </c>
      <c r="E90">
        <v>18</v>
      </c>
      <c r="F90" t="s">
        <v>128</v>
      </c>
      <c r="G90" t="s">
        <v>129</v>
      </c>
    </row>
    <row r="91" spans="1:7" x14ac:dyDescent="0.25">
      <c r="A91">
        <v>1933</v>
      </c>
      <c r="B91" t="s">
        <v>100</v>
      </c>
      <c r="C91">
        <v>3</v>
      </c>
      <c r="D91">
        <v>5</v>
      </c>
      <c r="E91">
        <v>18</v>
      </c>
      <c r="F91" t="s">
        <v>128</v>
      </c>
      <c r="G91" t="s">
        <v>129</v>
      </c>
    </row>
    <row r="92" spans="1:7" x14ac:dyDescent="0.25">
      <c r="A92">
        <v>1932</v>
      </c>
      <c r="B92" t="s">
        <v>100</v>
      </c>
      <c r="C92">
        <v>3</v>
      </c>
      <c r="D92">
        <v>5</v>
      </c>
      <c r="E92">
        <v>18</v>
      </c>
      <c r="F92" t="s">
        <v>128</v>
      </c>
      <c r="G92" t="s">
        <v>129</v>
      </c>
    </row>
    <row r="93" spans="1:7" x14ac:dyDescent="0.25">
      <c r="A93">
        <v>1931</v>
      </c>
      <c r="B93" t="s">
        <v>100</v>
      </c>
      <c r="C93">
        <v>3</v>
      </c>
      <c r="D93">
        <v>5</v>
      </c>
      <c r="E93">
        <v>18</v>
      </c>
      <c r="F93" t="s">
        <v>128</v>
      </c>
      <c r="G93" t="s">
        <v>129</v>
      </c>
    </row>
    <row r="94" spans="1:7" x14ac:dyDescent="0.25">
      <c r="A94">
        <v>1930</v>
      </c>
      <c r="B94" t="s">
        <v>100</v>
      </c>
      <c r="C94">
        <v>3</v>
      </c>
      <c r="D94">
        <v>5</v>
      </c>
      <c r="E94">
        <v>18</v>
      </c>
      <c r="F94" t="s">
        <v>128</v>
      </c>
      <c r="G94" t="s">
        <v>129</v>
      </c>
    </row>
    <row r="95" spans="1:7" x14ac:dyDescent="0.25">
      <c r="A95">
        <v>1929</v>
      </c>
      <c r="B95" t="s">
        <v>100</v>
      </c>
      <c r="C95">
        <v>3</v>
      </c>
      <c r="D95">
        <v>5</v>
      </c>
      <c r="E95">
        <v>18</v>
      </c>
      <c r="F95" t="s">
        <v>131</v>
      </c>
      <c r="G95" t="s">
        <v>129</v>
      </c>
    </row>
    <row r="96" spans="1:7" x14ac:dyDescent="0.25">
      <c r="A96">
        <v>1928</v>
      </c>
      <c r="B96" t="s">
        <v>100</v>
      </c>
      <c r="C96">
        <v>3</v>
      </c>
      <c r="D96">
        <v>5</v>
      </c>
      <c r="E96">
        <v>18</v>
      </c>
      <c r="F96" t="s">
        <v>131</v>
      </c>
      <c r="G96" t="s">
        <v>129</v>
      </c>
    </row>
    <row r="97" spans="1:7" x14ac:dyDescent="0.25">
      <c r="A97">
        <v>1927</v>
      </c>
      <c r="B97" t="s">
        <v>100</v>
      </c>
      <c r="C97">
        <v>3</v>
      </c>
      <c r="D97">
        <v>5</v>
      </c>
      <c r="E97">
        <v>18</v>
      </c>
      <c r="F97" t="s">
        <v>131</v>
      </c>
      <c r="G97" t="s">
        <v>129</v>
      </c>
    </row>
    <row r="98" spans="1:7" x14ac:dyDescent="0.25">
      <c r="A98">
        <v>1926</v>
      </c>
      <c r="B98" t="s">
        <v>100</v>
      </c>
      <c r="C98">
        <v>3</v>
      </c>
      <c r="D98">
        <v>5</v>
      </c>
      <c r="E98">
        <v>18</v>
      </c>
      <c r="F98" t="s">
        <v>131</v>
      </c>
      <c r="G98" t="s">
        <v>130</v>
      </c>
    </row>
    <row r="99" spans="1:7" x14ac:dyDescent="0.25">
      <c r="A99">
        <v>1925</v>
      </c>
      <c r="B99" t="s">
        <v>100</v>
      </c>
      <c r="C99">
        <v>3</v>
      </c>
      <c r="D99">
        <v>5</v>
      </c>
      <c r="E99">
        <v>18</v>
      </c>
      <c r="F99" t="s">
        <v>131</v>
      </c>
      <c r="G99" t="s">
        <v>130</v>
      </c>
    </row>
    <row r="100" spans="1:7" x14ac:dyDescent="0.25">
      <c r="A100">
        <v>1924</v>
      </c>
      <c r="B100" t="s">
        <v>100</v>
      </c>
      <c r="C100">
        <v>3</v>
      </c>
      <c r="D100">
        <v>5</v>
      </c>
      <c r="E100">
        <v>18</v>
      </c>
      <c r="F100" t="s">
        <v>131</v>
      </c>
      <c r="G100" t="s">
        <v>130</v>
      </c>
    </row>
    <row r="101" spans="1:7" x14ac:dyDescent="0.25">
      <c r="A101">
        <v>1923</v>
      </c>
      <c r="B101" t="s">
        <v>100</v>
      </c>
      <c r="C101">
        <v>3</v>
      </c>
      <c r="D101">
        <v>5</v>
      </c>
      <c r="E101">
        <v>18</v>
      </c>
      <c r="F101" t="s">
        <v>131</v>
      </c>
      <c r="G101" t="s">
        <v>130</v>
      </c>
    </row>
    <row r="102" spans="1:7" x14ac:dyDescent="0.25">
      <c r="A102">
        <v>1922</v>
      </c>
      <c r="B102" t="s">
        <v>100</v>
      </c>
      <c r="C102">
        <v>3</v>
      </c>
      <c r="D102">
        <v>5</v>
      </c>
      <c r="E102">
        <v>18</v>
      </c>
      <c r="F102" t="s">
        <v>131</v>
      </c>
      <c r="G102" t="s">
        <v>130</v>
      </c>
    </row>
    <row r="103" spans="1:7" x14ac:dyDescent="0.25">
      <c r="A103">
        <v>1921</v>
      </c>
      <c r="B103" t="s">
        <v>100</v>
      </c>
      <c r="C103">
        <v>3</v>
      </c>
      <c r="D103">
        <v>5</v>
      </c>
      <c r="E103">
        <v>18</v>
      </c>
      <c r="F103" t="s">
        <v>131</v>
      </c>
      <c r="G103" t="s">
        <v>130</v>
      </c>
    </row>
    <row r="104" spans="1:7" x14ac:dyDescent="0.25">
      <c r="A104">
        <v>1920</v>
      </c>
      <c r="B104" t="s">
        <v>101</v>
      </c>
      <c r="C104">
        <v>3</v>
      </c>
      <c r="D104">
        <v>5</v>
      </c>
      <c r="E104">
        <v>18</v>
      </c>
      <c r="F104" t="s">
        <v>131</v>
      </c>
      <c r="G104" t="s">
        <v>133</v>
      </c>
    </row>
    <row r="105" spans="1:7" x14ac:dyDescent="0.25">
      <c r="A105">
        <v>1919</v>
      </c>
      <c r="B105" t="s">
        <v>101</v>
      </c>
      <c r="C105">
        <v>3</v>
      </c>
      <c r="D105">
        <v>5</v>
      </c>
      <c r="E105">
        <v>18</v>
      </c>
      <c r="F105" t="s">
        <v>131</v>
      </c>
      <c r="G105" t="s">
        <v>133</v>
      </c>
    </row>
    <row r="106" spans="1:7" x14ac:dyDescent="0.25">
      <c r="A106">
        <v>1918</v>
      </c>
      <c r="B106" t="s">
        <v>101</v>
      </c>
      <c r="C106">
        <v>3</v>
      </c>
      <c r="D106">
        <v>5</v>
      </c>
      <c r="E106">
        <v>18</v>
      </c>
      <c r="F106" t="s">
        <v>131</v>
      </c>
      <c r="G106" t="s">
        <v>133</v>
      </c>
    </row>
    <row r="107" spans="1:7" x14ac:dyDescent="0.25">
      <c r="A107">
        <v>1917</v>
      </c>
      <c r="B107" t="s">
        <v>101</v>
      </c>
      <c r="C107">
        <v>3</v>
      </c>
      <c r="D107">
        <v>5</v>
      </c>
      <c r="E107">
        <v>18</v>
      </c>
      <c r="F107" t="s">
        <v>131</v>
      </c>
      <c r="G107" t="s">
        <v>133</v>
      </c>
    </row>
    <row r="108" spans="1:7" x14ac:dyDescent="0.25">
      <c r="A108">
        <v>1916</v>
      </c>
      <c r="B108" t="s">
        <v>101</v>
      </c>
      <c r="C108">
        <v>3</v>
      </c>
      <c r="D108">
        <v>5</v>
      </c>
      <c r="E108">
        <v>18</v>
      </c>
      <c r="F108" t="s">
        <v>131</v>
      </c>
      <c r="G108" t="s">
        <v>133</v>
      </c>
    </row>
    <row r="109" spans="1:7" x14ac:dyDescent="0.25">
      <c r="A109">
        <v>1915</v>
      </c>
      <c r="B109" t="s">
        <v>101</v>
      </c>
      <c r="C109">
        <v>3</v>
      </c>
      <c r="D109">
        <v>5</v>
      </c>
      <c r="E109">
        <v>18</v>
      </c>
      <c r="F109" t="s">
        <v>131</v>
      </c>
      <c r="G109" t="s">
        <v>133</v>
      </c>
    </row>
    <row r="110" spans="1:7" x14ac:dyDescent="0.25">
      <c r="A110">
        <v>1914</v>
      </c>
      <c r="B110" t="s">
        <v>101</v>
      </c>
      <c r="C110">
        <v>3</v>
      </c>
      <c r="D110">
        <v>5</v>
      </c>
      <c r="E110">
        <v>18</v>
      </c>
      <c r="F110" t="s">
        <v>131</v>
      </c>
      <c r="G110" t="s">
        <v>133</v>
      </c>
    </row>
    <row r="111" spans="1:7" x14ac:dyDescent="0.25">
      <c r="A111">
        <v>1913</v>
      </c>
      <c r="B111" t="s">
        <v>101</v>
      </c>
      <c r="C111">
        <v>3</v>
      </c>
      <c r="D111">
        <v>5</v>
      </c>
      <c r="E111">
        <v>18</v>
      </c>
      <c r="F111" t="s">
        <v>131</v>
      </c>
      <c r="G111" t="s">
        <v>133</v>
      </c>
    </row>
    <row r="112" spans="1:7" x14ac:dyDescent="0.25">
      <c r="A112">
        <v>1912</v>
      </c>
      <c r="B112" t="s">
        <v>101</v>
      </c>
      <c r="C112">
        <v>3</v>
      </c>
      <c r="D112">
        <v>5</v>
      </c>
      <c r="E112">
        <v>18</v>
      </c>
      <c r="F112" t="s">
        <v>131</v>
      </c>
      <c r="G112" t="s">
        <v>133</v>
      </c>
    </row>
    <row r="113" spans="1:7" x14ac:dyDescent="0.25">
      <c r="A113">
        <v>1911</v>
      </c>
      <c r="B113" t="s">
        <v>101</v>
      </c>
      <c r="C113">
        <v>3</v>
      </c>
      <c r="D113">
        <v>5</v>
      </c>
      <c r="E113">
        <v>18</v>
      </c>
      <c r="F113" t="s">
        <v>131</v>
      </c>
      <c r="G113" t="s">
        <v>133</v>
      </c>
    </row>
    <row r="114" spans="1:7" x14ac:dyDescent="0.25">
      <c r="A114">
        <v>1910</v>
      </c>
      <c r="B114" t="s">
        <v>101</v>
      </c>
      <c r="C114">
        <v>3</v>
      </c>
      <c r="D114">
        <v>5</v>
      </c>
      <c r="E114">
        <v>18</v>
      </c>
      <c r="F114" t="s">
        <v>137</v>
      </c>
      <c r="G114" t="s">
        <v>134</v>
      </c>
    </row>
    <row r="115" spans="1:7" x14ac:dyDescent="0.25">
      <c r="A115">
        <v>1909</v>
      </c>
      <c r="B115" t="s">
        <v>101</v>
      </c>
      <c r="C115">
        <v>3</v>
      </c>
      <c r="D115">
        <v>5</v>
      </c>
      <c r="E115">
        <v>18</v>
      </c>
      <c r="F115" t="s">
        <v>137</v>
      </c>
      <c r="G115" t="s">
        <v>134</v>
      </c>
    </row>
    <row r="116" spans="1:7" x14ac:dyDescent="0.25">
      <c r="A116">
        <v>1908</v>
      </c>
      <c r="B116" t="s">
        <v>101</v>
      </c>
      <c r="C116">
        <v>3</v>
      </c>
      <c r="D116">
        <v>5</v>
      </c>
      <c r="E116">
        <v>18</v>
      </c>
      <c r="F116" t="s">
        <v>137</v>
      </c>
      <c r="G116" t="s">
        <v>134</v>
      </c>
    </row>
    <row r="117" spans="1:7" x14ac:dyDescent="0.25">
      <c r="A117">
        <v>1907</v>
      </c>
      <c r="B117" t="s">
        <v>101</v>
      </c>
      <c r="C117">
        <v>3</v>
      </c>
      <c r="D117">
        <v>5</v>
      </c>
      <c r="E117">
        <v>18</v>
      </c>
      <c r="F117" t="s">
        <v>137</v>
      </c>
      <c r="G117" t="s">
        <v>134</v>
      </c>
    </row>
    <row r="118" spans="1:7" x14ac:dyDescent="0.25">
      <c r="A118">
        <v>1906</v>
      </c>
      <c r="B118" t="s">
        <v>101</v>
      </c>
      <c r="C118">
        <v>3</v>
      </c>
      <c r="D118">
        <v>5</v>
      </c>
      <c r="E118">
        <v>18</v>
      </c>
      <c r="F118" t="s">
        <v>137</v>
      </c>
      <c r="G118" t="s">
        <v>134</v>
      </c>
    </row>
    <row r="119" spans="1:7" x14ac:dyDescent="0.25">
      <c r="A119">
        <v>1905</v>
      </c>
      <c r="B119" t="s">
        <v>101</v>
      </c>
      <c r="C119">
        <v>3</v>
      </c>
      <c r="D119">
        <v>5</v>
      </c>
      <c r="E119">
        <v>18</v>
      </c>
      <c r="F119" t="s">
        <v>137</v>
      </c>
      <c r="G119" t="s">
        <v>134</v>
      </c>
    </row>
    <row r="120" spans="1:7" x14ac:dyDescent="0.25">
      <c r="A120">
        <v>1904</v>
      </c>
      <c r="B120" t="s">
        <v>101</v>
      </c>
      <c r="C120">
        <v>3</v>
      </c>
      <c r="D120">
        <v>5</v>
      </c>
      <c r="E120">
        <v>18</v>
      </c>
      <c r="F120" t="s">
        <v>137</v>
      </c>
      <c r="G120" t="s">
        <v>134</v>
      </c>
    </row>
    <row r="121" spans="1:7" x14ac:dyDescent="0.25">
      <c r="A121">
        <v>1903</v>
      </c>
      <c r="B121" t="s">
        <v>101</v>
      </c>
      <c r="C121">
        <v>3</v>
      </c>
      <c r="D121">
        <v>5</v>
      </c>
      <c r="E121">
        <v>18</v>
      </c>
      <c r="F121" t="s">
        <v>137</v>
      </c>
      <c r="G121" t="s">
        <v>134</v>
      </c>
    </row>
    <row r="122" spans="1:7" x14ac:dyDescent="0.25">
      <c r="A122">
        <v>1902</v>
      </c>
      <c r="B122" t="s">
        <v>101</v>
      </c>
      <c r="C122">
        <v>3</v>
      </c>
      <c r="D122">
        <v>5</v>
      </c>
      <c r="E122">
        <v>18</v>
      </c>
      <c r="F122" t="s">
        <v>137</v>
      </c>
      <c r="G122" t="s">
        <v>134</v>
      </c>
    </row>
    <row r="123" spans="1:7" x14ac:dyDescent="0.25">
      <c r="A123">
        <v>1901</v>
      </c>
      <c r="B123" t="s">
        <v>101</v>
      </c>
      <c r="C123">
        <v>3</v>
      </c>
      <c r="D123">
        <v>5</v>
      </c>
      <c r="E123">
        <v>18</v>
      </c>
      <c r="F123" t="s">
        <v>137</v>
      </c>
      <c r="G123" t="s">
        <v>135</v>
      </c>
    </row>
    <row r="124" spans="1:7" x14ac:dyDescent="0.25">
      <c r="A124">
        <v>1900</v>
      </c>
      <c r="B124" t="s">
        <v>102</v>
      </c>
      <c r="C124">
        <v>3</v>
      </c>
      <c r="D124">
        <v>5</v>
      </c>
      <c r="E124">
        <v>18</v>
      </c>
      <c r="F124" t="s">
        <v>138</v>
      </c>
      <c r="G124" t="s">
        <v>136</v>
      </c>
    </row>
    <row r="125" spans="1:7" x14ac:dyDescent="0.25">
      <c r="A125">
        <v>1899</v>
      </c>
      <c r="B125" t="s">
        <v>102</v>
      </c>
      <c r="C125">
        <v>3</v>
      </c>
      <c r="D125">
        <v>5</v>
      </c>
      <c r="E125">
        <v>18</v>
      </c>
      <c r="F125" t="s">
        <v>138</v>
      </c>
      <c r="G125" t="s">
        <v>136</v>
      </c>
    </row>
    <row r="126" spans="1:7" x14ac:dyDescent="0.25">
      <c r="A126">
        <v>1898</v>
      </c>
      <c r="B126" t="s">
        <v>102</v>
      </c>
      <c r="C126">
        <v>3</v>
      </c>
      <c r="D126">
        <v>5</v>
      </c>
      <c r="E126">
        <v>18</v>
      </c>
      <c r="F126" t="s">
        <v>138</v>
      </c>
      <c r="G126" t="s">
        <v>136</v>
      </c>
    </row>
    <row r="127" spans="1:7" x14ac:dyDescent="0.25">
      <c r="A127">
        <v>1897</v>
      </c>
      <c r="B127" t="s">
        <v>102</v>
      </c>
      <c r="C127">
        <v>3</v>
      </c>
      <c r="D127">
        <v>5</v>
      </c>
      <c r="E127">
        <v>18</v>
      </c>
      <c r="F127" t="s">
        <v>138</v>
      </c>
      <c r="G127" t="s">
        <v>136</v>
      </c>
    </row>
    <row r="128" spans="1:7" x14ac:dyDescent="0.25">
      <c r="A128">
        <v>1896</v>
      </c>
      <c r="B128" t="s">
        <v>102</v>
      </c>
      <c r="C128">
        <v>3</v>
      </c>
      <c r="D128">
        <v>5</v>
      </c>
      <c r="E128">
        <v>18</v>
      </c>
      <c r="F128" t="s">
        <v>138</v>
      </c>
      <c r="G128" t="s">
        <v>136</v>
      </c>
    </row>
    <row r="129" spans="1:7" x14ac:dyDescent="0.25">
      <c r="A129">
        <v>1895</v>
      </c>
      <c r="B129" t="s">
        <v>102</v>
      </c>
      <c r="C129">
        <v>3</v>
      </c>
      <c r="D129">
        <v>5</v>
      </c>
      <c r="E129">
        <v>18</v>
      </c>
      <c r="F129" t="s">
        <v>138</v>
      </c>
      <c r="G129" t="s">
        <v>136</v>
      </c>
    </row>
    <row r="130" spans="1:7" x14ac:dyDescent="0.25">
      <c r="A130">
        <v>1894</v>
      </c>
      <c r="B130" t="s">
        <v>102</v>
      </c>
      <c r="C130">
        <v>3</v>
      </c>
      <c r="D130">
        <v>5</v>
      </c>
      <c r="E130">
        <v>18</v>
      </c>
      <c r="F130" t="s">
        <v>138</v>
      </c>
      <c r="G130" t="s">
        <v>136</v>
      </c>
    </row>
    <row r="131" spans="1:7" x14ac:dyDescent="0.25">
      <c r="A131">
        <v>1893</v>
      </c>
      <c r="B131" t="s">
        <v>102</v>
      </c>
      <c r="C131">
        <v>3</v>
      </c>
      <c r="D131">
        <v>5</v>
      </c>
      <c r="E131">
        <v>18</v>
      </c>
      <c r="F131" t="s">
        <v>138</v>
      </c>
      <c r="G131" t="s">
        <v>136</v>
      </c>
    </row>
    <row r="132" spans="1:7" x14ac:dyDescent="0.25">
      <c r="A132">
        <v>1892</v>
      </c>
      <c r="B132" t="s">
        <v>102</v>
      </c>
      <c r="C132">
        <v>3</v>
      </c>
      <c r="D132">
        <v>5</v>
      </c>
      <c r="E132">
        <v>18</v>
      </c>
      <c r="F132" t="s">
        <v>138</v>
      </c>
      <c r="G132" t="s">
        <v>136</v>
      </c>
    </row>
    <row r="133" spans="1:7" x14ac:dyDescent="0.25">
      <c r="A133">
        <v>1891</v>
      </c>
      <c r="B133" t="s">
        <v>102</v>
      </c>
      <c r="C133">
        <v>3</v>
      </c>
      <c r="D133">
        <v>5</v>
      </c>
      <c r="E133">
        <v>18</v>
      </c>
      <c r="F133" t="s">
        <v>138</v>
      </c>
      <c r="G133" t="s">
        <v>136</v>
      </c>
    </row>
    <row r="134" spans="1:7" x14ac:dyDescent="0.25">
      <c r="A134">
        <v>1890</v>
      </c>
      <c r="B134" t="s">
        <v>102</v>
      </c>
      <c r="C134">
        <v>3</v>
      </c>
      <c r="D134">
        <v>5</v>
      </c>
      <c r="E134">
        <v>18</v>
      </c>
      <c r="F134" t="s">
        <v>138</v>
      </c>
      <c r="G134" t="s">
        <v>136</v>
      </c>
    </row>
    <row r="135" spans="1:7" x14ac:dyDescent="0.25">
      <c r="A135">
        <v>1889</v>
      </c>
      <c r="B135" t="s">
        <v>102</v>
      </c>
      <c r="C135">
        <v>3</v>
      </c>
      <c r="D135">
        <v>5</v>
      </c>
      <c r="E135">
        <v>18</v>
      </c>
      <c r="F135" t="s">
        <v>138</v>
      </c>
      <c r="G135" t="s">
        <v>136</v>
      </c>
    </row>
    <row r="136" spans="1:7" x14ac:dyDescent="0.25">
      <c r="A136">
        <v>1888</v>
      </c>
      <c r="B136" t="s">
        <v>102</v>
      </c>
      <c r="C136">
        <v>3</v>
      </c>
      <c r="D136">
        <v>5</v>
      </c>
      <c r="E136">
        <v>18</v>
      </c>
      <c r="F136" t="s">
        <v>138</v>
      </c>
      <c r="G136" t="s">
        <v>136</v>
      </c>
    </row>
    <row r="137" spans="1:7" x14ac:dyDescent="0.25">
      <c r="A137">
        <v>1887</v>
      </c>
      <c r="B137" t="s">
        <v>102</v>
      </c>
      <c r="C137">
        <v>3</v>
      </c>
      <c r="D137">
        <v>5</v>
      </c>
      <c r="E137">
        <v>18</v>
      </c>
      <c r="F137" t="s">
        <v>138</v>
      </c>
      <c r="G137" t="s">
        <v>136</v>
      </c>
    </row>
    <row r="138" spans="1:7" x14ac:dyDescent="0.25">
      <c r="A138">
        <v>1886</v>
      </c>
      <c r="B138" t="s">
        <v>102</v>
      </c>
      <c r="C138">
        <v>3</v>
      </c>
      <c r="D138">
        <v>5</v>
      </c>
      <c r="E138">
        <v>18</v>
      </c>
      <c r="F138" t="s">
        <v>138</v>
      </c>
      <c r="G138" t="s">
        <v>136</v>
      </c>
    </row>
    <row r="139" spans="1:7" x14ac:dyDescent="0.25">
      <c r="A139">
        <v>1885</v>
      </c>
      <c r="B139" t="s">
        <v>102</v>
      </c>
      <c r="C139">
        <v>3</v>
      </c>
      <c r="D139">
        <v>5</v>
      </c>
      <c r="E139">
        <v>18</v>
      </c>
      <c r="F139" t="s">
        <v>138</v>
      </c>
      <c r="G139" t="s">
        <v>136</v>
      </c>
    </row>
    <row r="140" spans="1:7" x14ac:dyDescent="0.25">
      <c r="A140">
        <v>1884</v>
      </c>
      <c r="B140" t="s">
        <v>102</v>
      </c>
      <c r="C140">
        <v>3</v>
      </c>
      <c r="D140">
        <v>5</v>
      </c>
      <c r="E140">
        <v>18</v>
      </c>
      <c r="F140" t="s">
        <v>140</v>
      </c>
      <c r="G140" t="s">
        <v>141</v>
      </c>
    </row>
    <row r="141" spans="1:7" x14ac:dyDescent="0.25">
      <c r="A141">
        <v>1883</v>
      </c>
      <c r="B141" t="s">
        <v>102</v>
      </c>
      <c r="C141">
        <v>3</v>
      </c>
      <c r="D141">
        <v>5</v>
      </c>
      <c r="E141">
        <v>18</v>
      </c>
      <c r="F141" t="s">
        <v>140</v>
      </c>
      <c r="G141" t="s">
        <v>141</v>
      </c>
    </row>
    <row r="142" spans="1:7" x14ac:dyDescent="0.25">
      <c r="A142">
        <v>1882</v>
      </c>
      <c r="B142" t="s">
        <v>102</v>
      </c>
      <c r="C142">
        <v>3</v>
      </c>
      <c r="D142">
        <v>5</v>
      </c>
      <c r="E142">
        <v>18</v>
      </c>
      <c r="F142" t="s">
        <v>140</v>
      </c>
      <c r="G142" t="s">
        <v>141</v>
      </c>
    </row>
    <row r="143" spans="1:7" x14ac:dyDescent="0.25">
      <c r="A143">
        <v>1881</v>
      </c>
      <c r="B143" t="s">
        <v>102</v>
      </c>
      <c r="C143">
        <v>3</v>
      </c>
      <c r="D143">
        <v>5</v>
      </c>
      <c r="E143">
        <v>18</v>
      </c>
      <c r="F143" t="s">
        <v>140</v>
      </c>
      <c r="G143" t="s">
        <v>141</v>
      </c>
    </row>
    <row r="144" spans="1:7" x14ac:dyDescent="0.25">
      <c r="A144">
        <v>1880</v>
      </c>
      <c r="B144" t="s">
        <v>102</v>
      </c>
      <c r="C144">
        <v>3</v>
      </c>
      <c r="D144">
        <v>5</v>
      </c>
      <c r="E144">
        <v>18</v>
      </c>
      <c r="F144" t="s">
        <v>140</v>
      </c>
      <c r="G144" t="s">
        <v>141</v>
      </c>
    </row>
    <row r="145" spans="1:7" x14ac:dyDescent="0.25">
      <c r="A145">
        <v>1879</v>
      </c>
      <c r="B145" t="s">
        <v>102</v>
      </c>
      <c r="C145">
        <v>3</v>
      </c>
      <c r="D145">
        <v>5</v>
      </c>
      <c r="E145">
        <v>18</v>
      </c>
      <c r="F145" t="s">
        <v>140</v>
      </c>
      <c r="G145" t="s">
        <v>141</v>
      </c>
    </row>
    <row r="146" spans="1:7" x14ac:dyDescent="0.25">
      <c r="A146">
        <v>1878</v>
      </c>
      <c r="B146" t="s">
        <v>102</v>
      </c>
      <c r="C146">
        <v>3</v>
      </c>
      <c r="D146">
        <v>5</v>
      </c>
      <c r="E146">
        <v>18</v>
      </c>
      <c r="F146" t="s">
        <v>140</v>
      </c>
      <c r="G146" t="s">
        <v>141</v>
      </c>
    </row>
    <row r="147" spans="1:7" x14ac:dyDescent="0.25">
      <c r="A147">
        <v>1877</v>
      </c>
      <c r="B147" t="s">
        <v>102</v>
      </c>
      <c r="C147">
        <v>3</v>
      </c>
      <c r="D147">
        <v>5</v>
      </c>
      <c r="E147">
        <v>18</v>
      </c>
      <c r="F147" t="s">
        <v>140</v>
      </c>
      <c r="G147" t="s">
        <v>141</v>
      </c>
    </row>
    <row r="148" spans="1:7" x14ac:dyDescent="0.25">
      <c r="A148">
        <v>1876</v>
      </c>
      <c r="B148" t="s">
        <v>102</v>
      </c>
      <c r="C148">
        <v>3</v>
      </c>
      <c r="D148">
        <v>5</v>
      </c>
      <c r="E148">
        <v>18</v>
      </c>
      <c r="F148" t="s">
        <v>140</v>
      </c>
      <c r="G148" t="s">
        <v>141</v>
      </c>
    </row>
    <row r="149" spans="1:7" x14ac:dyDescent="0.25">
      <c r="A149">
        <v>1875</v>
      </c>
      <c r="B149" t="s">
        <v>102</v>
      </c>
      <c r="C149">
        <v>3</v>
      </c>
      <c r="D149">
        <v>5</v>
      </c>
      <c r="E149">
        <v>18</v>
      </c>
      <c r="F149" t="s">
        <v>140</v>
      </c>
      <c r="G149" t="s">
        <v>141</v>
      </c>
    </row>
    <row r="150" spans="1:7" x14ac:dyDescent="0.25">
      <c r="A150">
        <v>1874</v>
      </c>
      <c r="B150" t="s">
        <v>102</v>
      </c>
      <c r="C150">
        <v>3</v>
      </c>
      <c r="D150">
        <v>5</v>
      </c>
      <c r="E150">
        <v>18</v>
      </c>
      <c r="F150" t="s">
        <v>140</v>
      </c>
      <c r="G150" t="s">
        <v>141</v>
      </c>
    </row>
    <row r="151" spans="1:7" x14ac:dyDescent="0.25">
      <c r="A151">
        <v>1873</v>
      </c>
      <c r="B151" t="s">
        <v>102</v>
      </c>
      <c r="C151">
        <v>3</v>
      </c>
      <c r="D151">
        <v>5</v>
      </c>
      <c r="E151">
        <v>18</v>
      </c>
      <c r="F151" t="s">
        <v>140</v>
      </c>
      <c r="G151" t="s">
        <v>141</v>
      </c>
    </row>
    <row r="152" spans="1:7" x14ac:dyDescent="0.25">
      <c r="A152">
        <v>1872</v>
      </c>
      <c r="B152" t="s">
        <v>102</v>
      </c>
      <c r="C152">
        <v>3</v>
      </c>
      <c r="D152">
        <v>5</v>
      </c>
      <c r="E152">
        <v>18</v>
      </c>
      <c r="F152" t="s">
        <v>140</v>
      </c>
      <c r="G152" t="s">
        <v>141</v>
      </c>
    </row>
    <row r="153" spans="1:7" x14ac:dyDescent="0.25">
      <c r="A153">
        <v>1871</v>
      </c>
      <c r="B153" t="s">
        <v>102</v>
      </c>
      <c r="C153">
        <v>3</v>
      </c>
      <c r="D153">
        <v>5</v>
      </c>
      <c r="E153">
        <v>18</v>
      </c>
      <c r="F153" t="s">
        <v>140</v>
      </c>
      <c r="G153" t="s">
        <v>141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FGGuts</vt:lpstr>
      <vt:lpstr>Pitching</vt:lpstr>
      <vt:lpstr>Batting</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Fox</dc:creator>
  <cp:lastModifiedBy>Andrew Fox</cp:lastModifiedBy>
  <dcterms:created xsi:type="dcterms:W3CDTF">2022-11-10T20:00:52Z</dcterms:created>
  <dcterms:modified xsi:type="dcterms:W3CDTF">2022-12-10T22:39:56Z</dcterms:modified>
</cp:coreProperties>
</file>