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ЭтаКнига"/>
  <xr:revisionPtr revIDLastSave="2313" documentId="8_{D571FD12-9737-4E9C-AE3A-D9DD8257EC79}" xr6:coauthVersionLast="46" xr6:coauthVersionMax="46" xr10:uidLastSave="{D79333CD-A265-4C49-B4EF-0C7165BAA53F}"/>
  <bookViews>
    <workbookView xWindow="-120" yWindow="-120" windowWidth="29040" windowHeight="15840" tabRatio="944" xr2:uid="{00000000-000D-0000-FFFF-FFFF00000000}"/>
  </bookViews>
  <sheets>
    <sheet name="КП2" sheetId="129" r:id="rId1"/>
    <sheet name="13" sheetId="130" r:id="rId2"/>
    <sheet name="ДДС кп2" sheetId="131" r:id="rId3"/>
    <sheet name="дз кп2" sheetId="132" r:id="rId4"/>
  </sheets>
  <definedNames>
    <definedName name="_xlnm.Print_Area" localSheetId="0">КП2!$A$1:$Q$70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130" l="1"/>
  <c r="B13" i="130"/>
  <c r="C38" i="131" l="1"/>
  <c r="D9" i="131" s="1"/>
  <c r="D38" i="131" s="1"/>
  <c r="E9" i="131" s="1"/>
  <c r="E38" i="131" s="1"/>
  <c r="F9" i="131" s="1"/>
  <c r="F38" i="131" s="1"/>
  <c r="F27" i="131"/>
  <c r="E27" i="131"/>
  <c r="D26" i="131"/>
  <c r="C26" i="131"/>
  <c r="F18" i="131"/>
  <c r="E18" i="131"/>
  <c r="D18" i="131"/>
  <c r="C18" i="131"/>
  <c r="F10" i="131"/>
  <c r="E10" i="131"/>
  <c r="D10" i="131"/>
  <c r="C10" i="131"/>
  <c r="C37" i="131" s="1"/>
  <c r="C7" i="131"/>
  <c r="E62" i="129"/>
  <c r="E63" i="129"/>
  <c r="E64" i="129"/>
  <c r="E65" i="129"/>
  <c r="E66" i="129"/>
  <c r="N52" i="129"/>
  <c r="N26" i="129"/>
  <c r="K26" i="129"/>
  <c r="N16" i="129"/>
  <c r="J13" i="129"/>
  <c r="K16" i="129"/>
  <c r="H16" i="129"/>
  <c r="I20" i="129"/>
  <c r="I17" i="129"/>
  <c r="I13" i="129"/>
  <c r="I41" i="129"/>
  <c r="O67" i="129"/>
  <c r="O66" i="129"/>
  <c r="O65" i="129"/>
  <c r="O64" i="129"/>
  <c r="O63" i="129"/>
  <c r="O62" i="129"/>
  <c r="O61" i="129"/>
  <c r="O60" i="129"/>
  <c r="O59" i="129"/>
  <c r="O58" i="129"/>
  <c r="O57" i="129"/>
  <c r="O56" i="129"/>
  <c r="O55" i="129"/>
  <c r="O54" i="129"/>
  <c r="O53" i="129"/>
  <c r="O52" i="129"/>
  <c r="O51" i="129"/>
  <c r="O50" i="129"/>
  <c r="O49" i="129"/>
  <c r="O48" i="129"/>
  <c r="O47" i="129"/>
  <c r="O46" i="129"/>
  <c r="O45" i="129"/>
  <c r="O44" i="129"/>
  <c r="O43" i="129"/>
  <c r="O42" i="129"/>
  <c r="O40" i="129"/>
  <c r="O39" i="129"/>
  <c r="O37" i="129"/>
  <c r="Q37" i="129" s="1"/>
  <c r="O36" i="129"/>
  <c r="O34" i="129"/>
  <c r="O33" i="129"/>
  <c r="O32" i="129"/>
  <c r="O31" i="129"/>
  <c r="O27" i="129"/>
  <c r="O26" i="129"/>
  <c r="O25" i="129"/>
  <c r="O24" i="129"/>
  <c r="O22" i="129"/>
  <c r="O21" i="129"/>
  <c r="O19" i="129"/>
  <c r="O18" i="129"/>
  <c r="O16" i="129"/>
  <c r="O15" i="129"/>
  <c r="O14" i="129"/>
  <c r="O12" i="129"/>
  <c r="O11" i="129"/>
  <c r="O10" i="129"/>
  <c r="O9" i="129"/>
  <c r="X67" i="129"/>
  <c r="P67" i="129"/>
  <c r="N67" i="129"/>
  <c r="K67" i="129"/>
  <c r="H67" i="129"/>
  <c r="E67" i="129"/>
  <c r="G66" i="129"/>
  <c r="D66" i="129"/>
  <c r="X65" i="129"/>
  <c r="P65" i="129"/>
  <c r="N65" i="129"/>
  <c r="K65" i="129"/>
  <c r="H65" i="129"/>
  <c r="M64" i="129"/>
  <c r="P64" i="129" s="1"/>
  <c r="K64" i="129"/>
  <c r="H64" i="129"/>
  <c r="X63" i="129"/>
  <c r="P63" i="129"/>
  <c r="N63" i="129"/>
  <c r="K63" i="129"/>
  <c r="H63" i="129"/>
  <c r="X62" i="129"/>
  <c r="N62" i="129"/>
  <c r="K62" i="129"/>
  <c r="H62" i="129"/>
  <c r="D62" i="129"/>
  <c r="X61" i="129"/>
  <c r="P61" i="129"/>
  <c r="N61" i="129"/>
  <c r="K61" i="129"/>
  <c r="H61" i="129"/>
  <c r="E61" i="129"/>
  <c r="X60" i="129"/>
  <c r="P60" i="129"/>
  <c r="N60" i="129"/>
  <c r="K60" i="129"/>
  <c r="H60" i="129"/>
  <c r="E60" i="129"/>
  <c r="X59" i="129"/>
  <c r="P59" i="129"/>
  <c r="N59" i="129"/>
  <c r="K59" i="129"/>
  <c r="H59" i="129"/>
  <c r="E59" i="129"/>
  <c r="X58" i="129"/>
  <c r="P58" i="129"/>
  <c r="Q58" i="129" s="1"/>
  <c r="N58" i="129"/>
  <c r="K58" i="129"/>
  <c r="H58" i="129"/>
  <c r="E58" i="129"/>
  <c r="X57" i="129"/>
  <c r="P57" i="129"/>
  <c r="N57" i="129"/>
  <c r="K57" i="129"/>
  <c r="H57" i="129"/>
  <c r="E57" i="129"/>
  <c r="X56" i="129"/>
  <c r="P56" i="129"/>
  <c r="N56" i="129"/>
  <c r="K56" i="129"/>
  <c r="H56" i="129"/>
  <c r="E56" i="129"/>
  <c r="X55" i="129"/>
  <c r="P55" i="129"/>
  <c r="N55" i="129"/>
  <c r="K55" i="129"/>
  <c r="H55" i="129"/>
  <c r="E55" i="129"/>
  <c r="X54" i="129"/>
  <c r="P54" i="129"/>
  <c r="N54" i="129"/>
  <c r="K54" i="129"/>
  <c r="H54" i="129"/>
  <c r="E54" i="129"/>
  <c r="X53" i="129"/>
  <c r="P53" i="129"/>
  <c r="N53" i="129"/>
  <c r="K53" i="129"/>
  <c r="H53" i="129"/>
  <c r="E53" i="129"/>
  <c r="X52" i="129"/>
  <c r="P52" i="129"/>
  <c r="H52" i="129"/>
  <c r="E52" i="129"/>
  <c r="P51" i="129"/>
  <c r="N51" i="129"/>
  <c r="K51" i="129"/>
  <c r="H51" i="129"/>
  <c r="E51" i="129"/>
  <c r="X50" i="129"/>
  <c r="N50" i="129"/>
  <c r="J50" i="129"/>
  <c r="H50" i="129"/>
  <c r="D50" i="129"/>
  <c r="E50" i="129" s="1"/>
  <c r="X49" i="129"/>
  <c r="P49" i="129"/>
  <c r="N49" i="129"/>
  <c r="K49" i="129"/>
  <c r="H49" i="129"/>
  <c r="E49" i="129"/>
  <c r="P48" i="129"/>
  <c r="N48" i="129"/>
  <c r="K48" i="129"/>
  <c r="H48" i="129"/>
  <c r="E48" i="129"/>
  <c r="P47" i="129"/>
  <c r="N47" i="129"/>
  <c r="K47" i="129"/>
  <c r="H47" i="129"/>
  <c r="E47" i="129"/>
  <c r="X46" i="129"/>
  <c r="P46" i="129"/>
  <c r="N46" i="129"/>
  <c r="K46" i="129"/>
  <c r="H46" i="129"/>
  <c r="E46" i="129"/>
  <c r="X45" i="129"/>
  <c r="N45" i="129"/>
  <c r="J45" i="129"/>
  <c r="P45" i="129" s="1"/>
  <c r="H45" i="129"/>
  <c r="E45" i="129"/>
  <c r="X44" i="129"/>
  <c r="N44" i="129"/>
  <c r="J44" i="129"/>
  <c r="K44" i="129" s="1"/>
  <c r="G44" i="129"/>
  <c r="H44" i="129" s="1"/>
  <c r="D44" i="129"/>
  <c r="E44" i="129" s="1"/>
  <c r="X43" i="129"/>
  <c r="P43" i="129"/>
  <c r="N43" i="129"/>
  <c r="K43" i="129"/>
  <c r="H43" i="129"/>
  <c r="E43" i="129"/>
  <c r="X42" i="129"/>
  <c r="N42" i="129"/>
  <c r="K42" i="129"/>
  <c r="H42" i="129"/>
  <c r="D42" i="129"/>
  <c r="P42" i="129" s="1"/>
  <c r="W41" i="129"/>
  <c r="V41" i="129"/>
  <c r="U41" i="129"/>
  <c r="T41" i="129"/>
  <c r="M41" i="129"/>
  <c r="L41" i="129"/>
  <c r="F41" i="129"/>
  <c r="C41" i="129"/>
  <c r="X40" i="129"/>
  <c r="P40" i="129"/>
  <c r="N40" i="129"/>
  <c r="K40" i="129"/>
  <c r="H40" i="129"/>
  <c r="E40" i="129"/>
  <c r="X39" i="129"/>
  <c r="P39" i="129"/>
  <c r="N39" i="129"/>
  <c r="K39" i="129"/>
  <c r="H39" i="129"/>
  <c r="E39" i="129"/>
  <c r="W38" i="129"/>
  <c r="V38" i="129"/>
  <c r="U38" i="129"/>
  <c r="T38" i="129"/>
  <c r="M38" i="129"/>
  <c r="L38" i="129"/>
  <c r="J38" i="129"/>
  <c r="I38" i="129"/>
  <c r="G38" i="129"/>
  <c r="F38" i="129"/>
  <c r="D38" i="129"/>
  <c r="C38" i="129"/>
  <c r="X37" i="129"/>
  <c r="N37" i="129"/>
  <c r="K37" i="129"/>
  <c r="H37" i="129"/>
  <c r="E37" i="129"/>
  <c r="X36" i="129"/>
  <c r="P36" i="129"/>
  <c r="P35" i="129" s="1"/>
  <c r="N36" i="129"/>
  <c r="K36" i="129"/>
  <c r="H36" i="129"/>
  <c r="E36" i="129"/>
  <c r="W35" i="129"/>
  <c r="V35" i="129"/>
  <c r="U35" i="129"/>
  <c r="T35" i="129"/>
  <c r="M35" i="129"/>
  <c r="L35" i="129"/>
  <c r="J35" i="129"/>
  <c r="I35" i="129"/>
  <c r="G35" i="129"/>
  <c r="F35" i="129"/>
  <c r="D35" i="129"/>
  <c r="C35" i="129"/>
  <c r="X34" i="129"/>
  <c r="P34" i="129"/>
  <c r="Q34" i="129" s="1"/>
  <c r="N34" i="129"/>
  <c r="K34" i="129"/>
  <c r="H34" i="129"/>
  <c r="E34" i="129"/>
  <c r="X33" i="129"/>
  <c r="P33" i="129"/>
  <c r="N33" i="129"/>
  <c r="K33" i="129"/>
  <c r="H33" i="129"/>
  <c r="E33" i="129"/>
  <c r="X32" i="129"/>
  <c r="P32" i="129"/>
  <c r="N32" i="129"/>
  <c r="K32" i="129"/>
  <c r="H32" i="129"/>
  <c r="E32" i="129"/>
  <c r="X31" i="129"/>
  <c r="P31" i="129"/>
  <c r="N31" i="129"/>
  <c r="K31" i="129"/>
  <c r="H31" i="129"/>
  <c r="E31" i="129"/>
  <c r="W30" i="129"/>
  <c r="V30" i="129"/>
  <c r="U30" i="129"/>
  <c r="T30" i="129"/>
  <c r="M30" i="129"/>
  <c r="L30" i="129"/>
  <c r="J30" i="129"/>
  <c r="I30" i="129"/>
  <c r="G30" i="129"/>
  <c r="F30" i="129"/>
  <c r="D30" i="129"/>
  <c r="C30" i="129"/>
  <c r="P27" i="129"/>
  <c r="N27" i="129"/>
  <c r="K27" i="129"/>
  <c r="H27" i="129"/>
  <c r="E27" i="129"/>
  <c r="G26" i="129"/>
  <c r="G23" i="129" s="1"/>
  <c r="D26" i="129"/>
  <c r="X25" i="129"/>
  <c r="P25" i="129"/>
  <c r="N25" i="129"/>
  <c r="K25" i="129"/>
  <c r="H25" i="129"/>
  <c r="E25" i="129"/>
  <c r="X24" i="129"/>
  <c r="X23" i="129" s="1"/>
  <c r="P24" i="129"/>
  <c r="N24" i="129"/>
  <c r="K24" i="129"/>
  <c r="H24" i="129"/>
  <c r="E24" i="129"/>
  <c r="U23" i="129"/>
  <c r="T23" i="129"/>
  <c r="M23" i="129"/>
  <c r="J23" i="129"/>
  <c r="F23" i="129"/>
  <c r="C23" i="129"/>
  <c r="X22" i="129"/>
  <c r="G22" i="129"/>
  <c r="H22" i="129" s="1"/>
  <c r="E22" i="129"/>
  <c r="X21" i="129"/>
  <c r="O20" i="129"/>
  <c r="M21" i="129"/>
  <c r="M22" i="129" s="1"/>
  <c r="N22" i="129" s="1"/>
  <c r="J21" i="129"/>
  <c r="H21" i="129"/>
  <c r="E21" i="129"/>
  <c r="W20" i="129"/>
  <c r="V20" i="129"/>
  <c r="U20" i="129"/>
  <c r="T20" i="129"/>
  <c r="R20" i="129"/>
  <c r="L20" i="129"/>
  <c r="F20" i="129"/>
  <c r="D20" i="129"/>
  <c r="C20" i="129"/>
  <c r="X19" i="129"/>
  <c r="P19" i="129"/>
  <c r="N19" i="129"/>
  <c r="K19" i="129"/>
  <c r="H19" i="129"/>
  <c r="E19" i="129"/>
  <c r="X18" i="129"/>
  <c r="X17" i="129" s="1"/>
  <c r="P18" i="129"/>
  <c r="P17" i="129" s="1"/>
  <c r="N18" i="129"/>
  <c r="K18" i="129"/>
  <c r="H18" i="129"/>
  <c r="E18" i="129"/>
  <c r="W17" i="129"/>
  <c r="V17" i="129"/>
  <c r="U17" i="129"/>
  <c r="T17" i="129"/>
  <c r="M17" i="129"/>
  <c r="L17" i="129"/>
  <c r="J17" i="129"/>
  <c r="G17" i="129"/>
  <c r="F17" i="129"/>
  <c r="D17" i="129"/>
  <c r="C17" i="129"/>
  <c r="X16" i="129"/>
  <c r="P16" i="129"/>
  <c r="E16" i="129"/>
  <c r="X15" i="129"/>
  <c r="P15" i="129"/>
  <c r="N15" i="129"/>
  <c r="K15" i="129"/>
  <c r="H15" i="129"/>
  <c r="E15" i="129"/>
  <c r="X14" i="129"/>
  <c r="P14" i="129"/>
  <c r="N14" i="129"/>
  <c r="K14" i="129"/>
  <c r="H14" i="129"/>
  <c r="E14" i="129"/>
  <c r="W13" i="129"/>
  <c r="V13" i="129"/>
  <c r="U13" i="129"/>
  <c r="T13" i="129"/>
  <c r="M13" i="129"/>
  <c r="L13" i="129"/>
  <c r="G13" i="129"/>
  <c r="F13" i="129"/>
  <c r="D13" i="129"/>
  <c r="C13" i="129"/>
  <c r="X12" i="129"/>
  <c r="P12" i="129"/>
  <c r="Q12" i="129" s="1"/>
  <c r="N12" i="129"/>
  <c r="K12" i="129"/>
  <c r="H12" i="129"/>
  <c r="E12" i="129"/>
  <c r="X11" i="129"/>
  <c r="P11" i="129"/>
  <c r="N11" i="129"/>
  <c r="K11" i="129"/>
  <c r="H11" i="129"/>
  <c r="E11" i="129"/>
  <c r="X10" i="129"/>
  <c r="P10" i="129"/>
  <c r="Q10" i="129" s="1"/>
  <c r="N10" i="129"/>
  <c r="K10" i="129"/>
  <c r="H10" i="129"/>
  <c r="E10" i="129"/>
  <c r="X9" i="129"/>
  <c r="P9" i="129"/>
  <c r="N9" i="129"/>
  <c r="K9" i="129"/>
  <c r="H9" i="129"/>
  <c r="E9" i="129"/>
  <c r="W8" i="129"/>
  <c r="V8" i="129"/>
  <c r="U8" i="129"/>
  <c r="T8" i="129"/>
  <c r="M8" i="129"/>
  <c r="L8" i="129"/>
  <c r="J8" i="129"/>
  <c r="I8" i="129"/>
  <c r="G8" i="129"/>
  <c r="F8" i="129"/>
  <c r="D8" i="129"/>
  <c r="C8" i="129"/>
  <c r="C36" i="131" l="1"/>
  <c r="D8" i="131"/>
  <c r="Q31" i="129"/>
  <c r="O30" i="129"/>
  <c r="T28" i="129"/>
  <c r="P26" i="129"/>
  <c r="Q26" i="129" s="1"/>
  <c r="P66" i="129"/>
  <c r="X38" i="129"/>
  <c r="Q11" i="129"/>
  <c r="P8" i="129"/>
  <c r="P21" i="129"/>
  <c r="Q21" i="129" s="1"/>
  <c r="Q25" i="129"/>
  <c r="Q14" i="129"/>
  <c r="Q57" i="129"/>
  <c r="Q16" i="129"/>
  <c r="Q46" i="129"/>
  <c r="M68" i="129"/>
  <c r="U68" i="129"/>
  <c r="G41" i="129"/>
  <c r="G68" i="129" s="1"/>
  <c r="E42" i="129"/>
  <c r="P50" i="129"/>
  <c r="Q50" i="129" s="1"/>
  <c r="X13" i="129"/>
  <c r="C68" i="129"/>
  <c r="P30" i="129"/>
  <c r="T68" i="129"/>
  <c r="Q56" i="129"/>
  <c r="Q43" i="129"/>
  <c r="Q51" i="129"/>
  <c r="Q59" i="129"/>
  <c r="X30" i="129"/>
  <c r="E26" i="129"/>
  <c r="V68" i="129"/>
  <c r="H26" i="129"/>
  <c r="X41" i="129"/>
  <c r="Q54" i="129"/>
  <c r="U28" i="129"/>
  <c r="Q9" i="129"/>
  <c r="K21" i="129"/>
  <c r="W68" i="129"/>
  <c r="Q47" i="129"/>
  <c r="Q55" i="129"/>
  <c r="Q63" i="129"/>
  <c r="F28" i="129"/>
  <c r="V28" i="129"/>
  <c r="D23" i="129"/>
  <c r="D28" i="129" s="1"/>
  <c r="X35" i="129"/>
  <c r="O13" i="129"/>
  <c r="Q39" i="129"/>
  <c r="C28" i="129"/>
  <c r="C69" i="129" s="1"/>
  <c r="W28" i="129"/>
  <c r="L68" i="129"/>
  <c r="K50" i="129"/>
  <c r="N64" i="129"/>
  <c r="Q40" i="129"/>
  <c r="Q49" i="129"/>
  <c r="Q64" i="129"/>
  <c r="X20" i="129"/>
  <c r="P38" i="129"/>
  <c r="Q42" i="129"/>
  <c r="Q65" i="129"/>
  <c r="J28" i="129"/>
  <c r="L28" i="129"/>
  <c r="K45" i="129"/>
  <c r="Q52" i="129"/>
  <c r="Q60" i="129"/>
  <c r="M28" i="129"/>
  <c r="F68" i="129"/>
  <c r="J41" i="129"/>
  <c r="J68" i="129" s="1"/>
  <c r="Q53" i="129"/>
  <c r="Q61" i="129"/>
  <c r="O38" i="129"/>
  <c r="I68" i="129"/>
  <c r="I28" i="129"/>
  <c r="Q27" i="129"/>
  <c r="Q15" i="129"/>
  <c r="Q67" i="129"/>
  <c r="Q48" i="129"/>
  <c r="O35" i="129"/>
  <c r="Q33" i="129"/>
  <c r="Q32" i="129"/>
  <c r="O23" i="129"/>
  <c r="Q24" i="129"/>
  <c r="Q19" i="129"/>
  <c r="O17" i="129"/>
  <c r="Q18" i="129"/>
  <c r="O8" i="129"/>
  <c r="Q45" i="129"/>
  <c r="Q62" i="129"/>
  <c r="X8" i="129"/>
  <c r="G20" i="129"/>
  <c r="G28" i="129" s="1"/>
  <c r="N21" i="129"/>
  <c r="J22" i="129"/>
  <c r="K22" i="129" s="1"/>
  <c r="P62" i="129"/>
  <c r="Q36" i="129"/>
  <c r="O41" i="129"/>
  <c r="P44" i="129"/>
  <c r="Q44" i="129" s="1"/>
  <c r="P13" i="129"/>
  <c r="D41" i="129"/>
  <c r="D68" i="129" s="1"/>
  <c r="D7" i="131" l="1"/>
  <c r="D37" i="131"/>
  <c r="T69" i="129"/>
  <c r="P23" i="129"/>
  <c r="F69" i="129"/>
  <c r="W69" i="129"/>
  <c r="X68" i="129"/>
  <c r="P22" i="129"/>
  <c r="Q22" i="129" s="1"/>
  <c r="M69" i="129"/>
  <c r="P20" i="129"/>
  <c r="O68" i="129"/>
  <c r="J69" i="129"/>
  <c r="G69" i="129"/>
  <c r="D69" i="129"/>
  <c r="I69" i="129"/>
  <c r="V69" i="129"/>
  <c r="U69" i="129"/>
  <c r="L69" i="129"/>
  <c r="X28" i="129"/>
  <c r="X69" i="129" s="1"/>
  <c r="O28" i="129"/>
  <c r="P41" i="129"/>
  <c r="P68" i="129" s="1"/>
  <c r="D36" i="131" l="1"/>
  <c r="E8" i="131"/>
  <c r="P28" i="129"/>
  <c r="P69" i="129" s="1"/>
  <c r="O69" i="129"/>
  <c r="E37" i="131" l="1"/>
  <c r="E7" i="131"/>
  <c r="E36" i="131" l="1"/>
  <c r="F8" i="131"/>
  <c r="F37" i="131" l="1"/>
  <c r="F36" i="131" s="1"/>
  <c r="F7" i="131"/>
</calcChain>
</file>

<file path=xl/sharedStrings.xml><?xml version="1.0" encoding="utf-8"?>
<sst xmlns="http://schemas.openxmlformats.org/spreadsheetml/2006/main" count="227" uniqueCount="151">
  <si>
    <t>№ п/п</t>
  </si>
  <si>
    <t>Наименование статей</t>
  </si>
  <si>
    <t>ДОХОДЫ</t>
  </si>
  <si>
    <t>Техническое обслуживание</t>
  </si>
  <si>
    <t>Прочие:</t>
  </si>
  <si>
    <t>Аренда велопарковок</t>
  </si>
  <si>
    <t>ВСЕГО ДОХОДОВ</t>
  </si>
  <si>
    <t>5</t>
  </si>
  <si>
    <t>Водоснабжение МОП</t>
  </si>
  <si>
    <t>План</t>
  </si>
  <si>
    <t>Факт</t>
  </si>
  <si>
    <t>РАСХОДЫ</t>
  </si>
  <si>
    <t>ВСЕГО РАСХОДОВ</t>
  </si>
  <si>
    <t>4</t>
  </si>
  <si>
    <t>Отклонение</t>
  </si>
  <si>
    <t xml:space="preserve"> I квартал 2020г.</t>
  </si>
  <si>
    <t xml:space="preserve"> II квартал 2020г.</t>
  </si>
  <si>
    <t xml:space="preserve"> III квартал 2020г.</t>
  </si>
  <si>
    <t xml:space="preserve"> IV квартал 2020г.</t>
  </si>
  <si>
    <t>Основные жилищно-коммунальные услуги:</t>
  </si>
  <si>
    <t>Санитарное содержание вспомогательных помещений</t>
  </si>
  <si>
    <t>Техническое обслуживание лифта</t>
  </si>
  <si>
    <t>Обращение с твёрдыми коммунальными отходами</t>
  </si>
  <si>
    <t>Возмещаемые жилищно-коммунальные услуги:</t>
  </si>
  <si>
    <t>Возмещение расходов на электроэнергию, потребляемую на освещение вспомогательных помещений и работу оборудования, кроме лифта</t>
  </si>
  <si>
    <t>Возмещение расходов на электроэнергию, потребляемую на работу лифта</t>
  </si>
  <si>
    <t>Дополнительные жилищно-коммунальные услуги:</t>
  </si>
  <si>
    <t>Техническое обслуживание запорно-переговорных устройств</t>
  </si>
  <si>
    <t>Техническое обслуживание системы видеонаблюдения</t>
  </si>
  <si>
    <t>Членский взнос:</t>
  </si>
  <si>
    <t>Ставка обслуживающей организации</t>
  </si>
  <si>
    <t>Возмещение экономически обоснованных затрат</t>
  </si>
  <si>
    <t>3</t>
  </si>
  <si>
    <t>Прочие расходы:</t>
  </si>
  <si>
    <t xml:space="preserve">Фонд оплаты труда </t>
  </si>
  <si>
    <t>Комиссия банка за ведение расчетного счета</t>
  </si>
  <si>
    <t>Налог при УСН</t>
  </si>
  <si>
    <t>ПРИБЫЛЬ/УБЫТОК</t>
  </si>
  <si>
    <t>Пеня</t>
  </si>
  <si>
    <t>Сальдо на начало периода, в т.ч.:</t>
  </si>
  <si>
    <t>- на расчетном счете</t>
  </si>
  <si>
    <t>- на депозитном счете</t>
  </si>
  <si>
    <t>ИТОГО ПРИХОД</t>
  </si>
  <si>
    <t>Вступительный взнос</t>
  </si>
  <si>
    <t>Основные ЖКУ</t>
  </si>
  <si>
    <t>Прочие</t>
  </si>
  <si>
    <t>Полученные проценты</t>
  </si>
  <si>
    <t>Возврат с депозита</t>
  </si>
  <si>
    <t>ИТОГО РАСХОД</t>
  </si>
  <si>
    <t>Электроэнергия</t>
  </si>
  <si>
    <t>Фонд оплаты труда председателя</t>
  </si>
  <si>
    <t>Комиссия банка</t>
  </si>
  <si>
    <t>Комиссия ЕРИП</t>
  </si>
  <si>
    <t>Отправлено на депозит</t>
  </si>
  <si>
    <t>Сальдо на конец периода. В т.ч.:</t>
  </si>
  <si>
    <t>на расчетном счете</t>
  </si>
  <si>
    <t>на депозитном счете</t>
  </si>
  <si>
    <t>1 квартал</t>
  </si>
  <si>
    <t>ООО "Астокомфорт"</t>
  </si>
  <si>
    <t>Аренда помещения и к/у</t>
  </si>
  <si>
    <t>Видеонаблюдение</t>
  </si>
  <si>
    <t>Обращение с ТКО</t>
  </si>
  <si>
    <t>Выплата налога с ФОТ (ФСЗН и Белгосстрах)</t>
  </si>
  <si>
    <t>Подоходный налог</t>
  </si>
  <si>
    <t>Услуга ЕРИП (обслуживание лицевого счета)</t>
  </si>
  <si>
    <t>Тех.обслуживание домофона</t>
  </si>
  <si>
    <t>Тех.обслуживание лифта</t>
  </si>
  <si>
    <t>Оплата прочих товаров и услуг*</t>
  </si>
  <si>
    <t>Анализ дебиторской задолженности, руб:</t>
  </si>
  <si>
    <t xml:space="preserve">по вступительным взносам </t>
  </si>
  <si>
    <t>по членскому взносу и дополнительным услугам</t>
  </si>
  <si>
    <t>Поверка манометров</t>
  </si>
  <si>
    <t>2 квартал</t>
  </si>
  <si>
    <t>Почтовые расходы</t>
  </si>
  <si>
    <t>3 квартал</t>
  </si>
  <si>
    <t>Расходы по регистрации и использованию радиочастотного устройства</t>
  </si>
  <si>
    <t>4 квартал</t>
  </si>
  <si>
    <t>Техническое обслуживание лифта с учетом технического освидетельствования с электрофмзическими измерениями и стоимостью расходного материала</t>
  </si>
  <si>
    <t>Отчет от движении денежных средств за 2020 г.</t>
  </si>
  <si>
    <t xml:space="preserve"> 2020г.</t>
  </si>
  <si>
    <t>Проценты по вкладам вступительного взноса и прочим</t>
  </si>
  <si>
    <t>ЗА 2020 год</t>
  </si>
  <si>
    <t>1.1.</t>
  </si>
  <si>
    <t>1.2.</t>
  </si>
  <si>
    <t>1.3.</t>
  </si>
  <si>
    <t>Дополнительные ЖКУ</t>
  </si>
  <si>
    <t>1.4.</t>
  </si>
  <si>
    <t>1.5.</t>
  </si>
  <si>
    <t>1.6.</t>
  </si>
  <si>
    <t>1.7.</t>
  </si>
  <si>
    <t>2</t>
  </si>
  <si>
    <t>6</t>
  </si>
  <si>
    <t>8</t>
  </si>
  <si>
    <t>10</t>
  </si>
  <si>
    <t>Полусфера</t>
  </si>
  <si>
    <t>Электроэнергия уличного отвещения</t>
  </si>
  <si>
    <t>Материалы и услуги за счет вступительного взноса</t>
  </si>
  <si>
    <t>Электроэнергия уличного отвещения за счет членского взноса</t>
  </si>
  <si>
    <t>Комиссия банка по расчетам за членский взнос и доп.услуги (2%)</t>
  </si>
  <si>
    <t>Изготовление стоек для табличек</t>
  </si>
  <si>
    <t>Налоги</t>
  </si>
  <si>
    <t>13</t>
  </si>
  <si>
    <t xml:space="preserve">СМЕТА  ДОХОДОВ И РАСХОДОВ ТОВАРИЩЕСТВА СОБСТВЕННИКОВ "КВАРТАЛ ПИРС-2" </t>
  </si>
  <si>
    <t>Начисления на оплату труда (ФСЗН и Белгосстрах)</t>
  </si>
  <si>
    <t>Аренда офисного помещ. ТС</t>
  </si>
  <si>
    <t>Возмещение коммунальных услуг по помещениям ТС</t>
  </si>
  <si>
    <t>Электроэнергия уличного отвещения за счет возмещения</t>
  </si>
  <si>
    <t>Вознаграждение расчетных агентов и организаций</t>
  </si>
  <si>
    <t>Освидетельствование и ЭФИ лифтов</t>
  </si>
  <si>
    <t>Обслуживание АСКУЭ</t>
  </si>
  <si>
    <t>Контроль состояния пожарной автоматики</t>
  </si>
  <si>
    <t>Интернет для работы видеонаблюдения и СКУД</t>
  </si>
  <si>
    <t>Обслуживание шлагбаумов</t>
  </si>
  <si>
    <t>Обслуживание точек Wi-fi, услуги связи</t>
  </si>
  <si>
    <t>Оборудование, материалы, необходимые для эксплуатации общего имущества</t>
  </si>
  <si>
    <t>Материальное обеспечение деятельности товарищества собственников</t>
  </si>
  <si>
    <t>Расходы на услуги по ремонту общедомового оборудования</t>
  </si>
  <si>
    <t>промывка канализации</t>
  </si>
  <si>
    <t>Текущий ремонт</t>
  </si>
  <si>
    <t>МЧС</t>
  </si>
  <si>
    <t>астокомформ</t>
  </si>
  <si>
    <t>ремонт слаботочных систем и сетей</t>
  </si>
  <si>
    <t>Хим вода для заполнения т/сетей</t>
  </si>
  <si>
    <t>ТС "ПИРС-2"</t>
  </si>
  <si>
    <t>Книга учета проверок 1х1 А4</t>
  </si>
  <si>
    <t>31.12.219</t>
  </si>
  <si>
    <t>ТС "КВАРТАЛ ПИРС-2"</t>
  </si>
  <si>
    <t>Табличка 700*500*3</t>
  </si>
  <si>
    <t>Лиственница 25л, защитное масло лазурь</t>
  </si>
  <si>
    <t>Альгитинн, канистра 10л</t>
  </si>
  <si>
    <t>Табличка 210*297*3</t>
  </si>
  <si>
    <t>Материалы АСТОКОМФОРТ</t>
  </si>
  <si>
    <t>Табличка 300*430*3 (уголок)</t>
  </si>
  <si>
    <t>Табличка 600*400</t>
  </si>
  <si>
    <t>Книга замечаний и предложений 1*1 Сер АП0045709</t>
  </si>
  <si>
    <t>Аренда контейнера по вх.д. от 30.06.2020</t>
  </si>
  <si>
    <t>Наклейка 45*30</t>
  </si>
  <si>
    <t>Промывка канализации</t>
  </si>
  <si>
    <t>Бумага а4 80 г/м2 500 л</t>
  </si>
  <si>
    <t>Керамический гранит 60*60 Про Стоун серый</t>
  </si>
  <si>
    <t>Доводчик дверной DC-20.4/1050/085</t>
  </si>
  <si>
    <t>Розетка 1мест, с/з</t>
  </si>
  <si>
    <t>Фиксатор дверной КН-130</t>
  </si>
  <si>
    <t>Ель Glauca</t>
  </si>
  <si>
    <t>Табличка 420*297*3</t>
  </si>
  <si>
    <t>Гриль угольный Original Kettle,E 5710</t>
  </si>
  <si>
    <t>Стартер для розжига угля</t>
  </si>
  <si>
    <t>Щетка для гриля Т-образная 53см</t>
  </si>
  <si>
    <t>астокомформ промывка канализации</t>
  </si>
  <si>
    <t>Прочие расходы</t>
  </si>
  <si>
    <t>Техобслуживание лифта (материалы) ОРОНА лифт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</si>
</sst>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;[Red]\-0.0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Arial"/>
      <family val="2"/>
      <charset val="204"/>
    </font>
    <font>
      <sz val="11"/>
      <color indexed="8"/>
      <name val="Calibri"/>
      <family val="2"/>
    </font>
    <font>
      <sz val="10"/>
      <name val="Arial"/>
      <family val="2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name val="Arial"/>
      <family val="2"/>
    </font>
    <font>
      <sz val="14"/>
      <color rgb="FFFF0000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sz val="9"/>
      <name val="Arial"/>
      <family val="2"/>
      <charset val="204"/>
    </font>
    <font>
      <sz val="9"/>
      <color theme="1"/>
      <name val="Arial"/>
      <family val="2"/>
      <charset val="204"/>
    </font>
    <font>
      <sz val="9"/>
      <color theme="1"/>
      <name val="Times New Roman"/>
      <family val="1"/>
      <charset val="204"/>
    </font>
    <font>
      <sz val="9"/>
      <name val="Arial"/>
      <family val="2"/>
    </font>
    <font>
      <sz val="9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</borders>
  <cellStyleXfs count="73">
    <xf numFmtId="0" fontId="0" fillId="0" borderId="0"/>
    <xf numFmtId="0" fontId="5" fillId="0" borderId="0"/>
    <xf numFmtId="0" fontId="11" fillId="0" borderId="0" applyNumberFormat="0" applyFill="0" applyBorder="0" applyAlignment="0" applyProtection="0"/>
    <xf numFmtId="0" fontId="12" fillId="0" borderId="23" applyNumberFormat="0" applyFill="0" applyAlignment="0" applyProtection="0"/>
    <xf numFmtId="0" fontId="13" fillId="0" borderId="24" applyNumberFormat="0" applyFill="0" applyAlignment="0" applyProtection="0"/>
    <xf numFmtId="0" fontId="14" fillId="0" borderId="25" applyNumberFormat="0" applyFill="0" applyAlignment="0" applyProtection="0"/>
    <xf numFmtId="0" fontId="14" fillId="0" borderId="0" applyNumberFormat="0" applyFill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26" applyNumberFormat="0" applyAlignment="0" applyProtection="0"/>
    <xf numFmtId="0" fontId="19" fillId="7" borderId="27" applyNumberFormat="0" applyAlignment="0" applyProtection="0"/>
    <xf numFmtId="0" fontId="20" fillId="7" borderId="26" applyNumberFormat="0" applyAlignment="0" applyProtection="0"/>
    <xf numFmtId="0" fontId="21" fillId="0" borderId="28" applyNumberFormat="0" applyFill="0" applyAlignment="0" applyProtection="0"/>
    <xf numFmtId="0" fontId="22" fillId="8" borderId="29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31" applyNumberFormat="0" applyFill="0" applyAlignment="0" applyProtection="0"/>
    <xf numFmtId="0" fontId="26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6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6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6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6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6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0" borderId="0"/>
    <xf numFmtId="0" fontId="4" fillId="9" borderId="30" applyNumberFormat="0" applyFont="0" applyAlignment="0" applyProtection="0"/>
    <xf numFmtId="0" fontId="27" fillId="0" borderId="0"/>
    <xf numFmtId="0" fontId="28" fillId="0" borderId="0"/>
    <xf numFmtId="0" fontId="29" fillId="0" borderId="0"/>
    <xf numFmtId="0" fontId="3" fillId="0" borderId="0"/>
    <xf numFmtId="0" fontId="2" fillId="0" borderId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30" applyNumberFormat="0" applyFont="0" applyAlignment="0" applyProtection="0"/>
    <xf numFmtId="0" fontId="1" fillId="0" borderId="0"/>
    <xf numFmtId="0" fontId="1" fillId="0" borderId="0"/>
    <xf numFmtId="0" fontId="32" fillId="0" borderId="0"/>
    <xf numFmtId="0" fontId="32" fillId="0" borderId="0"/>
  </cellStyleXfs>
  <cellXfs count="264">
    <xf numFmtId="0" fontId="0" fillId="0" borderId="0" xfId="0"/>
    <xf numFmtId="0" fontId="6" fillId="2" borderId="0" xfId="1" applyFont="1" applyFill="1" applyAlignment="1">
      <alignment vertical="center"/>
    </xf>
    <xf numFmtId="4" fontId="6" fillId="2" borderId="7" xfId="1" applyNumberFormat="1" applyFont="1" applyFill="1" applyBorder="1" applyAlignment="1">
      <alignment horizontal="right" vertical="center"/>
    </xf>
    <xf numFmtId="0" fontId="7" fillId="2" borderId="0" xfId="1" applyFont="1" applyFill="1" applyAlignment="1">
      <alignment vertical="center"/>
    </xf>
    <xf numFmtId="0" fontId="6" fillId="2" borderId="4" xfId="1" applyFont="1" applyFill="1" applyBorder="1" applyAlignment="1">
      <alignment horizontal="center" vertical="center" wrapText="1"/>
    </xf>
    <xf numFmtId="4" fontId="6" fillId="2" borderId="4" xfId="1" applyNumberFormat="1" applyFont="1" applyFill="1" applyBorder="1" applyAlignment="1">
      <alignment horizontal="right" vertical="center"/>
    </xf>
    <xf numFmtId="0" fontId="6" fillId="0" borderId="0" xfId="1" applyFont="1" applyAlignment="1">
      <alignment vertical="center"/>
    </xf>
    <xf numFmtId="4" fontId="6" fillId="0" borderId="0" xfId="1" applyNumberFormat="1" applyFont="1" applyAlignment="1">
      <alignment vertical="center"/>
    </xf>
    <xf numFmtId="0" fontId="7" fillId="0" borderId="0" xfId="1" applyFont="1" applyAlignment="1">
      <alignment vertical="center"/>
    </xf>
    <xf numFmtId="0" fontId="7" fillId="0" borderId="33" xfId="1" applyFont="1" applyBorder="1" applyAlignment="1">
      <alignment horizontal="left" vertical="center" wrapText="1"/>
    </xf>
    <xf numFmtId="4" fontId="7" fillId="0" borderId="33" xfId="1" applyNumberFormat="1" applyFont="1" applyBorder="1" applyAlignment="1">
      <alignment horizontal="right" vertical="center" wrapText="1"/>
    </xf>
    <xf numFmtId="4" fontId="7" fillId="2" borderId="0" xfId="1" applyNumberFormat="1" applyFont="1" applyFill="1" applyAlignment="1">
      <alignment vertical="center"/>
    </xf>
    <xf numFmtId="4" fontId="6" fillId="2" borderId="33" xfId="1" applyNumberFormat="1" applyFont="1" applyFill="1" applyBorder="1" applyAlignment="1">
      <alignment horizontal="right" vertical="center"/>
    </xf>
    <xf numFmtId="4" fontId="6" fillId="2" borderId="33" xfId="1" applyNumberFormat="1" applyFont="1" applyFill="1" applyBorder="1" applyAlignment="1">
      <alignment horizontal="right" vertical="center" wrapText="1"/>
    </xf>
    <xf numFmtId="0" fontId="6" fillId="0" borderId="33" xfId="1" applyFont="1" applyBorder="1" applyAlignment="1">
      <alignment horizontal="left" vertical="center" wrapText="1"/>
    </xf>
    <xf numFmtId="4" fontId="6" fillId="0" borderId="33" xfId="1" applyNumberFormat="1" applyFont="1" applyBorder="1" applyAlignment="1">
      <alignment horizontal="right" vertical="center"/>
    </xf>
    <xf numFmtId="1" fontId="7" fillId="2" borderId="43" xfId="1" applyNumberFormat="1" applyFont="1" applyFill="1" applyBorder="1" applyAlignment="1">
      <alignment horizontal="center" vertical="center" wrapText="1"/>
    </xf>
    <xf numFmtId="1" fontId="7" fillId="2" borderId="42" xfId="1" applyNumberFormat="1" applyFont="1" applyFill="1" applyBorder="1" applyAlignment="1">
      <alignment horizontal="center" vertical="center" wrapText="1"/>
    </xf>
    <xf numFmtId="4" fontId="7" fillId="2" borderId="2" xfId="1" applyNumberFormat="1" applyFont="1" applyFill="1" applyBorder="1" applyAlignment="1">
      <alignment horizontal="right" vertical="center"/>
    </xf>
    <xf numFmtId="4" fontId="7" fillId="2" borderId="3" xfId="1" applyNumberFormat="1" applyFont="1" applyFill="1" applyBorder="1" applyAlignment="1">
      <alignment horizontal="right" vertical="center"/>
    </xf>
    <xf numFmtId="1" fontId="6" fillId="2" borderId="4" xfId="1" applyNumberFormat="1" applyFont="1" applyFill="1" applyBorder="1" applyAlignment="1">
      <alignment horizontal="center" vertical="center" wrapText="1"/>
    </xf>
    <xf numFmtId="0" fontId="6" fillId="2" borderId="41" xfId="1" applyFont="1" applyFill="1" applyBorder="1" applyAlignment="1">
      <alignment horizontal="center" vertical="center" wrapText="1"/>
    </xf>
    <xf numFmtId="4" fontId="6" fillId="2" borderId="43" xfId="1" applyNumberFormat="1" applyFont="1" applyFill="1" applyBorder="1" applyAlignment="1">
      <alignment horizontal="right" vertical="center"/>
    </xf>
    <xf numFmtId="4" fontId="6" fillId="2" borderId="33" xfId="1" applyNumberFormat="1" applyFont="1" applyFill="1" applyBorder="1" applyAlignment="1">
      <alignment horizontal="right"/>
    </xf>
    <xf numFmtId="49" fontId="7" fillId="2" borderId="1" xfId="1" applyNumberFormat="1" applyFont="1" applyFill="1" applyBorder="1" applyAlignment="1">
      <alignment horizontal="center" vertical="center" wrapText="1"/>
    </xf>
    <xf numFmtId="49" fontId="6" fillId="2" borderId="4" xfId="1" applyNumberFormat="1" applyFont="1" applyFill="1" applyBorder="1" applyAlignment="1">
      <alignment horizontal="center" vertical="center" wrapText="1"/>
    </xf>
    <xf numFmtId="4" fontId="7" fillId="2" borderId="10" xfId="1" applyNumberFormat="1" applyFont="1" applyFill="1" applyBorder="1" applyAlignment="1">
      <alignment horizontal="center" vertical="center" wrapText="1"/>
    </xf>
    <xf numFmtId="4" fontId="7" fillId="2" borderId="45" xfId="1" applyNumberFormat="1" applyFont="1" applyFill="1" applyBorder="1" applyAlignment="1">
      <alignment horizontal="center" vertical="center" wrapText="1"/>
    </xf>
    <xf numFmtId="4" fontId="7" fillId="2" borderId="2" xfId="1" applyNumberFormat="1" applyFont="1" applyFill="1" applyBorder="1" applyAlignment="1">
      <alignment vertical="center"/>
    </xf>
    <xf numFmtId="4" fontId="6" fillId="2" borderId="33" xfId="1" applyNumberFormat="1" applyFont="1" applyFill="1" applyBorder="1" applyAlignment="1">
      <alignment vertical="center"/>
    </xf>
    <xf numFmtId="4" fontId="6" fillId="2" borderId="43" xfId="1" applyNumberFormat="1" applyFont="1" applyFill="1" applyBorder="1" applyAlignment="1">
      <alignment vertical="center"/>
    </xf>
    <xf numFmtId="4" fontId="7" fillId="2" borderId="3" xfId="1" applyNumberFormat="1" applyFont="1" applyFill="1" applyBorder="1" applyAlignment="1">
      <alignment vertical="center"/>
    </xf>
    <xf numFmtId="4" fontId="6" fillId="0" borderId="33" xfId="1" applyNumberFormat="1" applyFont="1" applyBorder="1" applyAlignment="1">
      <alignment vertical="center"/>
    </xf>
    <xf numFmtId="4" fontId="7" fillId="0" borderId="33" xfId="1" applyNumberFormat="1" applyFont="1" applyBorder="1" applyAlignment="1">
      <alignment vertical="center"/>
    </xf>
    <xf numFmtId="4" fontId="10" fillId="2" borderId="9" xfId="1" applyNumberFormat="1" applyFont="1" applyFill="1" applyBorder="1" applyAlignment="1">
      <alignment horizontal="right" vertical="center"/>
    </xf>
    <xf numFmtId="4" fontId="10" fillId="2" borderId="40" xfId="1" applyNumberFormat="1" applyFont="1" applyFill="1" applyBorder="1" applyAlignment="1">
      <alignment horizontal="right" vertical="center"/>
    </xf>
    <xf numFmtId="4" fontId="6" fillId="2" borderId="11" xfId="1" applyNumberFormat="1" applyFont="1" applyFill="1" applyBorder="1" applyAlignment="1">
      <alignment horizontal="right" vertical="center" wrapText="1"/>
    </xf>
    <xf numFmtId="49" fontId="6" fillId="2" borderId="6" xfId="1" applyNumberFormat="1" applyFont="1" applyFill="1" applyBorder="1" applyAlignment="1">
      <alignment horizontal="center" vertical="center" wrapText="1"/>
    </xf>
    <xf numFmtId="4" fontId="7" fillId="2" borderId="2" xfId="1" applyNumberFormat="1" applyFont="1" applyFill="1" applyBorder="1" applyAlignment="1">
      <alignment horizontal="right" vertical="center" wrapText="1"/>
    </xf>
    <xf numFmtId="4" fontId="7" fillId="2" borderId="15" xfId="1" applyNumberFormat="1" applyFont="1" applyFill="1" applyBorder="1" applyAlignment="1">
      <alignment horizontal="right" vertical="center"/>
    </xf>
    <xf numFmtId="4" fontId="7" fillId="2" borderId="1" xfId="1" applyNumberFormat="1" applyFont="1" applyFill="1" applyBorder="1" applyAlignment="1">
      <alignment horizontal="right" vertical="center"/>
    </xf>
    <xf numFmtId="4" fontId="6" fillId="2" borderId="5" xfId="1" applyNumberFormat="1" applyFont="1" applyFill="1" applyBorder="1" applyAlignment="1">
      <alignment horizontal="right" vertical="center" wrapText="1"/>
    </xf>
    <xf numFmtId="49" fontId="6" fillId="2" borderId="41" xfId="1" applyNumberFormat="1" applyFont="1" applyFill="1" applyBorder="1" applyAlignment="1">
      <alignment horizontal="center" vertical="center" wrapText="1"/>
    </xf>
    <xf numFmtId="4" fontId="10" fillId="2" borderId="12" xfId="1" applyNumberFormat="1" applyFont="1" applyFill="1" applyBorder="1" applyAlignment="1">
      <alignment horizontal="right" vertical="center"/>
    </xf>
    <xf numFmtId="0" fontId="6" fillId="2" borderId="6" xfId="1" applyFont="1" applyFill="1" applyBorder="1" applyAlignment="1">
      <alignment horizontal="center" vertical="center" wrapText="1"/>
    </xf>
    <xf numFmtId="4" fontId="10" fillId="2" borderId="32" xfId="1" applyNumberFormat="1" applyFont="1" applyFill="1" applyBorder="1" applyAlignment="1">
      <alignment horizontal="right" vertical="center"/>
    </xf>
    <xf numFmtId="4" fontId="7" fillId="2" borderId="0" xfId="1" applyNumberFormat="1" applyFont="1" applyFill="1" applyAlignment="1">
      <alignment horizontal="right" vertical="center"/>
    </xf>
    <xf numFmtId="0" fontId="7" fillId="2" borderId="41" xfId="1" applyFont="1" applyFill="1" applyBorder="1" applyAlignment="1">
      <alignment horizontal="center" vertical="center" wrapText="1"/>
    </xf>
    <xf numFmtId="4" fontId="7" fillId="2" borderId="9" xfId="1" applyNumberFormat="1" applyFont="1" applyFill="1" applyBorder="1" applyAlignment="1">
      <alignment horizontal="center" vertical="center" wrapText="1"/>
    </xf>
    <xf numFmtId="4" fontId="7" fillId="2" borderId="40" xfId="1" applyNumberFormat="1" applyFont="1" applyFill="1" applyBorder="1" applyAlignment="1">
      <alignment horizontal="center" vertical="center" wrapText="1"/>
    </xf>
    <xf numFmtId="4" fontId="10" fillId="2" borderId="45" xfId="1" applyNumberFormat="1" applyFont="1" applyFill="1" applyBorder="1" applyAlignment="1">
      <alignment horizontal="right" vertical="center"/>
    </xf>
    <xf numFmtId="4" fontId="6" fillId="2" borderId="11" xfId="1" applyNumberFormat="1" applyFont="1" applyFill="1" applyBorder="1" applyAlignment="1">
      <alignment vertical="center"/>
    </xf>
    <xf numFmtId="4" fontId="7" fillId="2" borderId="3" xfId="1" applyNumberFormat="1" applyFont="1" applyFill="1" applyBorder="1" applyAlignment="1">
      <alignment horizontal="right" vertical="center" wrapText="1"/>
    </xf>
    <xf numFmtId="0" fontId="6" fillId="0" borderId="33" xfId="1" applyFont="1" applyBorder="1" applyAlignment="1">
      <alignment vertical="center"/>
    </xf>
    <xf numFmtId="4" fontId="6" fillId="2" borderId="42" xfId="1" applyNumberFormat="1" applyFont="1" applyFill="1" applyBorder="1" applyAlignment="1">
      <alignment horizontal="right" vertical="center" wrapText="1"/>
    </xf>
    <xf numFmtId="0" fontId="0" fillId="0" borderId="33" xfId="0" applyBorder="1" applyAlignment="1">
      <alignment horizontal="center"/>
    </xf>
    <xf numFmtId="49" fontId="7" fillId="0" borderId="33" xfId="1" applyNumberFormat="1" applyFont="1" applyBorder="1" applyAlignment="1">
      <alignment horizontal="left" vertical="center" wrapText="1"/>
    </xf>
    <xf numFmtId="4" fontId="8" fillId="0" borderId="33" xfId="1" applyNumberFormat="1" applyFont="1" applyBorder="1" applyAlignment="1">
      <alignment horizontal="right" vertical="center" wrapText="1"/>
    </xf>
    <xf numFmtId="4" fontId="7" fillId="0" borderId="33" xfId="1" applyNumberFormat="1" applyFont="1" applyBorder="1" applyAlignment="1">
      <alignment vertical="center" wrapText="1"/>
    </xf>
    <xf numFmtId="0" fontId="7" fillId="0" borderId="33" xfId="1" applyFont="1" applyBorder="1" applyAlignment="1">
      <alignment horizontal="left" wrapText="1"/>
    </xf>
    <xf numFmtId="0" fontId="6" fillId="0" borderId="33" xfId="1" applyFont="1" applyBorder="1" applyAlignment="1">
      <alignment horizontal="center" vertical="center"/>
    </xf>
    <xf numFmtId="0" fontId="6" fillId="0" borderId="33" xfId="1" applyFont="1" applyBorder="1" applyAlignment="1">
      <alignment horizontal="left" vertical="center"/>
    </xf>
    <xf numFmtId="4" fontId="6" fillId="0" borderId="33" xfId="1" applyNumberFormat="1" applyFont="1" applyBorder="1" applyAlignment="1">
      <alignment horizontal="right" vertical="center" wrapText="1"/>
    </xf>
    <xf numFmtId="0" fontId="6" fillId="0" borderId="33" xfId="1" applyFont="1" applyBorder="1" applyAlignment="1">
      <alignment horizontal="center" vertical="center" wrapText="1"/>
    </xf>
    <xf numFmtId="49" fontId="6" fillId="0" borderId="33" xfId="1" applyNumberFormat="1" applyFont="1" applyBorder="1" applyAlignment="1">
      <alignment horizontal="center" vertical="center" wrapText="1"/>
    </xf>
    <xf numFmtId="4" fontId="7" fillId="0" borderId="33" xfId="1" applyNumberFormat="1" applyFont="1" applyBorder="1" applyAlignment="1">
      <alignment horizontal="right" vertical="center"/>
    </xf>
    <xf numFmtId="0" fontId="9" fillId="0" borderId="33" xfId="1" applyFont="1" applyBorder="1" applyAlignment="1">
      <alignment horizontal="left" vertical="center" wrapText="1"/>
    </xf>
    <xf numFmtId="0" fontId="7" fillId="0" borderId="33" xfId="1" applyFont="1" applyBorder="1" applyAlignment="1">
      <alignment vertical="center"/>
    </xf>
    <xf numFmtId="1" fontId="7" fillId="2" borderId="41" xfId="1" applyNumberFormat="1" applyFont="1" applyFill="1" applyBorder="1" applyAlignment="1">
      <alignment horizontal="center" vertical="center" wrapText="1"/>
    </xf>
    <xf numFmtId="4" fontId="6" fillId="2" borderId="20" xfId="1" applyNumberFormat="1" applyFont="1" applyFill="1" applyBorder="1" applyAlignment="1">
      <alignment horizontal="right" vertical="center" wrapText="1"/>
    </xf>
    <xf numFmtId="4" fontId="6" fillId="2" borderId="4" xfId="1" applyNumberFormat="1" applyFont="1" applyFill="1" applyBorder="1" applyAlignment="1">
      <alignment horizontal="right" vertical="center" wrapText="1"/>
    </xf>
    <xf numFmtId="4" fontId="7" fillId="2" borderId="1" xfId="1" applyNumberFormat="1" applyFont="1" applyFill="1" applyBorder="1" applyAlignment="1">
      <alignment horizontal="right" vertical="center" wrapText="1"/>
    </xf>
    <xf numFmtId="4" fontId="6" fillId="2" borderId="41" xfId="1" applyNumberFormat="1" applyFont="1" applyFill="1" applyBorder="1" applyAlignment="1">
      <alignment horizontal="right" vertical="center"/>
    </xf>
    <xf numFmtId="4" fontId="6" fillId="2" borderId="6" xfId="1" applyNumberFormat="1" applyFont="1" applyFill="1" applyBorder="1" applyAlignment="1">
      <alignment horizontal="right" vertical="center"/>
    </xf>
    <xf numFmtId="4" fontId="10" fillId="2" borderId="39" xfId="1" applyNumberFormat="1" applyFont="1" applyFill="1" applyBorder="1" applyAlignment="1">
      <alignment horizontal="right" vertical="center"/>
    </xf>
    <xf numFmtId="4" fontId="7" fillId="2" borderId="58" xfId="1" applyNumberFormat="1" applyFont="1" applyFill="1" applyBorder="1" applyAlignment="1">
      <alignment vertical="center"/>
    </xf>
    <xf numFmtId="4" fontId="7" fillId="2" borderId="1" xfId="1" applyNumberFormat="1" applyFont="1" applyFill="1" applyBorder="1" applyAlignment="1">
      <alignment vertical="center"/>
    </xf>
    <xf numFmtId="4" fontId="6" fillId="2" borderId="4" xfId="1" applyNumberFormat="1" applyFont="1" applyFill="1" applyBorder="1" applyAlignment="1">
      <alignment vertical="center"/>
    </xf>
    <xf numFmtId="4" fontId="6" fillId="2" borderId="41" xfId="1" applyNumberFormat="1" applyFont="1" applyFill="1" applyBorder="1" applyAlignment="1">
      <alignment vertical="center"/>
    </xf>
    <xf numFmtId="4" fontId="7" fillId="2" borderId="44" xfId="1" applyNumberFormat="1" applyFont="1" applyFill="1" applyBorder="1" applyAlignment="1">
      <alignment horizontal="center" vertical="center" wrapText="1"/>
    </xf>
    <xf numFmtId="4" fontId="7" fillId="2" borderId="34" xfId="1" applyNumberFormat="1" applyFont="1" applyFill="1" applyBorder="1" applyAlignment="1">
      <alignment horizontal="right" vertical="center"/>
    </xf>
    <xf numFmtId="4" fontId="6" fillId="2" borderId="36" xfId="1" applyNumberFormat="1" applyFont="1" applyFill="1" applyBorder="1" applyAlignment="1">
      <alignment horizontal="right" vertical="center" wrapText="1"/>
    </xf>
    <xf numFmtId="4" fontId="6" fillId="2" borderId="8" xfId="1" applyNumberFormat="1" applyFont="1" applyFill="1" applyBorder="1" applyAlignment="1">
      <alignment horizontal="right" vertical="center" wrapText="1"/>
    </xf>
    <xf numFmtId="4" fontId="6" fillId="2" borderId="20" xfId="1" applyNumberFormat="1" applyFont="1" applyFill="1" applyBorder="1" applyAlignment="1">
      <alignment vertical="center"/>
    </xf>
    <xf numFmtId="4" fontId="6" fillId="0" borderId="33" xfId="1" applyNumberFormat="1" applyFont="1" applyFill="1" applyBorder="1" applyAlignment="1">
      <alignment vertical="center"/>
    </xf>
    <xf numFmtId="4" fontId="9" fillId="0" borderId="33" xfId="1" applyNumberFormat="1" applyFont="1" applyFill="1" applyBorder="1" applyAlignment="1">
      <alignment vertical="center"/>
    </xf>
    <xf numFmtId="0" fontId="6" fillId="2" borderId="42" xfId="1" applyFont="1" applyFill="1" applyBorder="1" applyAlignment="1">
      <alignment horizontal="left" vertical="center" wrapText="1"/>
    </xf>
    <xf numFmtId="4" fontId="6" fillId="2" borderId="0" xfId="1" applyNumberFormat="1" applyFont="1" applyFill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7" fillId="2" borderId="1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0" borderId="33" xfId="1" applyFont="1" applyBorder="1" applyAlignment="1">
      <alignment horizontal="center" vertical="center" wrapText="1"/>
    </xf>
    <xf numFmtId="4" fontId="7" fillId="2" borderId="7" xfId="1" applyNumberFormat="1" applyFont="1" applyFill="1" applyBorder="1" applyAlignment="1">
      <alignment horizontal="center" vertical="center" wrapText="1"/>
    </xf>
    <xf numFmtId="1" fontId="7" fillId="2" borderId="0" xfId="1" applyNumberFormat="1" applyFont="1" applyFill="1" applyAlignment="1">
      <alignment horizontal="center" vertical="center" wrapText="1"/>
    </xf>
    <xf numFmtId="4" fontId="7" fillId="2" borderId="0" xfId="1" applyNumberFormat="1" applyFont="1" applyFill="1" applyAlignment="1">
      <alignment horizontal="center" vertical="center" wrapText="1"/>
    </xf>
    <xf numFmtId="1" fontId="6" fillId="2" borderId="41" xfId="1" applyNumberFormat="1" applyFont="1" applyFill="1" applyBorder="1" applyAlignment="1">
      <alignment horizontal="center" vertical="center" wrapText="1"/>
    </xf>
    <xf numFmtId="4" fontId="6" fillId="2" borderId="36" xfId="1" applyNumberFormat="1" applyFont="1" applyFill="1" applyBorder="1" applyAlignment="1">
      <alignment horizontal="right" vertical="center"/>
    </xf>
    <xf numFmtId="4" fontId="7" fillId="2" borderId="0" xfId="1" applyNumberFormat="1" applyFont="1" applyFill="1" applyAlignment="1">
      <alignment horizontal="right" vertical="center" wrapText="1"/>
    </xf>
    <xf numFmtId="4" fontId="10" fillId="2" borderId="0" xfId="1" applyNumberFormat="1" applyFont="1" applyFill="1" applyAlignment="1">
      <alignment horizontal="right" vertical="center"/>
    </xf>
    <xf numFmtId="0" fontId="7" fillId="2" borderId="0" xfId="1" applyFont="1" applyFill="1" applyAlignment="1">
      <alignment horizontal="left" vertical="center" wrapText="1"/>
    </xf>
    <xf numFmtId="4" fontId="10" fillId="2" borderId="15" xfId="1" applyNumberFormat="1" applyFont="1" applyFill="1" applyBorder="1" applyAlignment="1">
      <alignment horizontal="right" vertical="center"/>
    </xf>
    <xf numFmtId="4" fontId="7" fillId="2" borderId="15" xfId="1" applyNumberFormat="1" applyFont="1" applyFill="1" applyBorder="1" applyAlignment="1">
      <alignment vertical="center"/>
    </xf>
    <xf numFmtId="0" fontId="6" fillId="2" borderId="0" xfId="1" applyFont="1" applyFill="1" applyAlignment="1">
      <alignment horizontal="left" vertical="center" wrapText="1"/>
    </xf>
    <xf numFmtId="4" fontId="6" fillId="2" borderId="0" xfId="1" applyNumberFormat="1" applyFont="1" applyFill="1" applyAlignment="1">
      <alignment horizontal="right" vertical="center" wrapText="1"/>
    </xf>
    <xf numFmtId="4" fontId="6" fillId="2" borderId="6" xfId="1" applyNumberFormat="1" applyFont="1" applyFill="1" applyBorder="1" applyAlignment="1">
      <alignment vertical="center"/>
    </xf>
    <xf numFmtId="4" fontId="7" fillId="2" borderId="58" xfId="1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7" fillId="2" borderId="15" xfId="1" applyFont="1" applyFill="1" applyBorder="1" applyAlignment="1">
      <alignment horizontal="left" vertical="center" wrapText="1"/>
    </xf>
    <xf numFmtId="4" fontId="7" fillId="2" borderId="47" xfId="1" applyNumberFormat="1" applyFont="1" applyFill="1" applyBorder="1" applyAlignment="1">
      <alignment horizontal="center" vertical="center" wrapText="1"/>
    </xf>
    <xf numFmtId="4" fontId="6" fillId="0" borderId="0" xfId="1" applyNumberFormat="1" applyFont="1" applyAlignment="1">
      <alignment horizontal="right" vertical="center" wrapText="1"/>
    </xf>
    <xf numFmtId="4" fontId="33" fillId="0" borderId="0" xfId="1" applyNumberFormat="1" applyFont="1" applyAlignment="1">
      <alignment vertical="center"/>
    </xf>
    <xf numFmtId="4" fontId="7" fillId="2" borderId="39" xfId="1" applyNumberFormat="1" applyFont="1" applyFill="1" applyBorder="1" applyAlignment="1">
      <alignment horizontal="center" vertical="center" wrapText="1"/>
    </xf>
    <xf numFmtId="4" fontId="6" fillId="2" borderId="16" xfId="1" applyNumberFormat="1" applyFont="1" applyFill="1" applyBorder="1" applyAlignment="1">
      <alignment horizontal="right" vertical="center"/>
    </xf>
    <xf numFmtId="4" fontId="7" fillId="2" borderId="62" xfId="1" applyNumberFormat="1" applyFont="1" applyFill="1" applyBorder="1" applyAlignment="1">
      <alignment horizontal="right" vertical="center"/>
    </xf>
    <xf numFmtId="4" fontId="7" fillId="2" borderId="57" xfId="1" applyNumberFormat="1" applyFont="1" applyFill="1" applyBorder="1" applyAlignment="1">
      <alignment horizontal="right" vertical="center"/>
    </xf>
    <xf numFmtId="4" fontId="7" fillId="2" borderId="55" xfId="1" applyNumberFormat="1" applyFont="1" applyFill="1" applyBorder="1" applyAlignment="1">
      <alignment horizontal="center" vertical="center" wrapText="1"/>
    </xf>
    <xf numFmtId="4" fontId="7" fillId="2" borderId="62" xfId="1" applyNumberFormat="1" applyFont="1" applyFill="1" applyBorder="1" applyAlignment="1">
      <alignment vertical="center"/>
    </xf>
    <xf numFmtId="4" fontId="6" fillId="2" borderId="61" xfId="1" applyNumberFormat="1" applyFont="1" applyFill="1" applyBorder="1" applyAlignment="1">
      <alignment horizontal="right" vertical="center" wrapText="1"/>
    </xf>
    <xf numFmtId="4" fontId="6" fillId="2" borderId="61" xfId="1" applyNumberFormat="1" applyFont="1" applyFill="1" applyBorder="1" applyAlignment="1">
      <alignment vertical="center"/>
    </xf>
    <xf numFmtId="0" fontId="7" fillId="2" borderId="4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left" vertical="center" wrapText="1"/>
    </xf>
    <xf numFmtId="4" fontId="7" fillId="2" borderId="49" xfId="1" applyNumberFormat="1" applyFont="1" applyFill="1" applyBorder="1" applyAlignment="1">
      <alignment horizontal="right" vertical="center"/>
    </xf>
    <xf numFmtId="0" fontId="6" fillId="2" borderId="5" xfId="1" applyFont="1" applyFill="1" applyBorder="1" applyAlignment="1">
      <alignment horizontal="left" vertical="center" wrapText="1"/>
    </xf>
    <xf numFmtId="4" fontId="6" fillId="2" borderId="53" xfId="1" applyNumberFormat="1" applyFont="1" applyFill="1" applyBorder="1" applyAlignment="1">
      <alignment horizontal="right" vertical="center" wrapText="1"/>
    </xf>
    <xf numFmtId="4" fontId="6" fillId="2" borderId="16" xfId="1" applyNumberFormat="1" applyFont="1" applyFill="1" applyBorder="1" applyAlignment="1">
      <alignment horizontal="right" vertical="center" wrapText="1"/>
    </xf>
    <xf numFmtId="4" fontId="6" fillId="2" borderId="50" xfId="1" applyNumberFormat="1" applyFont="1" applyFill="1" applyBorder="1" applyAlignment="1">
      <alignment horizontal="right" vertical="center" wrapText="1"/>
    </xf>
    <xf numFmtId="4" fontId="6" fillId="2" borderId="50" xfId="1" applyNumberFormat="1" applyFont="1" applyFill="1" applyBorder="1" applyAlignment="1">
      <alignment horizontal="right" vertical="center"/>
    </xf>
    <xf numFmtId="4" fontId="6" fillId="2" borderId="35" xfId="1" applyNumberFormat="1" applyFont="1" applyFill="1" applyBorder="1" applyAlignment="1">
      <alignment horizontal="right" vertical="center"/>
    </xf>
    <xf numFmtId="0" fontId="7" fillId="2" borderId="3" xfId="1" applyFont="1" applyFill="1" applyBorder="1" applyAlignment="1">
      <alignment horizontal="left" vertical="center" wrapText="1"/>
    </xf>
    <xf numFmtId="4" fontId="7" fillId="2" borderId="49" xfId="1" applyNumberFormat="1" applyFont="1" applyFill="1" applyBorder="1" applyAlignment="1">
      <alignment horizontal="right" vertical="center" wrapText="1"/>
    </xf>
    <xf numFmtId="4" fontId="6" fillId="2" borderId="53" xfId="1" applyNumberFormat="1" applyFont="1" applyFill="1" applyBorder="1" applyAlignment="1">
      <alignment horizontal="right" vertical="center"/>
    </xf>
    <xf numFmtId="0" fontId="6" fillId="2" borderId="8" xfId="1" applyFont="1" applyFill="1" applyBorder="1" applyAlignment="1">
      <alignment horizontal="left" vertical="center" wrapText="1"/>
    </xf>
    <xf numFmtId="4" fontId="6" fillId="2" borderId="66" xfId="1" applyNumberFormat="1" applyFont="1" applyFill="1" applyBorder="1" applyAlignment="1">
      <alignment horizontal="right" vertical="center"/>
    </xf>
    <xf numFmtId="4" fontId="6" fillId="2" borderId="38" xfId="1" applyNumberFormat="1" applyFont="1" applyFill="1" applyBorder="1" applyAlignment="1">
      <alignment horizontal="right" vertical="center"/>
    </xf>
    <xf numFmtId="4" fontId="6" fillId="2" borderId="53" xfId="1" applyNumberFormat="1" applyFont="1" applyFill="1" applyBorder="1" applyAlignment="1">
      <alignment horizontal="right"/>
    </xf>
    <xf numFmtId="4" fontId="6" fillId="2" borderId="16" xfId="1" applyNumberFormat="1" applyFont="1" applyFill="1" applyBorder="1" applyAlignment="1">
      <alignment horizontal="right"/>
    </xf>
    <xf numFmtId="4" fontId="6" fillId="2" borderId="66" xfId="1" applyNumberFormat="1" applyFont="1" applyFill="1" applyBorder="1" applyAlignment="1">
      <alignment horizontal="right" vertical="center" wrapText="1"/>
    </xf>
    <xf numFmtId="4" fontId="6" fillId="2" borderId="57" xfId="1" applyNumberFormat="1" applyFont="1" applyFill="1" applyBorder="1" applyAlignment="1">
      <alignment vertical="center"/>
    </xf>
    <xf numFmtId="4" fontId="6" fillId="2" borderId="16" xfId="1" applyNumberFormat="1" applyFont="1" applyFill="1" applyBorder="1" applyAlignment="1">
      <alignment vertical="center"/>
    </xf>
    <xf numFmtId="4" fontId="6" fillId="2" borderId="67" xfId="1" applyNumberFormat="1" applyFont="1" applyFill="1" applyBorder="1" applyAlignment="1">
      <alignment vertical="center"/>
    </xf>
    <xf numFmtId="4" fontId="6" fillId="2" borderId="53" xfId="1" applyNumberFormat="1" applyFont="1" applyFill="1" applyBorder="1" applyAlignment="1">
      <alignment vertical="center"/>
    </xf>
    <xf numFmtId="4" fontId="6" fillId="2" borderId="51" xfId="1" applyNumberFormat="1" applyFont="1" applyFill="1" applyBorder="1" applyAlignment="1">
      <alignment vertical="center"/>
    </xf>
    <xf numFmtId="4" fontId="9" fillId="2" borderId="61" xfId="1" applyNumberFormat="1" applyFont="1" applyFill="1" applyBorder="1" applyAlignment="1">
      <alignment vertical="center"/>
    </xf>
    <xf numFmtId="4" fontId="10" fillId="0" borderId="14" xfId="1" applyNumberFormat="1" applyFont="1" applyBorder="1" applyAlignment="1">
      <alignment horizontal="right" vertical="center"/>
    </xf>
    <xf numFmtId="4" fontId="7" fillId="2" borderId="46" xfId="1" applyNumberFormat="1" applyFont="1" applyFill="1" applyBorder="1" applyAlignment="1">
      <alignment horizontal="right" vertical="center"/>
    </xf>
    <xf numFmtId="4" fontId="6" fillId="2" borderId="48" xfId="1" applyNumberFormat="1" applyFont="1" applyFill="1" applyBorder="1" applyAlignment="1">
      <alignment horizontal="right" vertical="center"/>
    </xf>
    <xf numFmtId="4" fontId="7" fillId="2" borderId="46" xfId="1" applyNumberFormat="1" applyFont="1" applyFill="1" applyBorder="1" applyAlignment="1">
      <alignment horizontal="right" vertical="center" wrapText="1"/>
    </xf>
    <xf numFmtId="4" fontId="6" fillId="2" borderId="56" xfId="1" applyNumberFormat="1" applyFont="1" applyFill="1" applyBorder="1" applyAlignment="1">
      <alignment horizontal="right" vertical="center"/>
    </xf>
    <xf numFmtId="4" fontId="6" fillId="2" borderId="52" xfId="1" applyNumberFormat="1" applyFont="1" applyFill="1" applyBorder="1" applyAlignment="1">
      <alignment horizontal="right" vertical="center"/>
    </xf>
    <xf numFmtId="4" fontId="6" fillId="2" borderId="56" xfId="1" applyNumberFormat="1" applyFont="1" applyFill="1" applyBorder="1" applyAlignment="1">
      <alignment horizontal="right"/>
    </xf>
    <xf numFmtId="4" fontId="6" fillId="2" borderId="56" xfId="1" applyNumberFormat="1" applyFont="1" applyFill="1" applyBorder="1" applyAlignment="1">
      <alignment vertical="center"/>
    </xf>
    <xf numFmtId="4" fontId="6" fillId="2" borderId="65" xfId="1" applyNumberFormat="1" applyFont="1" applyFill="1" applyBorder="1" applyAlignment="1">
      <alignment vertical="center"/>
    </xf>
    <xf numFmtId="4" fontId="7" fillId="2" borderId="56" xfId="1" applyNumberFormat="1" applyFont="1" applyFill="1" applyBorder="1" applyAlignment="1">
      <alignment horizontal="right" vertical="center"/>
    </xf>
    <xf numFmtId="4" fontId="10" fillId="2" borderId="18" xfId="1" applyNumberFormat="1" applyFont="1" applyFill="1" applyBorder="1" applyAlignment="1">
      <alignment horizontal="right" vertical="center"/>
    </xf>
    <xf numFmtId="4" fontId="7" fillId="2" borderId="19" xfId="1" applyNumberFormat="1" applyFont="1" applyFill="1" applyBorder="1" applyAlignment="1">
      <alignment vertical="center"/>
    </xf>
    <xf numFmtId="4" fontId="7" fillId="2" borderId="46" xfId="1" applyNumberFormat="1" applyFont="1" applyFill="1" applyBorder="1" applyAlignment="1">
      <alignment vertical="center"/>
    </xf>
    <xf numFmtId="4" fontId="6" fillId="2" borderId="22" xfId="1" applyNumberFormat="1" applyFont="1" applyFill="1" applyBorder="1" applyAlignment="1">
      <alignment vertical="center"/>
    </xf>
    <xf numFmtId="4" fontId="6" fillId="2" borderId="48" xfId="1" applyNumberFormat="1" applyFont="1" applyFill="1" applyBorder="1" applyAlignment="1">
      <alignment vertical="center"/>
    </xf>
    <xf numFmtId="4" fontId="9" fillId="2" borderId="22" xfId="1" applyNumberFormat="1" applyFont="1" applyFill="1" applyBorder="1" applyAlignment="1">
      <alignment vertical="center"/>
    </xf>
    <xf numFmtId="4" fontId="7" fillId="2" borderId="16" xfId="1" applyNumberFormat="1" applyFont="1" applyFill="1" applyBorder="1" applyAlignment="1">
      <alignment vertical="center"/>
    </xf>
    <xf numFmtId="4" fontId="7" fillId="2" borderId="10" xfId="1" applyNumberFormat="1" applyFont="1" applyFill="1" applyBorder="1" applyAlignment="1">
      <alignment vertical="center"/>
    </xf>
    <xf numFmtId="4" fontId="6" fillId="2" borderId="37" xfId="1" applyNumberFormat="1" applyFont="1" applyFill="1" applyBorder="1" applyAlignment="1">
      <alignment horizontal="right" vertical="center" wrapText="1"/>
    </xf>
    <xf numFmtId="4" fontId="6" fillId="2" borderId="11" xfId="1" applyNumberFormat="1" applyFont="1" applyFill="1" applyBorder="1" applyAlignment="1">
      <alignment horizontal="right" vertical="center"/>
    </xf>
    <xf numFmtId="4" fontId="6" fillId="2" borderId="17" xfId="1" applyNumberFormat="1" applyFont="1" applyFill="1" applyBorder="1" applyAlignment="1">
      <alignment horizontal="right" vertical="center"/>
    </xf>
    <xf numFmtId="4" fontId="6" fillId="2" borderId="37" xfId="1" applyNumberFormat="1" applyFont="1" applyFill="1" applyBorder="1" applyAlignment="1">
      <alignment horizontal="right" vertical="center"/>
    </xf>
    <xf numFmtId="4" fontId="6" fillId="2" borderId="65" xfId="1" applyNumberFormat="1" applyFont="1" applyFill="1" applyBorder="1" applyAlignment="1">
      <alignment horizontal="right" vertical="center"/>
    </xf>
    <xf numFmtId="4" fontId="6" fillId="2" borderId="18" xfId="1" applyNumberFormat="1" applyFont="1" applyFill="1" applyBorder="1" applyAlignment="1">
      <alignment horizontal="right" vertical="center"/>
    </xf>
    <xf numFmtId="4" fontId="6" fillId="2" borderId="37" xfId="1" applyNumberFormat="1" applyFont="1" applyFill="1" applyBorder="1" applyAlignment="1">
      <alignment horizontal="right"/>
    </xf>
    <xf numFmtId="2" fontId="7" fillId="2" borderId="20" xfId="1" applyNumberFormat="1" applyFont="1" applyFill="1" applyBorder="1" applyAlignment="1">
      <alignment horizontal="center" vertical="center"/>
    </xf>
    <xf numFmtId="2" fontId="6" fillId="2" borderId="20" xfId="1" applyNumberFormat="1" applyFont="1" applyFill="1" applyBorder="1" applyAlignment="1">
      <alignment horizontal="center" vertical="center"/>
    </xf>
    <xf numFmtId="49" fontId="30" fillId="2" borderId="4" xfId="1" applyNumberFormat="1" applyFont="1" applyFill="1" applyBorder="1" applyAlignment="1">
      <alignment horizontal="center" vertical="center" wrapText="1"/>
    </xf>
    <xf numFmtId="4" fontId="6" fillId="2" borderId="37" xfId="1" applyNumberFormat="1" applyFont="1" applyFill="1" applyBorder="1" applyAlignment="1">
      <alignment vertical="center"/>
    </xf>
    <xf numFmtId="49" fontId="30" fillId="2" borderId="41" xfId="1" applyNumberFormat="1" applyFont="1" applyFill="1" applyBorder="1" applyAlignment="1">
      <alignment horizontal="center" vertical="center" wrapText="1"/>
    </xf>
    <xf numFmtId="4" fontId="6" fillId="2" borderId="64" xfId="1" applyNumberFormat="1" applyFont="1" applyFill="1" applyBorder="1" applyAlignment="1">
      <alignment horizontal="right" vertical="center" wrapText="1"/>
    </xf>
    <xf numFmtId="4" fontId="9" fillId="2" borderId="7" xfId="1" applyNumberFormat="1" applyFont="1" applyFill="1" applyBorder="1" applyAlignment="1">
      <alignment vertical="center"/>
    </xf>
    <xf numFmtId="0" fontId="31" fillId="2" borderId="41" xfId="1" applyFont="1" applyFill="1" applyBorder="1" applyAlignment="1">
      <alignment vertical="center"/>
    </xf>
    <xf numFmtId="4" fontId="6" fillId="2" borderId="17" xfId="1" applyNumberFormat="1" applyFont="1" applyFill="1" applyBorder="1" applyAlignment="1">
      <alignment vertical="center"/>
    </xf>
    <xf numFmtId="0" fontId="31" fillId="2" borderId="4" xfId="1" applyFont="1" applyFill="1" applyBorder="1" applyAlignment="1">
      <alignment vertical="center"/>
    </xf>
    <xf numFmtId="49" fontId="31" fillId="2" borderId="4" xfId="1" applyNumberFormat="1" applyFont="1" applyFill="1" applyBorder="1" applyAlignment="1">
      <alignment horizontal="center" vertical="center" wrapText="1"/>
    </xf>
    <xf numFmtId="0" fontId="6" fillId="2" borderId="61" xfId="1" applyFont="1" applyFill="1" applyBorder="1" applyAlignment="1">
      <alignment horizontal="left" vertical="center" wrapText="1"/>
    </xf>
    <xf numFmtId="0" fontId="30" fillId="2" borderId="4" xfId="1" applyFont="1" applyFill="1" applyBorder="1" applyAlignment="1">
      <alignment horizontal="left" vertical="center" wrapText="1"/>
    </xf>
    <xf numFmtId="0" fontId="31" fillId="2" borderId="4" xfId="1" applyFont="1" applyFill="1" applyBorder="1" applyAlignment="1">
      <alignment vertical="center" wrapText="1"/>
    </xf>
    <xf numFmtId="0" fontId="31" fillId="2" borderId="6" xfId="1" applyFont="1" applyFill="1" applyBorder="1" applyAlignment="1">
      <alignment vertical="center" wrapText="1"/>
    </xf>
    <xf numFmtId="4" fontId="6" fillId="2" borderId="21" xfId="1" applyNumberFormat="1" applyFont="1" applyFill="1" applyBorder="1" applyAlignment="1">
      <alignment vertical="center"/>
    </xf>
    <xf numFmtId="0" fontId="31" fillId="2" borderId="41" xfId="1" applyFont="1" applyFill="1" applyBorder="1" applyAlignment="1">
      <alignment vertical="center" wrapText="1"/>
    </xf>
    <xf numFmtId="0" fontId="6" fillId="2" borderId="15" xfId="1" applyFont="1" applyFill="1" applyBorder="1" applyAlignment="1">
      <alignment horizontal="left" vertical="center" wrapText="1"/>
    </xf>
    <xf numFmtId="4" fontId="7" fillId="2" borderId="63" xfId="1" applyNumberFormat="1" applyFont="1" applyFill="1" applyBorder="1" applyAlignment="1">
      <alignment horizontal="center" vertical="center" wrapText="1"/>
    </xf>
    <xf numFmtId="4" fontId="6" fillId="2" borderId="67" xfId="1" applyNumberFormat="1" applyFont="1" applyFill="1" applyBorder="1" applyAlignment="1">
      <alignment horizontal="right" vertical="center" wrapText="1"/>
    </xf>
    <xf numFmtId="4" fontId="7" fillId="2" borderId="62" xfId="1" applyNumberFormat="1" applyFont="1" applyFill="1" applyBorder="1" applyAlignment="1">
      <alignment horizontal="right" vertical="center" wrapText="1"/>
    </xf>
    <xf numFmtId="4" fontId="10" fillId="2" borderId="60" xfId="1" applyNumberFormat="1" applyFont="1" applyFill="1" applyBorder="1" applyAlignment="1">
      <alignment horizontal="right" vertical="center"/>
    </xf>
    <xf numFmtId="4" fontId="6" fillId="2" borderId="59" xfId="1" applyNumberFormat="1" applyFont="1" applyFill="1" applyBorder="1" applyAlignment="1">
      <alignment horizontal="right" vertical="center"/>
    </xf>
    <xf numFmtId="4" fontId="9" fillId="0" borderId="7" xfId="1" applyNumberFormat="1" applyFont="1" applyFill="1" applyBorder="1" applyAlignment="1">
      <alignment vertical="center"/>
    </xf>
    <xf numFmtId="4" fontId="6" fillId="0" borderId="11" xfId="1" applyNumberFormat="1" applyFont="1" applyFill="1" applyBorder="1" applyAlignment="1">
      <alignment vertical="center"/>
    </xf>
    <xf numFmtId="4" fontId="6" fillId="0" borderId="37" xfId="1" applyNumberFormat="1" applyFont="1" applyFill="1" applyBorder="1" applyAlignment="1">
      <alignment vertical="center"/>
    </xf>
    <xf numFmtId="4" fontId="9" fillId="0" borderId="11" xfId="1" applyNumberFormat="1" applyFont="1" applyFill="1" applyBorder="1" applyAlignment="1">
      <alignment vertical="center"/>
    </xf>
    <xf numFmtId="4" fontId="6" fillId="0" borderId="17" xfId="1" applyNumberFormat="1" applyFont="1" applyFill="1" applyBorder="1" applyAlignment="1">
      <alignment vertical="center"/>
    </xf>
    <xf numFmtId="4" fontId="6" fillId="0" borderId="7" xfId="1" applyNumberFormat="1" applyFont="1" applyFill="1" applyBorder="1" applyAlignment="1">
      <alignment vertical="center"/>
    </xf>
    <xf numFmtId="4" fontId="6" fillId="0" borderId="43" xfId="1" applyNumberFormat="1" applyFont="1" applyFill="1" applyBorder="1" applyAlignment="1">
      <alignment vertical="center"/>
    </xf>
    <xf numFmtId="0" fontId="7" fillId="0" borderId="0" xfId="1" applyFont="1" applyAlignment="1">
      <alignment horizontal="center" vertical="center"/>
    </xf>
    <xf numFmtId="0" fontId="0" fillId="0" borderId="0" xfId="0"/>
    <xf numFmtId="0" fontId="0" fillId="0" borderId="33" xfId="0" applyBorder="1" applyAlignment="1">
      <alignment wrapText="1"/>
    </xf>
    <xf numFmtId="0" fontId="1" fillId="0" borderId="33" xfId="0" applyFont="1" applyBorder="1" applyAlignment="1">
      <alignment horizontal="center"/>
    </xf>
    <xf numFmtId="14" fontId="0" fillId="0" borderId="33" xfId="0" applyNumberFormat="1" applyBorder="1" applyAlignment="1">
      <alignment horizontal="center"/>
    </xf>
    <xf numFmtId="0" fontId="0" fillId="0" borderId="33" xfId="0" applyBorder="1"/>
    <xf numFmtId="0" fontId="34" fillId="0" borderId="33" xfId="0" applyFont="1" applyBorder="1" applyAlignment="1">
      <alignment vertical="center"/>
    </xf>
    <xf numFmtId="0" fontId="1" fillId="0" borderId="33" xfId="0" applyFont="1" applyBorder="1"/>
    <xf numFmtId="0" fontId="1" fillId="0" borderId="33" xfId="0" applyFont="1" applyBorder="1" applyAlignment="1">
      <alignment wrapText="1"/>
    </xf>
    <xf numFmtId="14" fontId="0" fillId="0" borderId="33" xfId="0" applyNumberFormat="1" applyBorder="1"/>
    <xf numFmtId="0" fontId="0" fillId="0" borderId="0" xfId="0"/>
    <xf numFmtId="0" fontId="35" fillId="0" borderId="33" xfId="71" applyNumberFormat="1" applyFont="1" applyBorder="1" applyAlignment="1">
      <alignment horizontal="left" vertical="top" wrapText="1"/>
    </xf>
    <xf numFmtId="0" fontId="36" fillId="0" borderId="33" xfId="0" applyFont="1" applyBorder="1"/>
    <xf numFmtId="166" fontId="35" fillId="0" borderId="33" xfId="71" applyNumberFormat="1" applyFont="1" applyBorder="1" applyAlignment="1">
      <alignment horizontal="right" vertical="top" wrapText="1"/>
    </xf>
    <xf numFmtId="0" fontId="36" fillId="0" borderId="33" xfId="0" applyFont="1" applyBorder="1" applyAlignment="1">
      <alignment horizontal="left"/>
    </xf>
    <xf numFmtId="0" fontId="35" fillId="0" borderId="33" xfId="71" applyNumberFormat="1" applyFont="1" applyBorder="1" applyAlignment="1">
      <alignment vertical="top" wrapText="1"/>
    </xf>
    <xf numFmtId="0" fontId="35" fillId="0" borderId="33" xfId="72" applyNumberFormat="1" applyFont="1" applyBorder="1" applyAlignment="1">
      <alignment horizontal="left" vertical="top" wrapText="1"/>
    </xf>
    <xf numFmtId="166" fontId="35" fillId="0" borderId="33" xfId="72" applyNumberFormat="1" applyFont="1" applyBorder="1" applyAlignment="1">
      <alignment horizontal="right" vertical="top" wrapText="1"/>
    </xf>
    <xf numFmtId="0" fontId="37" fillId="2" borderId="33" xfId="1" applyFont="1" applyFill="1" applyBorder="1" applyAlignment="1">
      <alignment vertical="center"/>
    </xf>
    <xf numFmtId="4" fontId="37" fillId="2" borderId="33" xfId="1" applyNumberFormat="1" applyFont="1" applyFill="1" applyBorder="1" applyAlignment="1">
      <alignment vertical="center"/>
    </xf>
    <xf numFmtId="0" fontId="36" fillId="34" borderId="33" xfId="1" applyFont="1" applyFill="1" applyBorder="1" applyAlignment="1">
      <alignment horizontal="left" vertical="center" wrapText="1"/>
    </xf>
    <xf numFmtId="4" fontId="36" fillId="34" borderId="33" xfId="1" applyNumberFormat="1" applyFont="1" applyFill="1" applyBorder="1" applyAlignment="1">
      <alignment vertical="center"/>
    </xf>
    <xf numFmtId="0" fontId="36" fillId="34" borderId="33" xfId="0" applyFont="1" applyFill="1" applyBorder="1" applyAlignment="1">
      <alignment wrapText="1"/>
    </xf>
    <xf numFmtId="4" fontId="37" fillId="34" borderId="33" xfId="1" applyNumberFormat="1" applyFont="1" applyFill="1" applyBorder="1" applyAlignment="1">
      <alignment vertical="center"/>
    </xf>
    <xf numFmtId="0" fontId="37" fillId="34" borderId="33" xfId="1" applyFont="1" applyFill="1" applyBorder="1" applyAlignment="1">
      <alignment horizontal="left" vertical="center" wrapText="1"/>
    </xf>
    <xf numFmtId="0" fontId="38" fillId="0" borderId="33" xfId="72" applyNumberFormat="1" applyFont="1" applyBorder="1" applyAlignment="1">
      <alignment horizontal="left" vertical="top" wrapText="1"/>
    </xf>
    <xf numFmtId="166" fontId="38" fillId="0" borderId="33" xfId="72" applyNumberFormat="1" applyFont="1" applyFill="1" applyBorder="1" applyAlignment="1">
      <alignment horizontal="right" vertical="top" wrapText="1"/>
    </xf>
    <xf numFmtId="0" fontId="39" fillId="0" borderId="33" xfId="0" applyFont="1" applyBorder="1"/>
    <xf numFmtId="166" fontId="38" fillId="0" borderId="33" xfId="72" applyNumberFormat="1" applyFont="1" applyBorder="1" applyAlignment="1">
      <alignment horizontal="right" vertical="top" wrapText="1"/>
    </xf>
    <xf numFmtId="166" fontId="35" fillId="34" borderId="33" xfId="71" applyNumberFormat="1" applyFont="1" applyFill="1" applyBorder="1" applyAlignment="1">
      <alignment horizontal="right" wrapText="1"/>
    </xf>
    <xf numFmtId="40" fontId="38" fillId="0" borderId="33" xfId="72" applyNumberFormat="1" applyFont="1" applyBorder="1" applyAlignment="1">
      <alignment horizontal="right" vertical="top" wrapText="1"/>
    </xf>
    <xf numFmtId="166" fontId="35" fillId="34" borderId="33" xfId="71" applyNumberFormat="1" applyFont="1" applyFill="1" applyBorder="1" applyAlignment="1">
      <alignment horizontal="right" vertical="top" wrapText="1"/>
    </xf>
    <xf numFmtId="0" fontId="7" fillId="2" borderId="0" xfId="1" applyFont="1" applyFill="1" applyAlignment="1">
      <alignment horizontal="center" vertical="center"/>
    </xf>
    <xf numFmtId="0" fontId="7" fillId="2" borderId="1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54" xfId="1" applyFont="1" applyFill="1" applyBorder="1" applyAlignment="1">
      <alignment horizontal="center" vertical="center" wrapText="1"/>
    </xf>
    <xf numFmtId="0" fontId="7" fillId="2" borderId="39" xfId="1" applyFont="1" applyFill="1" applyBorder="1" applyAlignment="1">
      <alignment horizontal="center" vertical="center" wrapText="1"/>
    </xf>
    <xf numFmtId="0" fontId="7" fillId="2" borderId="39" xfId="1" applyFont="1" applyFill="1" applyBorder="1" applyAlignment="1">
      <alignment horizontal="left" vertical="center" wrapText="1"/>
    </xf>
    <xf numFmtId="0" fontId="7" fillId="2" borderId="39" xfId="1" applyFont="1" applyFill="1" applyBorder="1" applyAlignment="1">
      <alignment vertical="center" wrapText="1"/>
    </xf>
    <xf numFmtId="0" fontId="36" fillId="0" borderId="33" xfId="0" applyFont="1" applyBorder="1" applyAlignment="1">
      <alignment horizontal="center"/>
    </xf>
    <xf numFmtId="0" fontId="7" fillId="0" borderId="7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7" fillId="0" borderId="33" xfId="1" applyFont="1" applyBorder="1" applyAlignment="1">
      <alignment horizontal="center" vertical="center" wrapText="1"/>
    </xf>
    <xf numFmtId="4" fontId="6" fillId="2" borderId="32" xfId="1" applyNumberFormat="1" applyFont="1" applyFill="1" applyBorder="1" applyAlignment="1">
      <alignment horizontal="center" vertical="center"/>
    </xf>
    <xf numFmtId="0" fontId="7" fillId="2" borderId="47" xfId="1" applyFont="1" applyFill="1" applyBorder="1" applyAlignment="1">
      <alignment horizontal="center" vertical="center" wrapText="1"/>
    </xf>
    <xf numFmtId="0" fontId="7" fillId="2" borderId="45" xfId="1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0" fillId="2" borderId="40" xfId="0" applyFill="1" applyBorder="1" applyAlignment="1">
      <alignment vertical="center" wrapText="1"/>
    </xf>
    <xf numFmtId="0" fontId="7" fillId="2" borderId="40" xfId="1" applyFont="1" applyFill="1" applyBorder="1" applyAlignment="1">
      <alignment horizontal="center" vertical="center" wrapText="1"/>
    </xf>
    <xf numFmtId="4" fontId="6" fillId="2" borderId="33" xfId="1" applyNumberFormat="1" applyFont="1" applyFill="1" applyBorder="1" applyAlignment="1">
      <alignment horizontal="center" vertical="center"/>
    </xf>
    <xf numFmtId="4" fontId="6" fillId="2" borderId="43" xfId="1" applyNumberFormat="1" applyFont="1" applyFill="1" applyBorder="1" applyAlignment="1">
      <alignment horizontal="center" vertical="center"/>
    </xf>
    <xf numFmtId="4" fontId="9" fillId="2" borderId="7" xfId="1" applyNumberFormat="1" applyFont="1" applyFill="1" applyBorder="1" applyAlignment="1">
      <alignment horizontal="center" vertical="center"/>
    </xf>
    <xf numFmtId="4" fontId="9" fillId="2" borderId="12" xfId="1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4" fontId="6" fillId="2" borderId="45" xfId="1" applyNumberFormat="1" applyFont="1" applyFill="1" applyBorder="1" applyAlignment="1">
      <alignment horizontal="center" vertical="center"/>
    </xf>
  </cellXfs>
  <cellStyles count="73">
    <cellStyle name="20% — акцент1" xfId="19" builtinId="30" customBuiltin="1"/>
    <cellStyle name="20% — акцент1 2" xfId="49" xr:uid="{129816CA-5334-4468-B34F-3672AE85FE22}"/>
    <cellStyle name="20% — акцент2" xfId="23" builtinId="34" customBuiltin="1"/>
    <cellStyle name="20% — акцент2 2" xfId="52" xr:uid="{03B78EFA-FEAC-4AED-BB6C-F306EB2FBC50}"/>
    <cellStyle name="20% — акцент3" xfId="27" builtinId="38" customBuiltin="1"/>
    <cellStyle name="20% — акцент3 2" xfId="55" xr:uid="{B430EE09-2BEE-44F8-B030-D9F7CCD4E3B4}"/>
    <cellStyle name="20% — акцент4" xfId="31" builtinId="42" customBuiltin="1"/>
    <cellStyle name="20% — акцент4 2" xfId="58" xr:uid="{B234048C-8498-466A-B5D5-1F98D0E443EE}"/>
    <cellStyle name="20% — акцент5" xfId="35" builtinId="46" customBuiltin="1"/>
    <cellStyle name="20% — акцент5 2" xfId="61" xr:uid="{94B25B00-AF3A-4952-9D13-3C7B0573C389}"/>
    <cellStyle name="20% — акцент6" xfId="39" builtinId="50" customBuiltin="1"/>
    <cellStyle name="20% — акцент6 2" xfId="64" xr:uid="{432253BB-0FB5-449D-B99C-0B1E538A7480}"/>
    <cellStyle name="40% — акцент1" xfId="20" builtinId="31" customBuiltin="1"/>
    <cellStyle name="40% — акцент1 2" xfId="50" xr:uid="{806F8E35-F8AE-469F-929B-CF4862906FAE}"/>
    <cellStyle name="40% — акцент2" xfId="24" builtinId="35" customBuiltin="1"/>
    <cellStyle name="40% — акцент2 2" xfId="53" xr:uid="{BC569AC9-FEBA-41DF-B5A0-A784001C2C3D}"/>
    <cellStyle name="40% — акцент3" xfId="28" builtinId="39" customBuiltin="1"/>
    <cellStyle name="40% — акцент3 2" xfId="56" xr:uid="{1D90829B-0AB9-4BE7-A94A-0ABB3D0DC510}"/>
    <cellStyle name="40% — акцент4" xfId="32" builtinId="43" customBuiltin="1"/>
    <cellStyle name="40% — акцент4 2" xfId="59" xr:uid="{12D63BAC-ACBF-45C7-A5EA-B29C80959A4F}"/>
    <cellStyle name="40% — акцент5" xfId="36" builtinId="47" customBuiltin="1"/>
    <cellStyle name="40% — акцент5 2" xfId="62" xr:uid="{27E72985-D2FA-419F-98B5-735879D60FDE}"/>
    <cellStyle name="40% — акцент6" xfId="40" builtinId="51" customBuiltin="1"/>
    <cellStyle name="40% — акцент6 2" xfId="65" xr:uid="{0072537E-5A56-4F33-BBE8-A44B8CFCF1C9}"/>
    <cellStyle name="60% — акцент1" xfId="21" builtinId="32" customBuiltin="1"/>
    <cellStyle name="60% — акцент1 2" xfId="51" xr:uid="{ED9FA5BF-1E8E-481F-8962-FDD97216A3D0}"/>
    <cellStyle name="60% — акцент2" xfId="25" builtinId="36" customBuiltin="1"/>
    <cellStyle name="60% — акцент2 2" xfId="54" xr:uid="{91983316-2E4E-41F8-AFEC-3E73A9EE0393}"/>
    <cellStyle name="60% — акцент3" xfId="29" builtinId="40" customBuiltin="1"/>
    <cellStyle name="60% — акцент3 2" xfId="57" xr:uid="{5F5402BE-971D-4E80-AA20-C93D287ABBCC}"/>
    <cellStyle name="60% — акцент4" xfId="33" builtinId="44" customBuiltin="1"/>
    <cellStyle name="60% — акцент4 2" xfId="60" xr:uid="{AA8465E5-3E31-4F82-9661-4D47F25CB860}"/>
    <cellStyle name="60% — акцент5" xfId="37" builtinId="48" customBuiltin="1"/>
    <cellStyle name="60% — акцент5 2" xfId="63" xr:uid="{20AE31A3-4F6B-4FD3-90D8-60095FAB0485}"/>
    <cellStyle name="60% — акцент6" xfId="41" builtinId="52" customBuiltin="1"/>
    <cellStyle name="60% — акцент6 2" xfId="66" xr:uid="{90DBD04C-73C6-4F75-A56E-B0FBB58A57B5}"/>
    <cellStyle name="Normal" xfId="45" xr:uid="{659137CD-3943-4139-AC4C-B18E1441787E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7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Обычный 10" xfId="48" xr:uid="{6C8E3175-618C-4D0D-9214-251D8A8A5A7E}"/>
    <cellStyle name="Обычный 10 2" xfId="70" xr:uid="{EBBA8989-1A7B-43C8-AC30-4559A529FEC6}"/>
    <cellStyle name="Обычный 2" xfId="1" xr:uid="{00000000-0005-0000-0000-000001000000}"/>
    <cellStyle name="Обычный 3" xfId="42" xr:uid="{8DF518EB-2C68-4609-A81F-6ADC846899D0}"/>
    <cellStyle name="Обычный 3 2" xfId="67" xr:uid="{C98F8BA1-72DD-4C6C-AA7E-0B4079F36B7F}"/>
    <cellStyle name="Обычный 4" xfId="44" xr:uid="{53DE2654-AF92-4A8C-8F01-ABC2844E1AC9}"/>
    <cellStyle name="Обычный 5" xfId="46" xr:uid="{D1E6B386-E91F-41C6-8CC3-D5399CA4BFCC}"/>
    <cellStyle name="Обычный 8" xfId="47" xr:uid="{6E69E28C-4345-4249-875B-A57085C0F405}"/>
    <cellStyle name="Обычный 8 2" xfId="69" xr:uid="{D280DC03-2AC4-420F-9B76-5845A4177EC1}"/>
    <cellStyle name="Обычный_12" xfId="71" xr:uid="{FEB37A96-D331-4801-A9D5-23F17E894BEF}"/>
    <cellStyle name="Обычный_13" xfId="72" xr:uid="{19469C9A-6782-4AF9-812B-CD676BAA9932}"/>
    <cellStyle name="Плохой" xfId="8" builtinId="27" customBuiltin="1"/>
    <cellStyle name="Пояснение" xfId="16" builtinId="53" customBuiltin="1"/>
    <cellStyle name="Примечание 2" xfId="43" xr:uid="{AD3F9400-9619-4C82-987C-EAF6678E20F4}"/>
    <cellStyle name="Примечание 2 2" xfId="68" xr:uid="{94115BC5-4350-4BDE-AF81-870648977946}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4FF8C-2579-421E-BC2C-FEBFBB04DB48}">
  <sheetPr codeName="Лист1">
    <tabColor theme="5" tint="0.79998168889431442"/>
  </sheetPr>
  <dimension ref="A1:X70"/>
  <sheetViews>
    <sheetView tabSelected="1" view="pageBreakPreview" zoomScale="50" zoomScaleNormal="50" zoomScaleSheetLayoutView="50" workbookViewId="0">
      <selection activeCell="B30" sqref="B30"/>
    </sheetView>
  </sheetViews>
  <sheetFormatPr defaultColWidth="10.140625" defaultRowHeight="18.75" outlineLevelRow="1" x14ac:dyDescent="0.25"/>
  <cols>
    <col min="1" max="1" width="8" style="1" customWidth="1"/>
    <col min="2" max="2" width="84.5703125" style="1" customWidth="1"/>
    <col min="3" max="12" width="20.7109375" style="87" hidden="1" customWidth="1"/>
    <col min="13" max="13" width="24.7109375" style="87" hidden="1" customWidth="1"/>
    <col min="14" max="15" width="20.7109375" style="87" hidden="1" customWidth="1"/>
    <col min="16" max="16" width="22.140625" style="87" customWidth="1"/>
    <col min="17" max="24" width="20.7109375" style="87" hidden="1" customWidth="1"/>
    <col min="25" max="31" width="0" style="1" hidden="1" customWidth="1"/>
    <col min="32" max="254" width="10.140625" style="1"/>
    <col min="255" max="255" width="8" style="1" customWidth="1"/>
    <col min="256" max="256" width="84.5703125" style="1" customWidth="1"/>
    <col min="257" max="265" width="20.7109375" style="1" customWidth="1"/>
    <col min="266" max="266" width="10.140625" style="1"/>
    <col min="267" max="267" width="15" style="1" customWidth="1"/>
    <col min="268" max="268" width="14.28515625" style="1" customWidth="1"/>
    <col min="269" max="269" width="15.28515625" style="1" customWidth="1"/>
    <col min="270" max="270" width="15.85546875" style="1" customWidth="1"/>
    <col min="271" max="271" width="15.28515625" style="1" customWidth="1"/>
    <col min="272" max="510" width="10.140625" style="1"/>
    <col min="511" max="511" width="8" style="1" customWidth="1"/>
    <col min="512" max="512" width="84.5703125" style="1" customWidth="1"/>
    <col min="513" max="521" width="20.7109375" style="1" customWidth="1"/>
    <col min="522" max="522" width="10.140625" style="1"/>
    <col min="523" max="523" width="15" style="1" customWidth="1"/>
    <col min="524" max="524" width="14.28515625" style="1" customWidth="1"/>
    <col min="525" max="525" width="15.28515625" style="1" customWidth="1"/>
    <col min="526" max="526" width="15.85546875" style="1" customWidth="1"/>
    <col min="527" max="527" width="15.28515625" style="1" customWidth="1"/>
    <col min="528" max="766" width="10.140625" style="1"/>
    <col min="767" max="767" width="8" style="1" customWidth="1"/>
    <col min="768" max="768" width="84.5703125" style="1" customWidth="1"/>
    <col min="769" max="777" width="20.7109375" style="1" customWidth="1"/>
    <col min="778" max="778" width="10.140625" style="1"/>
    <col min="779" max="779" width="15" style="1" customWidth="1"/>
    <col min="780" max="780" width="14.28515625" style="1" customWidth="1"/>
    <col min="781" max="781" width="15.28515625" style="1" customWidth="1"/>
    <col min="782" max="782" width="15.85546875" style="1" customWidth="1"/>
    <col min="783" max="783" width="15.28515625" style="1" customWidth="1"/>
    <col min="784" max="1022" width="10.140625" style="1"/>
    <col min="1023" max="1023" width="8" style="1" customWidth="1"/>
    <col min="1024" max="1024" width="84.5703125" style="1" customWidth="1"/>
    <col min="1025" max="1033" width="20.7109375" style="1" customWidth="1"/>
    <col min="1034" max="1034" width="10.140625" style="1"/>
    <col min="1035" max="1035" width="15" style="1" customWidth="1"/>
    <col min="1036" max="1036" width="14.28515625" style="1" customWidth="1"/>
    <col min="1037" max="1037" width="15.28515625" style="1" customWidth="1"/>
    <col min="1038" max="1038" width="15.85546875" style="1" customWidth="1"/>
    <col min="1039" max="1039" width="15.28515625" style="1" customWidth="1"/>
    <col min="1040" max="1278" width="10.140625" style="1"/>
    <col min="1279" max="1279" width="8" style="1" customWidth="1"/>
    <col min="1280" max="1280" width="84.5703125" style="1" customWidth="1"/>
    <col min="1281" max="1289" width="20.7109375" style="1" customWidth="1"/>
    <col min="1290" max="1290" width="10.140625" style="1"/>
    <col min="1291" max="1291" width="15" style="1" customWidth="1"/>
    <col min="1292" max="1292" width="14.28515625" style="1" customWidth="1"/>
    <col min="1293" max="1293" width="15.28515625" style="1" customWidth="1"/>
    <col min="1294" max="1294" width="15.85546875" style="1" customWidth="1"/>
    <col min="1295" max="1295" width="15.28515625" style="1" customWidth="1"/>
    <col min="1296" max="1534" width="10.140625" style="1"/>
    <col min="1535" max="1535" width="8" style="1" customWidth="1"/>
    <col min="1536" max="1536" width="84.5703125" style="1" customWidth="1"/>
    <col min="1537" max="1545" width="20.7109375" style="1" customWidth="1"/>
    <col min="1546" max="1546" width="10.140625" style="1"/>
    <col min="1547" max="1547" width="15" style="1" customWidth="1"/>
    <col min="1548" max="1548" width="14.28515625" style="1" customWidth="1"/>
    <col min="1549" max="1549" width="15.28515625" style="1" customWidth="1"/>
    <col min="1550" max="1550" width="15.85546875" style="1" customWidth="1"/>
    <col min="1551" max="1551" width="15.28515625" style="1" customWidth="1"/>
    <col min="1552" max="1790" width="10.140625" style="1"/>
    <col min="1791" max="1791" width="8" style="1" customWidth="1"/>
    <col min="1792" max="1792" width="84.5703125" style="1" customWidth="1"/>
    <col min="1793" max="1801" width="20.7109375" style="1" customWidth="1"/>
    <col min="1802" max="1802" width="10.140625" style="1"/>
    <col min="1803" max="1803" width="15" style="1" customWidth="1"/>
    <col min="1804" max="1804" width="14.28515625" style="1" customWidth="1"/>
    <col min="1805" max="1805" width="15.28515625" style="1" customWidth="1"/>
    <col min="1806" max="1806" width="15.85546875" style="1" customWidth="1"/>
    <col min="1807" max="1807" width="15.28515625" style="1" customWidth="1"/>
    <col min="1808" max="2046" width="10.140625" style="1"/>
    <col min="2047" max="2047" width="8" style="1" customWidth="1"/>
    <col min="2048" max="2048" width="84.5703125" style="1" customWidth="1"/>
    <col min="2049" max="2057" width="20.7109375" style="1" customWidth="1"/>
    <col min="2058" max="2058" width="10.140625" style="1"/>
    <col min="2059" max="2059" width="15" style="1" customWidth="1"/>
    <col min="2060" max="2060" width="14.28515625" style="1" customWidth="1"/>
    <col min="2061" max="2061" width="15.28515625" style="1" customWidth="1"/>
    <col min="2062" max="2062" width="15.85546875" style="1" customWidth="1"/>
    <col min="2063" max="2063" width="15.28515625" style="1" customWidth="1"/>
    <col min="2064" max="2302" width="10.140625" style="1"/>
    <col min="2303" max="2303" width="8" style="1" customWidth="1"/>
    <col min="2304" max="2304" width="84.5703125" style="1" customWidth="1"/>
    <col min="2305" max="2313" width="20.7109375" style="1" customWidth="1"/>
    <col min="2314" max="2314" width="10.140625" style="1"/>
    <col min="2315" max="2315" width="15" style="1" customWidth="1"/>
    <col min="2316" max="2316" width="14.28515625" style="1" customWidth="1"/>
    <col min="2317" max="2317" width="15.28515625" style="1" customWidth="1"/>
    <col min="2318" max="2318" width="15.85546875" style="1" customWidth="1"/>
    <col min="2319" max="2319" width="15.28515625" style="1" customWidth="1"/>
    <col min="2320" max="2558" width="10.140625" style="1"/>
    <col min="2559" max="2559" width="8" style="1" customWidth="1"/>
    <col min="2560" max="2560" width="84.5703125" style="1" customWidth="1"/>
    <col min="2561" max="2569" width="20.7109375" style="1" customWidth="1"/>
    <col min="2570" max="2570" width="10.140625" style="1"/>
    <col min="2571" max="2571" width="15" style="1" customWidth="1"/>
    <col min="2572" max="2572" width="14.28515625" style="1" customWidth="1"/>
    <col min="2573" max="2573" width="15.28515625" style="1" customWidth="1"/>
    <col min="2574" max="2574" width="15.85546875" style="1" customWidth="1"/>
    <col min="2575" max="2575" width="15.28515625" style="1" customWidth="1"/>
    <col min="2576" max="2814" width="10.140625" style="1"/>
    <col min="2815" max="2815" width="8" style="1" customWidth="1"/>
    <col min="2816" max="2816" width="84.5703125" style="1" customWidth="1"/>
    <col min="2817" max="2825" width="20.7109375" style="1" customWidth="1"/>
    <col min="2826" max="2826" width="10.140625" style="1"/>
    <col min="2827" max="2827" width="15" style="1" customWidth="1"/>
    <col min="2828" max="2828" width="14.28515625" style="1" customWidth="1"/>
    <col min="2829" max="2829" width="15.28515625" style="1" customWidth="1"/>
    <col min="2830" max="2830" width="15.85546875" style="1" customWidth="1"/>
    <col min="2831" max="2831" width="15.28515625" style="1" customWidth="1"/>
    <col min="2832" max="3070" width="10.140625" style="1"/>
    <col min="3071" max="3071" width="8" style="1" customWidth="1"/>
    <col min="3072" max="3072" width="84.5703125" style="1" customWidth="1"/>
    <col min="3073" max="3081" width="20.7109375" style="1" customWidth="1"/>
    <col min="3082" max="3082" width="10.140625" style="1"/>
    <col min="3083" max="3083" width="15" style="1" customWidth="1"/>
    <col min="3084" max="3084" width="14.28515625" style="1" customWidth="1"/>
    <col min="3085" max="3085" width="15.28515625" style="1" customWidth="1"/>
    <col min="3086" max="3086" width="15.85546875" style="1" customWidth="1"/>
    <col min="3087" max="3087" width="15.28515625" style="1" customWidth="1"/>
    <col min="3088" max="3326" width="10.140625" style="1"/>
    <col min="3327" max="3327" width="8" style="1" customWidth="1"/>
    <col min="3328" max="3328" width="84.5703125" style="1" customWidth="1"/>
    <col min="3329" max="3337" width="20.7109375" style="1" customWidth="1"/>
    <col min="3338" max="3338" width="10.140625" style="1"/>
    <col min="3339" max="3339" width="15" style="1" customWidth="1"/>
    <col min="3340" max="3340" width="14.28515625" style="1" customWidth="1"/>
    <col min="3341" max="3341" width="15.28515625" style="1" customWidth="1"/>
    <col min="3342" max="3342" width="15.85546875" style="1" customWidth="1"/>
    <col min="3343" max="3343" width="15.28515625" style="1" customWidth="1"/>
    <col min="3344" max="3582" width="10.140625" style="1"/>
    <col min="3583" max="3583" width="8" style="1" customWidth="1"/>
    <col min="3584" max="3584" width="84.5703125" style="1" customWidth="1"/>
    <col min="3585" max="3593" width="20.7109375" style="1" customWidth="1"/>
    <col min="3594" max="3594" width="10.140625" style="1"/>
    <col min="3595" max="3595" width="15" style="1" customWidth="1"/>
    <col min="3596" max="3596" width="14.28515625" style="1" customWidth="1"/>
    <col min="3597" max="3597" width="15.28515625" style="1" customWidth="1"/>
    <col min="3598" max="3598" width="15.85546875" style="1" customWidth="1"/>
    <col min="3599" max="3599" width="15.28515625" style="1" customWidth="1"/>
    <col min="3600" max="3838" width="10.140625" style="1"/>
    <col min="3839" max="3839" width="8" style="1" customWidth="1"/>
    <col min="3840" max="3840" width="84.5703125" style="1" customWidth="1"/>
    <col min="3841" max="3849" width="20.7109375" style="1" customWidth="1"/>
    <col min="3850" max="3850" width="10.140625" style="1"/>
    <col min="3851" max="3851" width="15" style="1" customWidth="1"/>
    <col min="3852" max="3852" width="14.28515625" style="1" customWidth="1"/>
    <col min="3853" max="3853" width="15.28515625" style="1" customWidth="1"/>
    <col min="3854" max="3854" width="15.85546875" style="1" customWidth="1"/>
    <col min="3855" max="3855" width="15.28515625" style="1" customWidth="1"/>
    <col min="3856" max="4094" width="10.140625" style="1"/>
    <col min="4095" max="4095" width="8" style="1" customWidth="1"/>
    <col min="4096" max="4096" width="84.5703125" style="1" customWidth="1"/>
    <col min="4097" max="4105" width="20.7109375" style="1" customWidth="1"/>
    <col min="4106" max="4106" width="10.140625" style="1"/>
    <col min="4107" max="4107" width="15" style="1" customWidth="1"/>
    <col min="4108" max="4108" width="14.28515625" style="1" customWidth="1"/>
    <col min="4109" max="4109" width="15.28515625" style="1" customWidth="1"/>
    <col min="4110" max="4110" width="15.85546875" style="1" customWidth="1"/>
    <col min="4111" max="4111" width="15.28515625" style="1" customWidth="1"/>
    <col min="4112" max="4350" width="10.140625" style="1"/>
    <col min="4351" max="4351" width="8" style="1" customWidth="1"/>
    <col min="4352" max="4352" width="84.5703125" style="1" customWidth="1"/>
    <col min="4353" max="4361" width="20.7109375" style="1" customWidth="1"/>
    <col min="4362" max="4362" width="10.140625" style="1"/>
    <col min="4363" max="4363" width="15" style="1" customWidth="1"/>
    <col min="4364" max="4364" width="14.28515625" style="1" customWidth="1"/>
    <col min="4365" max="4365" width="15.28515625" style="1" customWidth="1"/>
    <col min="4366" max="4366" width="15.85546875" style="1" customWidth="1"/>
    <col min="4367" max="4367" width="15.28515625" style="1" customWidth="1"/>
    <col min="4368" max="4606" width="10.140625" style="1"/>
    <col min="4607" max="4607" width="8" style="1" customWidth="1"/>
    <col min="4608" max="4608" width="84.5703125" style="1" customWidth="1"/>
    <col min="4609" max="4617" width="20.7109375" style="1" customWidth="1"/>
    <col min="4618" max="4618" width="10.140625" style="1"/>
    <col min="4619" max="4619" width="15" style="1" customWidth="1"/>
    <col min="4620" max="4620" width="14.28515625" style="1" customWidth="1"/>
    <col min="4621" max="4621" width="15.28515625" style="1" customWidth="1"/>
    <col min="4622" max="4622" width="15.85546875" style="1" customWidth="1"/>
    <col min="4623" max="4623" width="15.28515625" style="1" customWidth="1"/>
    <col min="4624" max="4862" width="10.140625" style="1"/>
    <col min="4863" max="4863" width="8" style="1" customWidth="1"/>
    <col min="4864" max="4864" width="84.5703125" style="1" customWidth="1"/>
    <col min="4865" max="4873" width="20.7109375" style="1" customWidth="1"/>
    <col min="4874" max="4874" width="10.140625" style="1"/>
    <col min="4875" max="4875" width="15" style="1" customWidth="1"/>
    <col min="4876" max="4876" width="14.28515625" style="1" customWidth="1"/>
    <col min="4877" max="4877" width="15.28515625" style="1" customWidth="1"/>
    <col min="4878" max="4878" width="15.85546875" style="1" customWidth="1"/>
    <col min="4879" max="4879" width="15.28515625" style="1" customWidth="1"/>
    <col min="4880" max="5118" width="10.140625" style="1"/>
    <col min="5119" max="5119" width="8" style="1" customWidth="1"/>
    <col min="5120" max="5120" width="84.5703125" style="1" customWidth="1"/>
    <col min="5121" max="5129" width="20.7109375" style="1" customWidth="1"/>
    <col min="5130" max="5130" width="10.140625" style="1"/>
    <col min="5131" max="5131" width="15" style="1" customWidth="1"/>
    <col min="5132" max="5132" width="14.28515625" style="1" customWidth="1"/>
    <col min="5133" max="5133" width="15.28515625" style="1" customWidth="1"/>
    <col min="5134" max="5134" width="15.85546875" style="1" customWidth="1"/>
    <col min="5135" max="5135" width="15.28515625" style="1" customWidth="1"/>
    <col min="5136" max="5374" width="10.140625" style="1"/>
    <col min="5375" max="5375" width="8" style="1" customWidth="1"/>
    <col min="5376" max="5376" width="84.5703125" style="1" customWidth="1"/>
    <col min="5377" max="5385" width="20.7109375" style="1" customWidth="1"/>
    <col min="5386" max="5386" width="10.140625" style="1"/>
    <col min="5387" max="5387" width="15" style="1" customWidth="1"/>
    <col min="5388" max="5388" width="14.28515625" style="1" customWidth="1"/>
    <col min="5389" max="5389" width="15.28515625" style="1" customWidth="1"/>
    <col min="5390" max="5390" width="15.85546875" style="1" customWidth="1"/>
    <col min="5391" max="5391" width="15.28515625" style="1" customWidth="1"/>
    <col min="5392" max="5630" width="10.140625" style="1"/>
    <col min="5631" max="5631" width="8" style="1" customWidth="1"/>
    <col min="5632" max="5632" width="84.5703125" style="1" customWidth="1"/>
    <col min="5633" max="5641" width="20.7109375" style="1" customWidth="1"/>
    <col min="5642" max="5642" width="10.140625" style="1"/>
    <col min="5643" max="5643" width="15" style="1" customWidth="1"/>
    <col min="5644" max="5644" width="14.28515625" style="1" customWidth="1"/>
    <col min="5645" max="5645" width="15.28515625" style="1" customWidth="1"/>
    <col min="5646" max="5646" width="15.85546875" style="1" customWidth="1"/>
    <col min="5647" max="5647" width="15.28515625" style="1" customWidth="1"/>
    <col min="5648" max="5886" width="10.140625" style="1"/>
    <col min="5887" max="5887" width="8" style="1" customWidth="1"/>
    <col min="5888" max="5888" width="84.5703125" style="1" customWidth="1"/>
    <col min="5889" max="5897" width="20.7109375" style="1" customWidth="1"/>
    <col min="5898" max="5898" width="10.140625" style="1"/>
    <col min="5899" max="5899" width="15" style="1" customWidth="1"/>
    <col min="5900" max="5900" width="14.28515625" style="1" customWidth="1"/>
    <col min="5901" max="5901" width="15.28515625" style="1" customWidth="1"/>
    <col min="5902" max="5902" width="15.85546875" style="1" customWidth="1"/>
    <col min="5903" max="5903" width="15.28515625" style="1" customWidth="1"/>
    <col min="5904" max="6142" width="10.140625" style="1"/>
    <col min="6143" max="6143" width="8" style="1" customWidth="1"/>
    <col min="6144" max="6144" width="84.5703125" style="1" customWidth="1"/>
    <col min="6145" max="6153" width="20.7109375" style="1" customWidth="1"/>
    <col min="6154" max="6154" width="10.140625" style="1"/>
    <col min="6155" max="6155" width="15" style="1" customWidth="1"/>
    <col min="6156" max="6156" width="14.28515625" style="1" customWidth="1"/>
    <col min="6157" max="6157" width="15.28515625" style="1" customWidth="1"/>
    <col min="6158" max="6158" width="15.85546875" style="1" customWidth="1"/>
    <col min="6159" max="6159" width="15.28515625" style="1" customWidth="1"/>
    <col min="6160" max="6398" width="10.140625" style="1"/>
    <col min="6399" max="6399" width="8" style="1" customWidth="1"/>
    <col min="6400" max="6400" width="84.5703125" style="1" customWidth="1"/>
    <col min="6401" max="6409" width="20.7109375" style="1" customWidth="1"/>
    <col min="6410" max="6410" width="10.140625" style="1"/>
    <col min="6411" max="6411" width="15" style="1" customWidth="1"/>
    <col min="6412" max="6412" width="14.28515625" style="1" customWidth="1"/>
    <col min="6413" max="6413" width="15.28515625" style="1" customWidth="1"/>
    <col min="6414" max="6414" width="15.85546875" style="1" customWidth="1"/>
    <col min="6415" max="6415" width="15.28515625" style="1" customWidth="1"/>
    <col min="6416" max="6654" width="10.140625" style="1"/>
    <col min="6655" max="6655" width="8" style="1" customWidth="1"/>
    <col min="6656" max="6656" width="84.5703125" style="1" customWidth="1"/>
    <col min="6657" max="6665" width="20.7109375" style="1" customWidth="1"/>
    <col min="6666" max="6666" width="10.140625" style="1"/>
    <col min="6667" max="6667" width="15" style="1" customWidth="1"/>
    <col min="6668" max="6668" width="14.28515625" style="1" customWidth="1"/>
    <col min="6669" max="6669" width="15.28515625" style="1" customWidth="1"/>
    <col min="6670" max="6670" width="15.85546875" style="1" customWidth="1"/>
    <col min="6671" max="6671" width="15.28515625" style="1" customWidth="1"/>
    <col min="6672" max="6910" width="10.140625" style="1"/>
    <col min="6911" max="6911" width="8" style="1" customWidth="1"/>
    <col min="6912" max="6912" width="84.5703125" style="1" customWidth="1"/>
    <col min="6913" max="6921" width="20.7109375" style="1" customWidth="1"/>
    <col min="6922" max="6922" width="10.140625" style="1"/>
    <col min="6923" max="6923" width="15" style="1" customWidth="1"/>
    <col min="6924" max="6924" width="14.28515625" style="1" customWidth="1"/>
    <col min="6925" max="6925" width="15.28515625" style="1" customWidth="1"/>
    <col min="6926" max="6926" width="15.85546875" style="1" customWidth="1"/>
    <col min="6927" max="6927" width="15.28515625" style="1" customWidth="1"/>
    <col min="6928" max="7166" width="10.140625" style="1"/>
    <col min="7167" max="7167" width="8" style="1" customWidth="1"/>
    <col min="7168" max="7168" width="84.5703125" style="1" customWidth="1"/>
    <col min="7169" max="7177" width="20.7109375" style="1" customWidth="1"/>
    <col min="7178" max="7178" width="10.140625" style="1"/>
    <col min="7179" max="7179" width="15" style="1" customWidth="1"/>
    <col min="7180" max="7180" width="14.28515625" style="1" customWidth="1"/>
    <col min="7181" max="7181" width="15.28515625" style="1" customWidth="1"/>
    <col min="7182" max="7182" width="15.85546875" style="1" customWidth="1"/>
    <col min="7183" max="7183" width="15.28515625" style="1" customWidth="1"/>
    <col min="7184" max="7422" width="10.140625" style="1"/>
    <col min="7423" max="7423" width="8" style="1" customWidth="1"/>
    <col min="7424" max="7424" width="84.5703125" style="1" customWidth="1"/>
    <col min="7425" max="7433" width="20.7109375" style="1" customWidth="1"/>
    <col min="7434" max="7434" width="10.140625" style="1"/>
    <col min="7435" max="7435" width="15" style="1" customWidth="1"/>
    <col min="7436" max="7436" width="14.28515625" style="1" customWidth="1"/>
    <col min="7437" max="7437" width="15.28515625" style="1" customWidth="1"/>
    <col min="7438" max="7438" width="15.85546875" style="1" customWidth="1"/>
    <col min="7439" max="7439" width="15.28515625" style="1" customWidth="1"/>
    <col min="7440" max="7678" width="10.140625" style="1"/>
    <col min="7679" max="7679" width="8" style="1" customWidth="1"/>
    <col min="7680" max="7680" width="84.5703125" style="1" customWidth="1"/>
    <col min="7681" max="7689" width="20.7109375" style="1" customWidth="1"/>
    <col min="7690" max="7690" width="10.140625" style="1"/>
    <col min="7691" max="7691" width="15" style="1" customWidth="1"/>
    <col min="7692" max="7692" width="14.28515625" style="1" customWidth="1"/>
    <col min="7693" max="7693" width="15.28515625" style="1" customWidth="1"/>
    <col min="7694" max="7694" width="15.85546875" style="1" customWidth="1"/>
    <col min="7695" max="7695" width="15.28515625" style="1" customWidth="1"/>
    <col min="7696" max="7934" width="10.140625" style="1"/>
    <col min="7935" max="7935" width="8" style="1" customWidth="1"/>
    <col min="7936" max="7936" width="84.5703125" style="1" customWidth="1"/>
    <col min="7937" max="7945" width="20.7109375" style="1" customWidth="1"/>
    <col min="7946" max="7946" width="10.140625" style="1"/>
    <col min="7947" max="7947" width="15" style="1" customWidth="1"/>
    <col min="7948" max="7948" width="14.28515625" style="1" customWidth="1"/>
    <col min="7949" max="7949" width="15.28515625" style="1" customWidth="1"/>
    <col min="7950" max="7950" width="15.85546875" style="1" customWidth="1"/>
    <col min="7951" max="7951" width="15.28515625" style="1" customWidth="1"/>
    <col min="7952" max="8190" width="10.140625" style="1"/>
    <col min="8191" max="8191" width="8" style="1" customWidth="1"/>
    <col min="8192" max="8192" width="84.5703125" style="1" customWidth="1"/>
    <col min="8193" max="8201" width="20.7109375" style="1" customWidth="1"/>
    <col min="8202" max="8202" width="10.140625" style="1"/>
    <col min="8203" max="8203" width="15" style="1" customWidth="1"/>
    <col min="8204" max="8204" width="14.28515625" style="1" customWidth="1"/>
    <col min="8205" max="8205" width="15.28515625" style="1" customWidth="1"/>
    <col min="8206" max="8206" width="15.85546875" style="1" customWidth="1"/>
    <col min="8207" max="8207" width="15.28515625" style="1" customWidth="1"/>
    <col min="8208" max="8446" width="10.140625" style="1"/>
    <col min="8447" max="8447" width="8" style="1" customWidth="1"/>
    <col min="8448" max="8448" width="84.5703125" style="1" customWidth="1"/>
    <col min="8449" max="8457" width="20.7109375" style="1" customWidth="1"/>
    <col min="8458" max="8458" width="10.140625" style="1"/>
    <col min="8459" max="8459" width="15" style="1" customWidth="1"/>
    <col min="8460" max="8460" width="14.28515625" style="1" customWidth="1"/>
    <col min="8461" max="8461" width="15.28515625" style="1" customWidth="1"/>
    <col min="8462" max="8462" width="15.85546875" style="1" customWidth="1"/>
    <col min="8463" max="8463" width="15.28515625" style="1" customWidth="1"/>
    <col min="8464" max="8702" width="10.140625" style="1"/>
    <col min="8703" max="8703" width="8" style="1" customWidth="1"/>
    <col min="8704" max="8704" width="84.5703125" style="1" customWidth="1"/>
    <col min="8705" max="8713" width="20.7109375" style="1" customWidth="1"/>
    <col min="8714" max="8714" width="10.140625" style="1"/>
    <col min="8715" max="8715" width="15" style="1" customWidth="1"/>
    <col min="8716" max="8716" width="14.28515625" style="1" customWidth="1"/>
    <col min="8717" max="8717" width="15.28515625" style="1" customWidth="1"/>
    <col min="8718" max="8718" width="15.85546875" style="1" customWidth="1"/>
    <col min="8719" max="8719" width="15.28515625" style="1" customWidth="1"/>
    <col min="8720" max="8958" width="10.140625" style="1"/>
    <col min="8959" max="8959" width="8" style="1" customWidth="1"/>
    <col min="8960" max="8960" width="84.5703125" style="1" customWidth="1"/>
    <col min="8961" max="8969" width="20.7109375" style="1" customWidth="1"/>
    <col min="8970" max="8970" width="10.140625" style="1"/>
    <col min="8971" max="8971" width="15" style="1" customWidth="1"/>
    <col min="8972" max="8972" width="14.28515625" style="1" customWidth="1"/>
    <col min="8973" max="8973" width="15.28515625" style="1" customWidth="1"/>
    <col min="8974" max="8974" width="15.85546875" style="1" customWidth="1"/>
    <col min="8975" max="8975" width="15.28515625" style="1" customWidth="1"/>
    <col min="8976" max="9214" width="10.140625" style="1"/>
    <col min="9215" max="9215" width="8" style="1" customWidth="1"/>
    <col min="9216" max="9216" width="84.5703125" style="1" customWidth="1"/>
    <col min="9217" max="9225" width="20.7109375" style="1" customWidth="1"/>
    <col min="9226" max="9226" width="10.140625" style="1"/>
    <col min="9227" max="9227" width="15" style="1" customWidth="1"/>
    <col min="9228" max="9228" width="14.28515625" style="1" customWidth="1"/>
    <col min="9229" max="9229" width="15.28515625" style="1" customWidth="1"/>
    <col min="9230" max="9230" width="15.85546875" style="1" customWidth="1"/>
    <col min="9231" max="9231" width="15.28515625" style="1" customWidth="1"/>
    <col min="9232" max="9470" width="10.140625" style="1"/>
    <col min="9471" max="9471" width="8" style="1" customWidth="1"/>
    <col min="9472" max="9472" width="84.5703125" style="1" customWidth="1"/>
    <col min="9473" max="9481" width="20.7109375" style="1" customWidth="1"/>
    <col min="9482" max="9482" width="10.140625" style="1"/>
    <col min="9483" max="9483" width="15" style="1" customWidth="1"/>
    <col min="9484" max="9484" width="14.28515625" style="1" customWidth="1"/>
    <col min="9485" max="9485" width="15.28515625" style="1" customWidth="1"/>
    <col min="9486" max="9486" width="15.85546875" style="1" customWidth="1"/>
    <col min="9487" max="9487" width="15.28515625" style="1" customWidth="1"/>
    <col min="9488" max="9726" width="10.140625" style="1"/>
    <col min="9727" max="9727" width="8" style="1" customWidth="1"/>
    <col min="9728" max="9728" width="84.5703125" style="1" customWidth="1"/>
    <col min="9729" max="9737" width="20.7109375" style="1" customWidth="1"/>
    <col min="9738" max="9738" width="10.140625" style="1"/>
    <col min="9739" max="9739" width="15" style="1" customWidth="1"/>
    <col min="9740" max="9740" width="14.28515625" style="1" customWidth="1"/>
    <col min="9741" max="9741" width="15.28515625" style="1" customWidth="1"/>
    <col min="9742" max="9742" width="15.85546875" style="1" customWidth="1"/>
    <col min="9743" max="9743" width="15.28515625" style="1" customWidth="1"/>
    <col min="9744" max="9982" width="10.140625" style="1"/>
    <col min="9983" max="9983" width="8" style="1" customWidth="1"/>
    <col min="9984" max="9984" width="84.5703125" style="1" customWidth="1"/>
    <col min="9985" max="9993" width="20.7109375" style="1" customWidth="1"/>
    <col min="9994" max="9994" width="10.140625" style="1"/>
    <col min="9995" max="9995" width="15" style="1" customWidth="1"/>
    <col min="9996" max="9996" width="14.28515625" style="1" customWidth="1"/>
    <col min="9997" max="9997" width="15.28515625" style="1" customWidth="1"/>
    <col min="9998" max="9998" width="15.85546875" style="1" customWidth="1"/>
    <col min="9999" max="9999" width="15.28515625" style="1" customWidth="1"/>
    <col min="10000" max="10238" width="10.140625" style="1"/>
    <col min="10239" max="10239" width="8" style="1" customWidth="1"/>
    <col min="10240" max="10240" width="84.5703125" style="1" customWidth="1"/>
    <col min="10241" max="10249" width="20.7109375" style="1" customWidth="1"/>
    <col min="10250" max="10250" width="10.140625" style="1"/>
    <col min="10251" max="10251" width="15" style="1" customWidth="1"/>
    <col min="10252" max="10252" width="14.28515625" style="1" customWidth="1"/>
    <col min="10253" max="10253" width="15.28515625" style="1" customWidth="1"/>
    <col min="10254" max="10254" width="15.85546875" style="1" customWidth="1"/>
    <col min="10255" max="10255" width="15.28515625" style="1" customWidth="1"/>
    <col min="10256" max="10494" width="10.140625" style="1"/>
    <col min="10495" max="10495" width="8" style="1" customWidth="1"/>
    <col min="10496" max="10496" width="84.5703125" style="1" customWidth="1"/>
    <col min="10497" max="10505" width="20.7109375" style="1" customWidth="1"/>
    <col min="10506" max="10506" width="10.140625" style="1"/>
    <col min="10507" max="10507" width="15" style="1" customWidth="1"/>
    <col min="10508" max="10508" width="14.28515625" style="1" customWidth="1"/>
    <col min="10509" max="10509" width="15.28515625" style="1" customWidth="1"/>
    <col min="10510" max="10510" width="15.85546875" style="1" customWidth="1"/>
    <col min="10511" max="10511" width="15.28515625" style="1" customWidth="1"/>
    <col min="10512" max="10750" width="10.140625" style="1"/>
    <col min="10751" max="10751" width="8" style="1" customWidth="1"/>
    <col min="10752" max="10752" width="84.5703125" style="1" customWidth="1"/>
    <col min="10753" max="10761" width="20.7109375" style="1" customWidth="1"/>
    <col min="10762" max="10762" width="10.140625" style="1"/>
    <col min="10763" max="10763" width="15" style="1" customWidth="1"/>
    <col min="10764" max="10764" width="14.28515625" style="1" customWidth="1"/>
    <col min="10765" max="10765" width="15.28515625" style="1" customWidth="1"/>
    <col min="10766" max="10766" width="15.85546875" style="1" customWidth="1"/>
    <col min="10767" max="10767" width="15.28515625" style="1" customWidth="1"/>
    <col min="10768" max="11006" width="10.140625" style="1"/>
    <col min="11007" max="11007" width="8" style="1" customWidth="1"/>
    <col min="11008" max="11008" width="84.5703125" style="1" customWidth="1"/>
    <col min="11009" max="11017" width="20.7109375" style="1" customWidth="1"/>
    <col min="11018" max="11018" width="10.140625" style="1"/>
    <col min="11019" max="11019" width="15" style="1" customWidth="1"/>
    <col min="11020" max="11020" width="14.28515625" style="1" customWidth="1"/>
    <col min="11021" max="11021" width="15.28515625" style="1" customWidth="1"/>
    <col min="11022" max="11022" width="15.85546875" style="1" customWidth="1"/>
    <col min="11023" max="11023" width="15.28515625" style="1" customWidth="1"/>
    <col min="11024" max="11262" width="10.140625" style="1"/>
    <col min="11263" max="11263" width="8" style="1" customWidth="1"/>
    <col min="11264" max="11264" width="84.5703125" style="1" customWidth="1"/>
    <col min="11265" max="11273" width="20.7109375" style="1" customWidth="1"/>
    <col min="11274" max="11274" width="10.140625" style="1"/>
    <col min="11275" max="11275" width="15" style="1" customWidth="1"/>
    <col min="11276" max="11276" width="14.28515625" style="1" customWidth="1"/>
    <col min="11277" max="11277" width="15.28515625" style="1" customWidth="1"/>
    <col min="11278" max="11278" width="15.85546875" style="1" customWidth="1"/>
    <col min="11279" max="11279" width="15.28515625" style="1" customWidth="1"/>
    <col min="11280" max="11518" width="10.140625" style="1"/>
    <col min="11519" max="11519" width="8" style="1" customWidth="1"/>
    <col min="11520" max="11520" width="84.5703125" style="1" customWidth="1"/>
    <col min="11521" max="11529" width="20.7109375" style="1" customWidth="1"/>
    <col min="11530" max="11530" width="10.140625" style="1"/>
    <col min="11531" max="11531" width="15" style="1" customWidth="1"/>
    <col min="11532" max="11532" width="14.28515625" style="1" customWidth="1"/>
    <col min="11533" max="11533" width="15.28515625" style="1" customWidth="1"/>
    <col min="11534" max="11534" width="15.85546875" style="1" customWidth="1"/>
    <col min="11535" max="11535" width="15.28515625" style="1" customWidth="1"/>
    <col min="11536" max="11774" width="10.140625" style="1"/>
    <col min="11775" max="11775" width="8" style="1" customWidth="1"/>
    <col min="11776" max="11776" width="84.5703125" style="1" customWidth="1"/>
    <col min="11777" max="11785" width="20.7109375" style="1" customWidth="1"/>
    <col min="11786" max="11786" width="10.140625" style="1"/>
    <col min="11787" max="11787" width="15" style="1" customWidth="1"/>
    <col min="11788" max="11788" width="14.28515625" style="1" customWidth="1"/>
    <col min="11789" max="11789" width="15.28515625" style="1" customWidth="1"/>
    <col min="11790" max="11790" width="15.85546875" style="1" customWidth="1"/>
    <col min="11791" max="11791" width="15.28515625" style="1" customWidth="1"/>
    <col min="11792" max="12030" width="10.140625" style="1"/>
    <col min="12031" max="12031" width="8" style="1" customWidth="1"/>
    <col min="12032" max="12032" width="84.5703125" style="1" customWidth="1"/>
    <col min="12033" max="12041" width="20.7109375" style="1" customWidth="1"/>
    <col min="12042" max="12042" width="10.140625" style="1"/>
    <col min="12043" max="12043" width="15" style="1" customWidth="1"/>
    <col min="12044" max="12044" width="14.28515625" style="1" customWidth="1"/>
    <col min="12045" max="12045" width="15.28515625" style="1" customWidth="1"/>
    <col min="12046" max="12046" width="15.85546875" style="1" customWidth="1"/>
    <col min="12047" max="12047" width="15.28515625" style="1" customWidth="1"/>
    <col min="12048" max="12286" width="10.140625" style="1"/>
    <col min="12287" max="12287" width="8" style="1" customWidth="1"/>
    <col min="12288" max="12288" width="84.5703125" style="1" customWidth="1"/>
    <col min="12289" max="12297" width="20.7109375" style="1" customWidth="1"/>
    <col min="12298" max="12298" width="10.140625" style="1"/>
    <col min="12299" max="12299" width="15" style="1" customWidth="1"/>
    <col min="12300" max="12300" width="14.28515625" style="1" customWidth="1"/>
    <col min="12301" max="12301" width="15.28515625" style="1" customWidth="1"/>
    <col min="12302" max="12302" width="15.85546875" style="1" customWidth="1"/>
    <col min="12303" max="12303" width="15.28515625" style="1" customWidth="1"/>
    <col min="12304" max="12542" width="10.140625" style="1"/>
    <col min="12543" max="12543" width="8" style="1" customWidth="1"/>
    <col min="12544" max="12544" width="84.5703125" style="1" customWidth="1"/>
    <col min="12545" max="12553" width="20.7109375" style="1" customWidth="1"/>
    <col min="12554" max="12554" width="10.140625" style="1"/>
    <col min="12555" max="12555" width="15" style="1" customWidth="1"/>
    <col min="12556" max="12556" width="14.28515625" style="1" customWidth="1"/>
    <col min="12557" max="12557" width="15.28515625" style="1" customWidth="1"/>
    <col min="12558" max="12558" width="15.85546875" style="1" customWidth="1"/>
    <col min="12559" max="12559" width="15.28515625" style="1" customWidth="1"/>
    <col min="12560" max="12798" width="10.140625" style="1"/>
    <col min="12799" max="12799" width="8" style="1" customWidth="1"/>
    <col min="12800" max="12800" width="84.5703125" style="1" customWidth="1"/>
    <col min="12801" max="12809" width="20.7109375" style="1" customWidth="1"/>
    <col min="12810" max="12810" width="10.140625" style="1"/>
    <col min="12811" max="12811" width="15" style="1" customWidth="1"/>
    <col min="12812" max="12812" width="14.28515625" style="1" customWidth="1"/>
    <col min="12813" max="12813" width="15.28515625" style="1" customWidth="1"/>
    <col min="12814" max="12814" width="15.85546875" style="1" customWidth="1"/>
    <col min="12815" max="12815" width="15.28515625" style="1" customWidth="1"/>
    <col min="12816" max="13054" width="10.140625" style="1"/>
    <col min="13055" max="13055" width="8" style="1" customWidth="1"/>
    <col min="13056" max="13056" width="84.5703125" style="1" customWidth="1"/>
    <col min="13057" max="13065" width="20.7109375" style="1" customWidth="1"/>
    <col min="13066" max="13066" width="10.140625" style="1"/>
    <col min="13067" max="13067" width="15" style="1" customWidth="1"/>
    <col min="13068" max="13068" width="14.28515625" style="1" customWidth="1"/>
    <col min="13069" max="13069" width="15.28515625" style="1" customWidth="1"/>
    <col min="13070" max="13070" width="15.85546875" style="1" customWidth="1"/>
    <col min="13071" max="13071" width="15.28515625" style="1" customWidth="1"/>
    <col min="13072" max="13310" width="10.140625" style="1"/>
    <col min="13311" max="13311" width="8" style="1" customWidth="1"/>
    <col min="13312" max="13312" width="84.5703125" style="1" customWidth="1"/>
    <col min="13313" max="13321" width="20.7109375" style="1" customWidth="1"/>
    <col min="13322" max="13322" width="10.140625" style="1"/>
    <col min="13323" max="13323" width="15" style="1" customWidth="1"/>
    <col min="13324" max="13324" width="14.28515625" style="1" customWidth="1"/>
    <col min="13325" max="13325" width="15.28515625" style="1" customWidth="1"/>
    <col min="13326" max="13326" width="15.85546875" style="1" customWidth="1"/>
    <col min="13327" max="13327" width="15.28515625" style="1" customWidth="1"/>
    <col min="13328" max="13566" width="10.140625" style="1"/>
    <col min="13567" max="13567" width="8" style="1" customWidth="1"/>
    <col min="13568" max="13568" width="84.5703125" style="1" customWidth="1"/>
    <col min="13569" max="13577" width="20.7109375" style="1" customWidth="1"/>
    <col min="13578" max="13578" width="10.140625" style="1"/>
    <col min="13579" max="13579" width="15" style="1" customWidth="1"/>
    <col min="13580" max="13580" width="14.28515625" style="1" customWidth="1"/>
    <col min="13581" max="13581" width="15.28515625" style="1" customWidth="1"/>
    <col min="13582" max="13582" width="15.85546875" style="1" customWidth="1"/>
    <col min="13583" max="13583" width="15.28515625" style="1" customWidth="1"/>
    <col min="13584" max="13822" width="10.140625" style="1"/>
    <col min="13823" max="13823" width="8" style="1" customWidth="1"/>
    <col min="13824" max="13824" width="84.5703125" style="1" customWidth="1"/>
    <col min="13825" max="13833" width="20.7109375" style="1" customWidth="1"/>
    <col min="13834" max="13834" width="10.140625" style="1"/>
    <col min="13835" max="13835" width="15" style="1" customWidth="1"/>
    <col min="13836" max="13836" width="14.28515625" style="1" customWidth="1"/>
    <col min="13837" max="13837" width="15.28515625" style="1" customWidth="1"/>
    <col min="13838" max="13838" width="15.85546875" style="1" customWidth="1"/>
    <col min="13839" max="13839" width="15.28515625" style="1" customWidth="1"/>
    <col min="13840" max="14078" width="10.140625" style="1"/>
    <col min="14079" max="14079" width="8" style="1" customWidth="1"/>
    <col min="14080" max="14080" width="84.5703125" style="1" customWidth="1"/>
    <col min="14081" max="14089" width="20.7109375" style="1" customWidth="1"/>
    <col min="14090" max="14090" width="10.140625" style="1"/>
    <col min="14091" max="14091" width="15" style="1" customWidth="1"/>
    <col min="14092" max="14092" width="14.28515625" style="1" customWidth="1"/>
    <col min="14093" max="14093" width="15.28515625" style="1" customWidth="1"/>
    <col min="14094" max="14094" width="15.85546875" style="1" customWidth="1"/>
    <col min="14095" max="14095" width="15.28515625" style="1" customWidth="1"/>
    <col min="14096" max="14334" width="10.140625" style="1"/>
    <col min="14335" max="14335" width="8" style="1" customWidth="1"/>
    <col min="14336" max="14336" width="84.5703125" style="1" customWidth="1"/>
    <col min="14337" max="14345" width="20.7109375" style="1" customWidth="1"/>
    <col min="14346" max="14346" width="10.140625" style="1"/>
    <col min="14347" max="14347" width="15" style="1" customWidth="1"/>
    <col min="14348" max="14348" width="14.28515625" style="1" customWidth="1"/>
    <col min="14349" max="14349" width="15.28515625" style="1" customWidth="1"/>
    <col min="14350" max="14350" width="15.85546875" style="1" customWidth="1"/>
    <col min="14351" max="14351" width="15.28515625" style="1" customWidth="1"/>
    <col min="14352" max="14590" width="10.140625" style="1"/>
    <col min="14591" max="14591" width="8" style="1" customWidth="1"/>
    <col min="14592" max="14592" width="84.5703125" style="1" customWidth="1"/>
    <col min="14593" max="14601" width="20.7109375" style="1" customWidth="1"/>
    <col min="14602" max="14602" width="10.140625" style="1"/>
    <col min="14603" max="14603" width="15" style="1" customWidth="1"/>
    <col min="14604" max="14604" width="14.28515625" style="1" customWidth="1"/>
    <col min="14605" max="14605" width="15.28515625" style="1" customWidth="1"/>
    <col min="14606" max="14606" width="15.85546875" style="1" customWidth="1"/>
    <col min="14607" max="14607" width="15.28515625" style="1" customWidth="1"/>
    <col min="14608" max="14846" width="10.140625" style="1"/>
    <col min="14847" max="14847" width="8" style="1" customWidth="1"/>
    <col min="14848" max="14848" width="84.5703125" style="1" customWidth="1"/>
    <col min="14849" max="14857" width="20.7109375" style="1" customWidth="1"/>
    <col min="14858" max="14858" width="10.140625" style="1"/>
    <col min="14859" max="14859" width="15" style="1" customWidth="1"/>
    <col min="14860" max="14860" width="14.28515625" style="1" customWidth="1"/>
    <col min="14861" max="14861" width="15.28515625" style="1" customWidth="1"/>
    <col min="14862" max="14862" width="15.85546875" style="1" customWidth="1"/>
    <col min="14863" max="14863" width="15.28515625" style="1" customWidth="1"/>
    <col min="14864" max="15102" width="10.140625" style="1"/>
    <col min="15103" max="15103" width="8" style="1" customWidth="1"/>
    <col min="15104" max="15104" width="84.5703125" style="1" customWidth="1"/>
    <col min="15105" max="15113" width="20.7109375" style="1" customWidth="1"/>
    <col min="15114" max="15114" width="10.140625" style="1"/>
    <col min="15115" max="15115" width="15" style="1" customWidth="1"/>
    <col min="15116" max="15116" width="14.28515625" style="1" customWidth="1"/>
    <col min="15117" max="15117" width="15.28515625" style="1" customWidth="1"/>
    <col min="15118" max="15118" width="15.85546875" style="1" customWidth="1"/>
    <col min="15119" max="15119" width="15.28515625" style="1" customWidth="1"/>
    <col min="15120" max="15358" width="10.140625" style="1"/>
    <col min="15359" max="15359" width="8" style="1" customWidth="1"/>
    <col min="15360" max="15360" width="84.5703125" style="1" customWidth="1"/>
    <col min="15361" max="15369" width="20.7109375" style="1" customWidth="1"/>
    <col min="15370" max="15370" width="10.140625" style="1"/>
    <col min="15371" max="15371" width="15" style="1" customWidth="1"/>
    <col min="15372" max="15372" width="14.28515625" style="1" customWidth="1"/>
    <col min="15373" max="15373" width="15.28515625" style="1" customWidth="1"/>
    <col min="15374" max="15374" width="15.85546875" style="1" customWidth="1"/>
    <col min="15375" max="15375" width="15.28515625" style="1" customWidth="1"/>
    <col min="15376" max="15614" width="10.140625" style="1"/>
    <col min="15615" max="15615" width="8" style="1" customWidth="1"/>
    <col min="15616" max="15616" width="84.5703125" style="1" customWidth="1"/>
    <col min="15617" max="15625" width="20.7109375" style="1" customWidth="1"/>
    <col min="15626" max="15626" width="10.140625" style="1"/>
    <col min="15627" max="15627" width="15" style="1" customWidth="1"/>
    <col min="15628" max="15628" width="14.28515625" style="1" customWidth="1"/>
    <col min="15629" max="15629" width="15.28515625" style="1" customWidth="1"/>
    <col min="15630" max="15630" width="15.85546875" style="1" customWidth="1"/>
    <col min="15631" max="15631" width="15.28515625" style="1" customWidth="1"/>
    <col min="15632" max="15870" width="10.140625" style="1"/>
    <col min="15871" max="15871" width="8" style="1" customWidth="1"/>
    <col min="15872" max="15872" width="84.5703125" style="1" customWidth="1"/>
    <col min="15873" max="15881" width="20.7109375" style="1" customWidth="1"/>
    <col min="15882" max="15882" width="10.140625" style="1"/>
    <col min="15883" max="15883" width="15" style="1" customWidth="1"/>
    <col min="15884" max="15884" width="14.28515625" style="1" customWidth="1"/>
    <col min="15885" max="15885" width="15.28515625" style="1" customWidth="1"/>
    <col min="15886" max="15886" width="15.85546875" style="1" customWidth="1"/>
    <col min="15887" max="15887" width="15.28515625" style="1" customWidth="1"/>
    <col min="15888" max="16126" width="10.140625" style="1"/>
    <col min="16127" max="16127" width="8" style="1" customWidth="1"/>
    <col min="16128" max="16128" width="84.5703125" style="1" customWidth="1"/>
    <col min="16129" max="16137" width="20.7109375" style="1" customWidth="1"/>
    <col min="16138" max="16138" width="10.140625" style="1"/>
    <col min="16139" max="16139" width="15" style="1" customWidth="1"/>
    <col min="16140" max="16140" width="14.28515625" style="1" customWidth="1"/>
    <col min="16141" max="16141" width="15.28515625" style="1" customWidth="1"/>
    <col min="16142" max="16142" width="15.85546875" style="1" customWidth="1"/>
    <col min="16143" max="16143" width="15.28515625" style="1" customWidth="1"/>
    <col min="16144" max="16384" width="10.140625" style="1"/>
  </cols>
  <sheetData>
    <row r="1" spans="1:24" x14ac:dyDescent="0.25">
      <c r="A1" s="230" t="s">
        <v>102</v>
      </c>
      <c r="B1" s="230"/>
      <c r="C1" s="230"/>
      <c r="D1" s="230"/>
      <c r="E1" s="230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1"/>
      <c r="U1" s="88"/>
      <c r="V1" s="88"/>
      <c r="W1" s="88"/>
      <c r="X1" s="88"/>
    </row>
    <row r="2" spans="1:24" ht="19.5" thickBot="1" x14ac:dyDescent="0.3">
      <c r="A2" s="230" t="s">
        <v>81</v>
      </c>
      <c r="B2" s="230"/>
      <c r="C2" s="230"/>
      <c r="D2" s="230"/>
      <c r="E2" s="230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1"/>
      <c r="U2" s="88"/>
      <c r="V2" s="88"/>
      <c r="W2" s="88"/>
      <c r="X2" s="88"/>
    </row>
    <row r="3" spans="1:24" ht="18" customHeight="1" x14ac:dyDescent="0.25">
      <c r="A3" s="231" t="s">
        <v>0</v>
      </c>
      <c r="B3" s="248" t="s">
        <v>1</v>
      </c>
      <c r="C3" s="231" t="s">
        <v>15</v>
      </c>
      <c r="D3" s="256"/>
      <c r="E3" s="257"/>
      <c r="F3" s="231" t="s">
        <v>16</v>
      </c>
      <c r="G3" s="256"/>
      <c r="H3" s="257"/>
      <c r="I3" s="231" t="s">
        <v>17</v>
      </c>
      <c r="J3" s="256"/>
      <c r="K3" s="257"/>
      <c r="L3" s="231" t="s">
        <v>18</v>
      </c>
      <c r="M3" s="256"/>
      <c r="N3" s="257"/>
      <c r="O3" s="231" t="s">
        <v>79</v>
      </c>
      <c r="P3" s="256"/>
      <c r="Q3" s="257"/>
      <c r="R3" s="106"/>
      <c r="S3" s="106"/>
      <c r="T3" s="233" t="s">
        <v>15</v>
      </c>
      <c r="U3" s="245" t="s">
        <v>16</v>
      </c>
      <c r="V3" s="245" t="s">
        <v>17</v>
      </c>
      <c r="W3" s="245" t="s">
        <v>18</v>
      </c>
      <c r="X3" s="245" t="s">
        <v>79</v>
      </c>
    </row>
    <row r="4" spans="1:24" ht="18" customHeight="1" x14ac:dyDescent="0.25">
      <c r="A4" s="232"/>
      <c r="B4" s="249"/>
      <c r="C4" s="258"/>
      <c r="D4" s="259"/>
      <c r="E4" s="260"/>
      <c r="F4" s="258"/>
      <c r="G4" s="259"/>
      <c r="H4" s="260"/>
      <c r="I4" s="258"/>
      <c r="J4" s="259"/>
      <c r="K4" s="260"/>
      <c r="L4" s="258"/>
      <c r="M4" s="259"/>
      <c r="N4" s="260"/>
      <c r="O4" s="258"/>
      <c r="P4" s="259"/>
      <c r="Q4" s="260"/>
      <c r="R4" s="106"/>
      <c r="S4" s="106"/>
      <c r="T4" s="261"/>
      <c r="U4" s="246"/>
      <c r="V4" s="246"/>
      <c r="W4" s="246"/>
      <c r="X4" s="246"/>
    </row>
    <row r="5" spans="1:24" x14ac:dyDescent="0.25">
      <c r="A5" s="232"/>
      <c r="B5" s="249"/>
      <c r="C5" s="258"/>
      <c r="D5" s="259"/>
      <c r="E5" s="260"/>
      <c r="F5" s="258"/>
      <c r="G5" s="259"/>
      <c r="H5" s="260"/>
      <c r="I5" s="258"/>
      <c r="J5" s="259"/>
      <c r="K5" s="260"/>
      <c r="L5" s="258"/>
      <c r="M5" s="259"/>
      <c r="N5" s="260"/>
      <c r="O5" s="258"/>
      <c r="P5" s="259"/>
      <c r="Q5" s="260"/>
      <c r="R5" s="106"/>
      <c r="S5" s="106"/>
      <c r="T5" s="262"/>
      <c r="U5" s="247"/>
      <c r="V5" s="247"/>
      <c r="W5" s="247"/>
      <c r="X5" s="247"/>
    </row>
    <row r="6" spans="1:24" ht="19.5" thickBot="1" x14ac:dyDescent="0.3">
      <c r="A6" s="47">
        <v>1</v>
      </c>
      <c r="B6" s="119">
        <v>2</v>
      </c>
      <c r="C6" s="68">
        <v>3</v>
      </c>
      <c r="D6" s="16">
        <v>4</v>
      </c>
      <c r="E6" s="17">
        <v>5</v>
      </c>
      <c r="F6" s="68">
        <v>3</v>
      </c>
      <c r="G6" s="16">
        <v>4</v>
      </c>
      <c r="H6" s="17">
        <v>5</v>
      </c>
      <c r="I6" s="68">
        <v>3</v>
      </c>
      <c r="J6" s="16">
        <v>4</v>
      </c>
      <c r="K6" s="17">
        <v>5</v>
      </c>
      <c r="L6" s="68">
        <v>3</v>
      </c>
      <c r="M6" s="16">
        <v>4</v>
      </c>
      <c r="N6" s="17">
        <v>5</v>
      </c>
      <c r="O6" s="68">
        <v>3</v>
      </c>
      <c r="P6" s="16">
        <v>4</v>
      </c>
      <c r="Q6" s="17">
        <v>5</v>
      </c>
      <c r="R6" s="93"/>
      <c r="S6" s="93"/>
      <c r="T6" s="68">
        <v>3</v>
      </c>
      <c r="U6" s="17">
        <v>3</v>
      </c>
      <c r="V6" s="17">
        <v>4</v>
      </c>
      <c r="W6" s="17">
        <v>5</v>
      </c>
      <c r="X6" s="17">
        <v>6</v>
      </c>
    </row>
    <row r="7" spans="1:24" ht="26.1" customHeight="1" thickBot="1" x14ac:dyDescent="0.3">
      <c r="A7" s="244" t="s">
        <v>2</v>
      </c>
      <c r="B7" s="245"/>
      <c r="C7" s="108" t="s">
        <v>9</v>
      </c>
      <c r="D7" s="26" t="s">
        <v>10</v>
      </c>
      <c r="E7" s="27" t="s">
        <v>14</v>
      </c>
      <c r="F7" s="108" t="s">
        <v>9</v>
      </c>
      <c r="G7" s="26" t="s">
        <v>10</v>
      </c>
      <c r="H7" s="27" t="s">
        <v>14</v>
      </c>
      <c r="I7" s="108" t="s">
        <v>9</v>
      </c>
      <c r="J7" s="26" t="s">
        <v>10</v>
      </c>
      <c r="K7" s="27" t="s">
        <v>14</v>
      </c>
      <c r="L7" s="79" t="s">
        <v>9</v>
      </c>
      <c r="M7" s="26" t="s">
        <v>10</v>
      </c>
      <c r="N7" s="27" t="s">
        <v>14</v>
      </c>
      <c r="O7" s="108" t="s">
        <v>9</v>
      </c>
      <c r="P7" s="26" t="s">
        <v>10</v>
      </c>
      <c r="Q7" s="27" t="s">
        <v>14</v>
      </c>
      <c r="R7" s="94"/>
      <c r="S7" s="94"/>
      <c r="T7" s="108" t="s">
        <v>9</v>
      </c>
      <c r="U7" s="108" t="s">
        <v>9</v>
      </c>
      <c r="V7" s="108" t="s">
        <v>9</v>
      </c>
      <c r="W7" s="79" t="s">
        <v>9</v>
      </c>
      <c r="X7" s="79" t="s">
        <v>9</v>
      </c>
    </row>
    <row r="8" spans="1:24" ht="20.100000000000001" customHeight="1" x14ac:dyDescent="0.25">
      <c r="A8" s="89">
        <v>1</v>
      </c>
      <c r="B8" s="120" t="s">
        <v>19</v>
      </c>
      <c r="C8" s="40">
        <f t="shared" ref="C8:O8" si="0">SUM(C9:C12)</f>
        <v>6033.01</v>
      </c>
      <c r="D8" s="18">
        <f t="shared" si="0"/>
        <v>6088.3300000000008</v>
      </c>
      <c r="E8" s="19"/>
      <c r="F8" s="40">
        <f t="shared" ref="F8" si="1">SUM(F9:F12)</f>
        <v>6033.01</v>
      </c>
      <c r="G8" s="18">
        <f t="shared" si="0"/>
        <v>11985.09</v>
      </c>
      <c r="H8" s="19"/>
      <c r="I8" s="40">
        <f t="shared" ref="I8:J8" si="2">SUM(I9:I12)</f>
        <v>14039.730100999999</v>
      </c>
      <c r="J8" s="18">
        <f t="shared" si="2"/>
        <v>23117.89</v>
      </c>
      <c r="K8" s="80"/>
      <c r="L8" s="40">
        <f t="shared" ref="L8:M8" si="3">SUM(L9:L12)</f>
        <v>19428.400100999999</v>
      </c>
      <c r="M8" s="18">
        <f t="shared" si="3"/>
        <v>23718.39</v>
      </c>
      <c r="N8" s="19"/>
      <c r="O8" s="105">
        <f t="shared" si="0"/>
        <v>45534.150202000004</v>
      </c>
      <c r="P8" s="18">
        <f>SUM(P9:P12)</f>
        <v>64909.7</v>
      </c>
      <c r="Q8" s="19"/>
      <c r="R8" s="46"/>
      <c r="S8" s="46"/>
      <c r="T8" s="40">
        <f t="shared" ref="T8:W8" si="4">SUM(T9:T12)</f>
        <v>6033.01</v>
      </c>
      <c r="U8" s="40">
        <f t="shared" si="4"/>
        <v>6033.01</v>
      </c>
      <c r="V8" s="40">
        <f t="shared" si="4"/>
        <v>14039.730100999999</v>
      </c>
      <c r="W8" s="40">
        <f t="shared" si="4"/>
        <v>19428.400100999999</v>
      </c>
      <c r="X8" s="121">
        <f>T8+U8+V8+W8</f>
        <v>45534.150201999997</v>
      </c>
    </row>
    <row r="9" spans="1:24" ht="20.100000000000001" customHeight="1" x14ac:dyDescent="0.25">
      <c r="A9" s="90"/>
      <c r="B9" s="122" t="s">
        <v>3</v>
      </c>
      <c r="C9" s="124">
        <v>3422.98</v>
      </c>
      <c r="D9" s="161">
        <v>3828</v>
      </c>
      <c r="E9" s="41">
        <f>D9-C9</f>
        <v>405.02</v>
      </c>
      <c r="F9" s="124">
        <v>3422.98</v>
      </c>
      <c r="G9" s="161">
        <v>7383.74</v>
      </c>
      <c r="H9" s="41">
        <f>G9-F9</f>
        <v>3960.7599999999998</v>
      </c>
      <c r="I9" s="124">
        <v>8331.243919999999</v>
      </c>
      <c r="J9" s="161">
        <v>12965.34</v>
      </c>
      <c r="K9" s="36">
        <f>J9-I9</f>
        <v>4634.0960800000012</v>
      </c>
      <c r="L9" s="70">
        <v>11354.10392</v>
      </c>
      <c r="M9" s="13">
        <v>12868.65</v>
      </c>
      <c r="N9" s="41">
        <f>M9-L9</f>
        <v>1514.5460800000001</v>
      </c>
      <c r="O9" s="69">
        <f>C9+F9+I9+L9</f>
        <v>26531.307840000001</v>
      </c>
      <c r="P9" s="13">
        <f>SUM(D9+G9+J9+M9)</f>
        <v>37045.730000000003</v>
      </c>
      <c r="Q9" s="41">
        <f>P9-O9</f>
        <v>10514.422160000002</v>
      </c>
      <c r="R9" s="103"/>
      <c r="S9" s="103"/>
      <c r="T9" s="124">
        <v>3422.98</v>
      </c>
      <c r="U9" s="124">
        <v>3422.98</v>
      </c>
      <c r="V9" s="124">
        <v>8331.243919999999</v>
      </c>
      <c r="W9" s="123">
        <v>11354.10392</v>
      </c>
      <c r="X9" s="123">
        <f>SUM(T9:W9)</f>
        <v>26531.307840000001</v>
      </c>
    </row>
    <row r="10" spans="1:24" ht="20.100000000000001" customHeight="1" x14ac:dyDescent="0.25">
      <c r="A10" s="90"/>
      <c r="B10" s="122" t="s">
        <v>20</v>
      </c>
      <c r="C10" s="70">
        <v>333.45</v>
      </c>
      <c r="D10" s="36">
        <v>978.34</v>
      </c>
      <c r="E10" s="41">
        <f>D10-C10</f>
        <v>644.8900000000001</v>
      </c>
      <c r="F10" s="70">
        <v>333.45</v>
      </c>
      <c r="G10" s="36">
        <v>1755.14</v>
      </c>
      <c r="H10" s="41">
        <f>G10-F10</f>
        <v>1421.69</v>
      </c>
      <c r="I10" s="70">
        <v>729.30000000000007</v>
      </c>
      <c r="J10" s="36">
        <v>2716.64</v>
      </c>
      <c r="K10" s="36">
        <f>J10-I10</f>
        <v>1987.3399999999997</v>
      </c>
      <c r="L10" s="70">
        <v>1031.55</v>
      </c>
      <c r="M10" s="13">
        <v>2493.4</v>
      </c>
      <c r="N10" s="41">
        <f>M10-L10</f>
        <v>1461.8500000000001</v>
      </c>
      <c r="O10" s="69">
        <f>C10+F10+I10+L10</f>
        <v>2427.75</v>
      </c>
      <c r="P10" s="13">
        <f>SUM(D10+G10+J10+M10)</f>
        <v>7943.52</v>
      </c>
      <c r="Q10" s="41">
        <f>P10-O10</f>
        <v>5515.77</v>
      </c>
      <c r="R10" s="103"/>
      <c r="S10" s="103"/>
      <c r="T10" s="70">
        <v>333.45</v>
      </c>
      <c r="U10" s="70">
        <v>333.45</v>
      </c>
      <c r="V10" s="70">
        <v>729.30000000000007</v>
      </c>
      <c r="W10" s="125">
        <v>1031.55</v>
      </c>
      <c r="X10" s="123">
        <f>SUM(T10:W10)</f>
        <v>2427.75</v>
      </c>
    </row>
    <row r="11" spans="1:24" ht="20.100000000000001" customHeight="1" outlineLevel="1" x14ac:dyDescent="0.25">
      <c r="A11" s="20"/>
      <c r="B11" s="122" t="s">
        <v>21</v>
      </c>
      <c r="C11" s="5">
        <v>1436.4</v>
      </c>
      <c r="D11" s="162">
        <v>877.68</v>
      </c>
      <c r="E11" s="41">
        <f>D11-C11</f>
        <v>-558.72000000000014</v>
      </c>
      <c r="F11" s="5">
        <v>1436.4</v>
      </c>
      <c r="G11" s="162">
        <v>1495.78</v>
      </c>
      <c r="H11" s="41">
        <f>G11-F11</f>
        <v>59.379999999999882</v>
      </c>
      <c r="I11" s="5">
        <v>3141.5999999999995</v>
      </c>
      <c r="J11" s="162">
        <v>4362.28</v>
      </c>
      <c r="K11" s="36">
        <f>J11-I11</f>
        <v>1220.6800000000003</v>
      </c>
      <c r="L11" s="5">
        <v>4443.5999999999995</v>
      </c>
      <c r="M11" s="12">
        <v>4357.71</v>
      </c>
      <c r="N11" s="41">
        <f>M11-L11</f>
        <v>-85.889999999999418</v>
      </c>
      <c r="O11" s="69">
        <f>C11+F11+I11+L11</f>
        <v>10458</v>
      </c>
      <c r="P11" s="13">
        <f t="shared" ref="P11:P12" si="5">SUM(D11+G11+J11+M11)</f>
        <v>11093.45</v>
      </c>
      <c r="Q11" s="41">
        <f>P11-O11</f>
        <v>635.45000000000073</v>
      </c>
      <c r="R11" s="103"/>
      <c r="S11" s="103"/>
      <c r="T11" s="5">
        <v>1436.4</v>
      </c>
      <c r="U11" s="5">
        <v>1436.4</v>
      </c>
      <c r="V11" s="5">
        <v>3141.5999999999995</v>
      </c>
      <c r="W11" s="126">
        <v>4443.5999999999995</v>
      </c>
      <c r="X11" s="123">
        <f>SUM(T11:W11)</f>
        <v>10458</v>
      </c>
    </row>
    <row r="12" spans="1:24" ht="20.100000000000001" customHeight="1" outlineLevel="1" thickBot="1" x14ac:dyDescent="0.3">
      <c r="A12" s="95"/>
      <c r="B12" s="86" t="s">
        <v>22</v>
      </c>
      <c r="C12" s="73">
        <v>840.18</v>
      </c>
      <c r="D12" s="163">
        <v>404.31</v>
      </c>
      <c r="E12" s="54">
        <f>D12-C12</f>
        <v>-435.86999999999995</v>
      </c>
      <c r="F12" s="73">
        <v>840.18</v>
      </c>
      <c r="G12" s="163">
        <v>1350.43</v>
      </c>
      <c r="H12" s="54">
        <f>G12-F12</f>
        <v>510.25000000000011</v>
      </c>
      <c r="I12" s="73">
        <v>1837.5861810000001</v>
      </c>
      <c r="J12" s="163">
        <v>3073.63</v>
      </c>
      <c r="K12" s="81">
        <f>J12-I12</f>
        <v>1236.043819</v>
      </c>
      <c r="L12" s="73">
        <v>2599.1461810000001</v>
      </c>
      <c r="M12" s="2">
        <v>3998.63</v>
      </c>
      <c r="N12" s="82">
        <f>M12-L12</f>
        <v>1399.483819</v>
      </c>
      <c r="O12" s="69">
        <f>C12+F12+I12+L12</f>
        <v>6117.0923620000003</v>
      </c>
      <c r="P12" s="13">
        <f t="shared" si="5"/>
        <v>8827</v>
      </c>
      <c r="Q12" s="54">
        <f>P12-O12</f>
        <v>2709.9076379999997</v>
      </c>
      <c r="R12" s="103"/>
      <c r="S12" s="103"/>
      <c r="T12" s="73">
        <v>840.18</v>
      </c>
      <c r="U12" s="73">
        <v>840.18</v>
      </c>
      <c r="V12" s="73">
        <v>1837.5861810000001</v>
      </c>
      <c r="W12" s="127">
        <v>2599.1461810000001</v>
      </c>
      <c r="X12" s="123">
        <f>SUM(T12:W12)</f>
        <v>6117.0923620000003</v>
      </c>
    </row>
    <row r="13" spans="1:24" ht="20.100000000000001" customHeight="1" x14ac:dyDescent="0.25">
      <c r="A13" s="89">
        <v>2</v>
      </c>
      <c r="B13" s="128" t="s">
        <v>23</v>
      </c>
      <c r="C13" s="71">
        <f>SUM(C14:C16)</f>
        <v>646.38</v>
      </c>
      <c r="D13" s="38">
        <f>SUM(D14:D16)</f>
        <v>1247.5</v>
      </c>
      <c r="E13" s="52"/>
      <c r="F13" s="71">
        <f>SUM(F14:F16)</f>
        <v>646.38</v>
      </c>
      <c r="G13" s="38">
        <f>SUM(G14:G16)</f>
        <v>3930.59</v>
      </c>
      <c r="H13" s="52"/>
      <c r="I13" s="71">
        <f>SUM(I14:I16)</f>
        <v>1413.7199999999998</v>
      </c>
      <c r="J13" s="38">
        <f>SUM(J14:J16)</f>
        <v>8816.93</v>
      </c>
      <c r="K13" s="52"/>
      <c r="L13" s="146">
        <f>SUM(L14:L16)</f>
        <v>1999.62</v>
      </c>
      <c r="M13" s="38">
        <f>SUM(M14:M16)</f>
        <v>8775.77</v>
      </c>
      <c r="N13" s="188"/>
      <c r="O13" s="71">
        <f>SUM(O14:O16)</f>
        <v>4706.1000000000004</v>
      </c>
      <c r="P13" s="38">
        <f>SUM(P14:P16)</f>
        <v>22770.79</v>
      </c>
      <c r="Q13" s="52"/>
      <c r="R13" s="97"/>
      <c r="S13" s="97"/>
      <c r="T13" s="71">
        <f>SUM(T14:T16)</f>
        <v>646.38</v>
      </c>
      <c r="U13" s="71">
        <f>SUM(U14:U16)</f>
        <v>646.38</v>
      </c>
      <c r="V13" s="71">
        <f>SUM(V14:V16)</f>
        <v>1413.7199999999998</v>
      </c>
      <c r="W13" s="71">
        <f>SUM(W14:W16)</f>
        <v>1999.62</v>
      </c>
      <c r="X13" s="129">
        <f>SUM(X14:X16)</f>
        <v>4706.1000000000004</v>
      </c>
    </row>
    <row r="14" spans="1:24" ht="39" customHeight="1" outlineLevel="1" x14ac:dyDescent="0.25">
      <c r="A14" s="4"/>
      <c r="B14" s="122" t="s">
        <v>24</v>
      </c>
      <c r="C14" s="112">
        <v>307.8</v>
      </c>
      <c r="D14" s="164">
        <v>642.15</v>
      </c>
      <c r="E14" s="41">
        <f>D14-C14</f>
        <v>334.34999999999997</v>
      </c>
      <c r="F14" s="112">
        <v>307.8</v>
      </c>
      <c r="G14" s="164">
        <v>727.04</v>
      </c>
      <c r="H14" s="41">
        <f>G14-F14</f>
        <v>419.23999999999995</v>
      </c>
      <c r="I14" s="112">
        <v>673.19999999999993</v>
      </c>
      <c r="J14" s="164">
        <v>2337.5700000000002</v>
      </c>
      <c r="K14" s="41">
        <f>J14-I14</f>
        <v>1664.3700000000003</v>
      </c>
      <c r="L14" s="147">
        <v>952.19999999999993</v>
      </c>
      <c r="M14" s="12">
        <v>2348.88</v>
      </c>
      <c r="N14" s="117">
        <f>M14-L14</f>
        <v>1396.6800000000003</v>
      </c>
      <c r="O14" s="69">
        <f>C14+F14+I14+L14</f>
        <v>2241</v>
      </c>
      <c r="P14" s="13">
        <f t="shared" ref="P14:P16" si="6">SUM(D14+G14+J14+M14)</f>
        <v>6055.64</v>
      </c>
      <c r="Q14" s="41">
        <f>P14-O14</f>
        <v>3814.6400000000003</v>
      </c>
      <c r="R14" s="103"/>
      <c r="S14" s="103"/>
      <c r="T14" s="112">
        <v>307.8</v>
      </c>
      <c r="U14" s="112">
        <v>307.8</v>
      </c>
      <c r="V14" s="112">
        <v>673.19999999999993</v>
      </c>
      <c r="W14" s="130">
        <v>952.19999999999993</v>
      </c>
      <c r="X14" s="123">
        <f>SUM(T14:W14)</f>
        <v>2241</v>
      </c>
    </row>
    <row r="15" spans="1:24" ht="34.15" customHeight="1" outlineLevel="1" x14ac:dyDescent="0.25">
      <c r="A15" s="44"/>
      <c r="B15" s="131" t="s">
        <v>25</v>
      </c>
      <c r="C15" s="73">
        <v>338.58</v>
      </c>
      <c r="D15" s="163">
        <v>605.35</v>
      </c>
      <c r="E15" s="82">
        <f>D15-C15</f>
        <v>266.77000000000004</v>
      </c>
      <c r="F15" s="73">
        <v>338.58</v>
      </c>
      <c r="G15" s="12">
        <v>675.71</v>
      </c>
      <c r="H15" s="82">
        <f>G15-F15</f>
        <v>337.13000000000005</v>
      </c>
      <c r="I15" s="73">
        <v>740.52</v>
      </c>
      <c r="J15" s="12">
        <v>2181.14</v>
      </c>
      <c r="K15" s="82">
        <f>J15-I15</f>
        <v>1440.62</v>
      </c>
      <c r="L15" s="148">
        <v>1047.42</v>
      </c>
      <c r="M15" s="12">
        <v>627.12</v>
      </c>
      <c r="N15" s="187">
        <f>M15-L15</f>
        <v>-420.30000000000007</v>
      </c>
      <c r="O15" s="69">
        <f>C15+F15+I15+L15</f>
        <v>2465.1</v>
      </c>
      <c r="P15" s="13">
        <f t="shared" si="6"/>
        <v>4089.3199999999997</v>
      </c>
      <c r="Q15" s="82">
        <f>P15-O15</f>
        <v>1624.2199999999998</v>
      </c>
      <c r="R15" s="103"/>
      <c r="S15" s="103"/>
      <c r="T15" s="73">
        <v>338.58</v>
      </c>
      <c r="U15" s="73">
        <v>338.58</v>
      </c>
      <c r="V15" s="73">
        <v>740.52</v>
      </c>
      <c r="W15" s="132">
        <v>1047.42</v>
      </c>
      <c r="X15" s="123">
        <f t="shared" ref="X15:X16" si="7">SUM(T15:W15)</f>
        <v>2465.1</v>
      </c>
    </row>
    <row r="16" spans="1:24" ht="19.5" outlineLevel="1" thickBot="1" x14ac:dyDescent="0.3">
      <c r="A16" s="21"/>
      <c r="B16" s="86" t="s">
        <v>95</v>
      </c>
      <c r="C16" s="72">
        <v>0</v>
      </c>
      <c r="D16" s="22">
        <v>0</v>
      </c>
      <c r="E16" s="54">
        <f>D16-C16</f>
        <v>0</v>
      </c>
      <c r="F16" s="72">
        <v>0</v>
      </c>
      <c r="G16" s="22">
        <v>2527.84</v>
      </c>
      <c r="H16" s="82">
        <f t="shared" ref="H16" si="8">G16-F16</f>
        <v>2527.84</v>
      </c>
      <c r="I16" s="72">
        <v>0</v>
      </c>
      <c r="J16" s="2">
        <v>4298.22</v>
      </c>
      <c r="K16" s="82">
        <f t="shared" ref="K16" si="9">J16-I16</f>
        <v>4298.22</v>
      </c>
      <c r="L16" s="145">
        <v>0</v>
      </c>
      <c r="M16" s="22">
        <v>5799.77</v>
      </c>
      <c r="N16" s="187">
        <f t="shared" ref="N16" si="10">M16-L16</f>
        <v>5799.77</v>
      </c>
      <c r="O16" s="69">
        <f>C16+F16+I16+L16</f>
        <v>0</v>
      </c>
      <c r="P16" s="13">
        <f t="shared" si="6"/>
        <v>12625.830000000002</v>
      </c>
      <c r="Q16" s="82">
        <f t="shared" ref="Q16" si="11">P16-O16</f>
        <v>12625.830000000002</v>
      </c>
      <c r="R16" s="103"/>
      <c r="S16" s="103"/>
      <c r="T16" s="72">
        <v>0</v>
      </c>
      <c r="U16" s="72">
        <v>0</v>
      </c>
      <c r="V16" s="72">
        <v>0</v>
      </c>
      <c r="W16" s="127">
        <v>0</v>
      </c>
      <c r="X16" s="123">
        <f t="shared" si="7"/>
        <v>0</v>
      </c>
    </row>
    <row r="17" spans="1:24" ht="20.100000000000001" customHeight="1" outlineLevel="1" x14ac:dyDescent="0.25">
      <c r="A17" s="89">
        <v>3</v>
      </c>
      <c r="B17" s="128" t="s">
        <v>26</v>
      </c>
      <c r="C17" s="40">
        <f t="shared" ref="C17:O17" si="12">SUM(C18:C19)</f>
        <v>1503.09</v>
      </c>
      <c r="D17" s="18">
        <f t="shared" si="12"/>
        <v>949.32999999999993</v>
      </c>
      <c r="E17" s="19"/>
      <c r="F17" s="40">
        <f t="shared" ref="F17" si="13">SUM(F18:F19)</f>
        <v>1503.09</v>
      </c>
      <c r="G17" s="18">
        <f t="shared" si="12"/>
        <v>1778.54</v>
      </c>
      <c r="H17" s="19"/>
      <c r="I17" s="40">
        <f t="shared" ref="I17" si="14">SUM(I18:I19)</f>
        <v>3287.46</v>
      </c>
      <c r="J17" s="18">
        <f t="shared" ref="J17" si="15">SUM(J18:J19)</f>
        <v>4676.3099999999995</v>
      </c>
      <c r="K17" s="19"/>
      <c r="L17" s="144">
        <f t="shared" ref="L17:M17" si="16">SUM(L18:L19)</f>
        <v>4649.91</v>
      </c>
      <c r="M17" s="18">
        <f t="shared" si="16"/>
        <v>4676.3099999999995</v>
      </c>
      <c r="N17" s="113"/>
      <c r="O17" s="40">
        <f t="shared" si="12"/>
        <v>10943.55</v>
      </c>
      <c r="P17" s="18">
        <f>SUM(P18:P19)</f>
        <v>12080.49</v>
      </c>
      <c r="Q17" s="19"/>
      <c r="R17" s="46"/>
      <c r="S17" s="46"/>
      <c r="T17" s="40">
        <f t="shared" ref="T17:X17" si="17">SUM(T18:T19)</f>
        <v>1503.09</v>
      </c>
      <c r="U17" s="40">
        <f t="shared" si="17"/>
        <v>1503.09</v>
      </c>
      <c r="V17" s="40">
        <f t="shared" si="17"/>
        <v>3287.46</v>
      </c>
      <c r="W17" s="40">
        <f t="shared" si="17"/>
        <v>4649.91</v>
      </c>
      <c r="X17" s="121">
        <f t="shared" si="17"/>
        <v>10943.55</v>
      </c>
    </row>
    <row r="18" spans="1:24" ht="20.100000000000001" customHeight="1" outlineLevel="1" x14ac:dyDescent="0.3">
      <c r="A18" s="4"/>
      <c r="B18" s="122" t="s">
        <v>27</v>
      </c>
      <c r="C18" s="135">
        <v>477.09</v>
      </c>
      <c r="D18" s="167">
        <v>301.33</v>
      </c>
      <c r="E18" s="41">
        <f>D18-C18</f>
        <v>-175.76</v>
      </c>
      <c r="F18" s="135">
        <v>477.09</v>
      </c>
      <c r="G18" s="167">
        <v>564.54</v>
      </c>
      <c r="H18" s="41">
        <f>G18-F18</f>
        <v>87.449999999999989</v>
      </c>
      <c r="I18" s="135">
        <v>1043.46</v>
      </c>
      <c r="J18" s="167">
        <v>1484.31</v>
      </c>
      <c r="K18" s="41">
        <f>J18-I18</f>
        <v>440.84999999999991</v>
      </c>
      <c r="L18" s="149">
        <v>1475.9099999999999</v>
      </c>
      <c r="M18" s="23">
        <v>1484.31</v>
      </c>
      <c r="N18" s="117">
        <f>M18-L18</f>
        <v>8.4000000000000909</v>
      </c>
      <c r="O18" s="69">
        <f>C18+F18+I18+L18</f>
        <v>3473.5499999999997</v>
      </c>
      <c r="P18" s="13">
        <f t="shared" ref="P18:P19" si="18">SUM(D18+G18+J18+M18)</f>
        <v>3834.49</v>
      </c>
      <c r="Q18" s="41">
        <f>P18-O18</f>
        <v>360.94000000000005</v>
      </c>
      <c r="R18" s="103"/>
      <c r="S18" s="103"/>
      <c r="T18" s="135">
        <v>477.09</v>
      </c>
      <c r="U18" s="135">
        <v>477.09</v>
      </c>
      <c r="V18" s="135">
        <v>1043.46</v>
      </c>
      <c r="W18" s="134">
        <v>1475.9099999999999</v>
      </c>
      <c r="X18" s="123">
        <f>SUM(T18:W18)</f>
        <v>3473.5499999999997</v>
      </c>
    </row>
    <row r="19" spans="1:24" ht="20.100000000000001" customHeight="1" outlineLevel="1" thickBot="1" x14ac:dyDescent="0.3">
      <c r="A19" s="21"/>
      <c r="B19" s="86" t="s">
        <v>28</v>
      </c>
      <c r="C19" s="72">
        <v>1026</v>
      </c>
      <c r="D19" s="96">
        <v>648</v>
      </c>
      <c r="E19" s="54">
        <f>D19-C19</f>
        <v>-378</v>
      </c>
      <c r="F19" s="72">
        <v>1026</v>
      </c>
      <c r="G19" s="96">
        <v>1214</v>
      </c>
      <c r="H19" s="54">
        <f>G19-F19</f>
        <v>188</v>
      </c>
      <c r="I19" s="72">
        <v>2244</v>
      </c>
      <c r="J19" s="96">
        <v>3192</v>
      </c>
      <c r="K19" s="54">
        <f>J19-I19</f>
        <v>948</v>
      </c>
      <c r="L19" s="145">
        <v>3174</v>
      </c>
      <c r="M19" s="22">
        <v>3192</v>
      </c>
      <c r="N19" s="173">
        <f>M19-L19</f>
        <v>18</v>
      </c>
      <c r="O19" s="69">
        <f>C19+F19+I19+L19</f>
        <v>7470</v>
      </c>
      <c r="P19" s="13">
        <f t="shared" si="18"/>
        <v>8246</v>
      </c>
      <c r="Q19" s="54">
        <f>P19-O19</f>
        <v>776</v>
      </c>
      <c r="R19" s="103"/>
      <c r="S19" s="103"/>
      <c r="T19" s="72">
        <v>1026</v>
      </c>
      <c r="U19" s="72">
        <v>1026</v>
      </c>
      <c r="V19" s="72">
        <v>2244</v>
      </c>
      <c r="W19" s="127">
        <v>3174</v>
      </c>
      <c r="X19" s="123">
        <f>SUM(T19:W19)</f>
        <v>7470</v>
      </c>
    </row>
    <row r="20" spans="1:24" ht="20.100000000000001" customHeight="1" x14ac:dyDescent="0.25">
      <c r="A20" s="24" t="s">
        <v>13</v>
      </c>
      <c r="B20" s="128" t="s">
        <v>29</v>
      </c>
      <c r="C20" s="40">
        <f t="shared" ref="C20:O20" si="19">SUM(C21:C22)</f>
        <v>21051.15</v>
      </c>
      <c r="D20" s="18">
        <f t="shared" si="19"/>
        <v>22079.019999999997</v>
      </c>
      <c r="E20" s="19"/>
      <c r="F20" s="40">
        <f t="shared" ref="F20" si="20">SUM(F21:F22)</f>
        <v>21051.15</v>
      </c>
      <c r="G20" s="18">
        <f>SUM(G21:G22)</f>
        <v>42739.76</v>
      </c>
      <c r="H20" s="19"/>
      <c r="I20" s="40">
        <f t="shared" ref="I20" si="21">SUM(I21:I22)</f>
        <v>51236.796000000002</v>
      </c>
      <c r="J20" s="18">
        <v>75129.960000000006</v>
      </c>
      <c r="K20" s="19"/>
      <c r="L20" s="152">
        <f t="shared" ref="L20" si="22">SUM(L21:L22)</f>
        <v>69827.246000000014</v>
      </c>
      <c r="M20" s="39">
        <v>75252.42</v>
      </c>
      <c r="N20" s="114"/>
      <c r="O20" s="40">
        <f t="shared" si="19"/>
        <v>163166.34200000003</v>
      </c>
      <c r="P20" s="18">
        <f>SUM(D20+G20+J20+M20)</f>
        <v>215201.15999999997</v>
      </c>
      <c r="Q20" s="19"/>
      <c r="R20" s="168">
        <f>R21+R22</f>
        <v>0.73</v>
      </c>
      <c r="S20" s="46"/>
      <c r="T20" s="40">
        <f t="shared" ref="T20:W20" si="23">SUM(T21:T22)</f>
        <v>21051.15</v>
      </c>
      <c r="U20" s="40">
        <f t="shared" si="23"/>
        <v>21051.15</v>
      </c>
      <c r="V20" s="40">
        <f t="shared" si="23"/>
        <v>51236.796000000002</v>
      </c>
      <c r="W20" s="40">
        <f t="shared" si="23"/>
        <v>69827.246000000014</v>
      </c>
      <c r="X20" s="121">
        <f t="shared" ref="X20" si="24">SUM(X21:X22)</f>
        <v>163166.34200000003</v>
      </c>
    </row>
    <row r="21" spans="1:24" ht="20.100000000000001" customHeight="1" outlineLevel="1" x14ac:dyDescent="0.25">
      <c r="A21" s="25"/>
      <c r="B21" s="122" t="s">
        <v>30</v>
      </c>
      <c r="C21" s="112">
        <v>17879.060000000001</v>
      </c>
      <c r="D21" s="164">
        <v>18752.044383561642</v>
      </c>
      <c r="E21" s="41">
        <f>D21-C21</f>
        <v>872.98438356164115</v>
      </c>
      <c r="F21" s="112">
        <v>17879.060000000001</v>
      </c>
      <c r="G21" s="164">
        <v>36226.57</v>
      </c>
      <c r="H21" s="41">
        <f>G21-F21</f>
        <v>18347.509999999998</v>
      </c>
      <c r="I21" s="112">
        <v>43516.194000000003</v>
      </c>
      <c r="J21" s="164">
        <f>(34337.85*0.62)*3</f>
        <v>63868.400999999998</v>
      </c>
      <c r="K21" s="41">
        <f>J21-I21</f>
        <v>20352.206999999995</v>
      </c>
      <c r="L21" s="147">
        <v>59305.344000000005</v>
      </c>
      <c r="M21" s="12">
        <f>(34337.1*0.62)*3</f>
        <v>63867.006000000001</v>
      </c>
      <c r="N21" s="117">
        <f>M21-L21</f>
        <v>4561.6619999999966</v>
      </c>
      <c r="O21" s="69">
        <f>C21+F21+I21+L21</f>
        <v>138579.65800000002</v>
      </c>
      <c r="P21" s="13">
        <f t="shared" ref="P21:P22" si="25">SUM(D21+G21+J21+M21)</f>
        <v>182714.02138356163</v>
      </c>
      <c r="Q21" s="41">
        <f>P21-O21</f>
        <v>44134.363383561606</v>
      </c>
      <c r="R21" s="169">
        <v>0.62</v>
      </c>
      <c r="S21" s="103"/>
      <c r="T21" s="112">
        <v>17879.060000000001</v>
      </c>
      <c r="U21" s="112">
        <v>17879.060000000001</v>
      </c>
      <c r="V21" s="112">
        <v>43516.194000000003</v>
      </c>
      <c r="W21" s="130">
        <v>59305.344000000005</v>
      </c>
      <c r="X21" s="123">
        <f>SUM(T21:W21)</f>
        <v>138579.65800000002</v>
      </c>
    </row>
    <row r="22" spans="1:24" ht="20.100000000000001" customHeight="1" outlineLevel="1" thickBot="1" x14ac:dyDescent="0.3">
      <c r="A22" s="42"/>
      <c r="B22" s="86" t="s">
        <v>31</v>
      </c>
      <c r="C22" s="73">
        <v>3172.09</v>
      </c>
      <c r="D22" s="163">
        <v>3326.9756164383562</v>
      </c>
      <c r="E22" s="54">
        <f>D22-C22</f>
        <v>154.88561643835601</v>
      </c>
      <c r="F22" s="73">
        <v>3172.09</v>
      </c>
      <c r="G22" s="163">
        <f>42739.76-G21</f>
        <v>6513.1900000000023</v>
      </c>
      <c r="H22" s="54">
        <f>G22-F22</f>
        <v>3341.1000000000022</v>
      </c>
      <c r="I22" s="73">
        <v>7720.6019999999999</v>
      </c>
      <c r="J22" s="163">
        <f>J20-J21</f>
        <v>11261.559000000008</v>
      </c>
      <c r="K22" s="54">
        <f>J22-I22</f>
        <v>3540.9570000000085</v>
      </c>
      <c r="L22" s="165">
        <v>10521.902000000002</v>
      </c>
      <c r="M22" s="2">
        <f>SUM(M20-M21)</f>
        <v>11385.413999999997</v>
      </c>
      <c r="N22" s="187">
        <f>M22-L22</f>
        <v>863.51199999999517</v>
      </c>
      <c r="O22" s="69">
        <f>C22+F22+I22+L22</f>
        <v>24586.684000000001</v>
      </c>
      <c r="P22" s="13">
        <f t="shared" si="25"/>
        <v>32487.138616438366</v>
      </c>
      <c r="Q22" s="54">
        <f>P22-O22</f>
        <v>7900.4546164383646</v>
      </c>
      <c r="R22" s="169">
        <v>0.11</v>
      </c>
      <c r="S22" s="103"/>
      <c r="T22" s="73">
        <v>3172.09</v>
      </c>
      <c r="U22" s="73">
        <v>3172.09</v>
      </c>
      <c r="V22" s="73">
        <v>7720.6019999999999</v>
      </c>
      <c r="W22" s="127">
        <v>10521.902000000002</v>
      </c>
      <c r="X22" s="123">
        <f>SUM(T22:W22)</f>
        <v>24586.684000000001</v>
      </c>
    </row>
    <row r="23" spans="1:24" ht="20.100000000000001" customHeight="1" outlineLevel="1" x14ac:dyDescent="0.25">
      <c r="A23" s="24" t="s">
        <v>7</v>
      </c>
      <c r="B23" s="128" t="s">
        <v>4</v>
      </c>
      <c r="C23" s="40">
        <f>SUM(C24:C27)</f>
        <v>1250</v>
      </c>
      <c r="D23" s="18">
        <f>SUM(D24:D27)</f>
        <v>807.26</v>
      </c>
      <c r="E23" s="19"/>
      <c r="F23" s="40">
        <f>SUM(F24:F27)</f>
        <v>1250</v>
      </c>
      <c r="G23" s="18">
        <f>SUM(G24:G27)</f>
        <v>4575.7699999999995</v>
      </c>
      <c r="H23" s="19"/>
      <c r="I23" s="40">
        <v>1250</v>
      </c>
      <c r="J23" s="18">
        <f>SUM(J24:J27)</f>
        <v>2307.2799999999997</v>
      </c>
      <c r="K23" s="19"/>
      <c r="L23" s="144">
        <v>1250</v>
      </c>
      <c r="M23" s="18">
        <f>SUM(M24:M27)</f>
        <v>3246.8599999999997</v>
      </c>
      <c r="N23" s="113"/>
      <c r="O23" s="40">
        <f>SUM(O24:O27)</f>
        <v>5000</v>
      </c>
      <c r="P23" s="18">
        <f>SUM(P24:P27)</f>
        <v>10937.17</v>
      </c>
      <c r="Q23" s="19"/>
      <c r="R23" s="46"/>
      <c r="S23" s="46"/>
      <c r="T23" s="40">
        <f>SUM(T24:T27)</f>
        <v>1250</v>
      </c>
      <c r="U23" s="40">
        <f>SUM(U24:U27)</f>
        <v>1250</v>
      </c>
      <c r="V23" s="40">
        <v>1250</v>
      </c>
      <c r="W23" s="121">
        <v>1250</v>
      </c>
      <c r="X23" s="121">
        <f>SUM(X24:X27)</f>
        <v>5000</v>
      </c>
    </row>
    <row r="24" spans="1:24" s="6" customFormat="1" ht="20.100000000000001" customHeight="1" outlineLevel="1" x14ac:dyDescent="0.25">
      <c r="A24" s="25"/>
      <c r="B24" s="122" t="s">
        <v>5</v>
      </c>
      <c r="C24" s="112">
        <v>1250</v>
      </c>
      <c r="D24" s="164">
        <v>6.46</v>
      </c>
      <c r="E24" s="41">
        <f>D24-C24</f>
        <v>-1243.54</v>
      </c>
      <c r="F24" s="112">
        <v>1250</v>
      </c>
      <c r="G24" s="164">
        <v>201.91</v>
      </c>
      <c r="H24" s="41">
        <f>G24-F24</f>
        <v>-1048.0899999999999</v>
      </c>
      <c r="I24" s="112">
        <v>1250</v>
      </c>
      <c r="J24" s="164">
        <v>362.73</v>
      </c>
      <c r="K24" s="41">
        <f>J24-I24</f>
        <v>-887.27</v>
      </c>
      <c r="L24" s="147">
        <v>1250</v>
      </c>
      <c r="M24" s="12">
        <v>357.8</v>
      </c>
      <c r="N24" s="117">
        <f>M24-L24</f>
        <v>-892.2</v>
      </c>
      <c r="O24" s="69">
        <f>C24+F24+I24+L24</f>
        <v>5000</v>
      </c>
      <c r="P24" s="13">
        <f t="shared" ref="P24:P27" si="26">SUM(D24+G24+J24+M24)</f>
        <v>928.90000000000009</v>
      </c>
      <c r="Q24" s="41">
        <f>P24-O24</f>
        <v>-4071.1</v>
      </c>
      <c r="R24" s="103"/>
      <c r="S24" s="103"/>
      <c r="T24" s="112">
        <v>1250</v>
      </c>
      <c r="U24" s="112">
        <v>1250</v>
      </c>
      <c r="V24" s="112">
        <v>1250</v>
      </c>
      <c r="W24" s="130">
        <v>1250</v>
      </c>
      <c r="X24" s="123">
        <f>SUM(T24:W24)</f>
        <v>5000</v>
      </c>
    </row>
    <row r="25" spans="1:24" s="6" customFormat="1" ht="20.100000000000001" customHeight="1" outlineLevel="1" x14ac:dyDescent="0.25">
      <c r="A25" s="25"/>
      <c r="B25" s="122" t="s">
        <v>80</v>
      </c>
      <c r="C25" s="112">
        <v>0</v>
      </c>
      <c r="D25" s="164">
        <v>87.2</v>
      </c>
      <c r="E25" s="41">
        <f>D25-C25</f>
        <v>87.2</v>
      </c>
      <c r="F25" s="112">
        <v>0</v>
      </c>
      <c r="G25" s="164">
        <v>243.69</v>
      </c>
      <c r="H25" s="41">
        <f>G25-F25</f>
        <v>243.69</v>
      </c>
      <c r="I25" s="112">
        <v>0</v>
      </c>
      <c r="J25" s="164">
        <v>366.78</v>
      </c>
      <c r="K25" s="41">
        <f>J25-I25</f>
        <v>366.78</v>
      </c>
      <c r="L25" s="147">
        <v>0</v>
      </c>
      <c r="M25" s="12">
        <v>624.83000000000004</v>
      </c>
      <c r="N25" s="117">
        <f>M25-L25</f>
        <v>624.83000000000004</v>
      </c>
      <c r="O25" s="69">
        <f>C25+F25+I25+L25</f>
        <v>0</v>
      </c>
      <c r="P25" s="13">
        <f t="shared" si="26"/>
        <v>1322.5</v>
      </c>
      <c r="Q25" s="41">
        <f>P25-O25</f>
        <v>1322.5</v>
      </c>
      <c r="R25" s="103"/>
      <c r="S25" s="103"/>
      <c r="T25" s="112">
        <v>0</v>
      </c>
      <c r="U25" s="112">
        <v>0</v>
      </c>
      <c r="V25" s="112">
        <v>0</v>
      </c>
      <c r="W25" s="130">
        <v>0</v>
      </c>
      <c r="X25" s="123">
        <f>SUM(T25:W25)</f>
        <v>0</v>
      </c>
    </row>
    <row r="26" spans="1:24" s="6" customFormat="1" ht="20.100000000000001" customHeight="1" outlineLevel="1" x14ac:dyDescent="0.25">
      <c r="A26" s="37"/>
      <c r="B26" s="131" t="s">
        <v>96</v>
      </c>
      <c r="C26" s="133"/>
      <c r="D26" s="166">
        <f>669.6+44</f>
        <v>713.6</v>
      </c>
      <c r="E26" s="41">
        <f>D26-C26</f>
        <v>713.6</v>
      </c>
      <c r="F26" s="133"/>
      <c r="G26" s="166">
        <f>2556+445.2+420</f>
        <v>3421.2</v>
      </c>
      <c r="H26" s="41">
        <f>G26-F26</f>
        <v>3421.2</v>
      </c>
      <c r="I26" s="133"/>
      <c r="J26" s="166">
        <v>85.2</v>
      </c>
      <c r="K26" s="41">
        <f>J26-I26</f>
        <v>85.2</v>
      </c>
      <c r="L26" s="147">
        <v>0</v>
      </c>
      <c r="M26" s="12">
        <v>147.55000000000001</v>
      </c>
      <c r="N26" s="117">
        <f>M26-L26</f>
        <v>147.55000000000001</v>
      </c>
      <c r="O26" s="69">
        <f>C26+F26+I26+L26</f>
        <v>0</v>
      </c>
      <c r="P26" s="13">
        <f t="shared" si="26"/>
        <v>4367.55</v>
      </c>
      <c r="Q26" s="41">
        <f>P26-O26</f>
        <v>4367.55</v>
      </c>
      <c r="R26" s="103"/>
      <c r="S26" s="103"/>
      <c r="T26" s="133"/>
      <c r="U26" s="133"/>
      <c r="V26" s="133"/>
      <c r="W26" s="132"/>
      <c r="X26" s="136"/>
    </row>
    <row r="27" spans="1:24" s="6" customFormat="1" ht="20.100000000000001" customHeight="1" outlineLevel="1" thickBot="1" x14ac:dyDescent="0.3">
      <c r="A27" s="37"/>
      <c r="B27" s="131" t="s">
        <v>38</v>
      </c>
      <c r="C27" s="72">
        <v>0</v>
      </c>
      <c r="D27" s="96">
        <v>0</v>
      </c>
      <c r="E27" s="82">
        <f>D27-C27</f>
        <v>0</v>
      </c>
      <c r="F27" s="72">
        <v>0</v>
      </c>
      <c r="G27" s="96">
        <v>708.97</v>
      </c>
      <c r="H27" s="82">
        <f>G27-F27</f>
        <v>708.97</v>
      </c>
      <c r="I27" s="72"/>
      <c r="J27" s="96">
        <v>1492.57</v>
      </c>
      <c r="K27" s="82">
        <f>J27-I27</f>
        <v>1492.57</v>
      </c>
      <c r="L27" s="190"/>
      <c r="M27" s="22">
        <v>2116.6799999999998</v>
      </c>
      <c r="N27" s="173">
        <f>M27-L27</f>
        <v>2116.6799999999998</v>
      </c>
      <c r="O27" s="69">
        <f>C27+F27+I27+L27</f>
        <v>0</v>
      </c>
      <c r="P27" s="13">
        <f t="shared" si="26"/>
        <v>4318.2199999999993</v>
      </c>
      <c r="Q27" s="41">
        <f>P27-O27</f>
        <v>4318.2199999999993</v>
      </c>
      <c r="R27" s="103"/>
      <c r="S27" s="103"/>
      <c r="T27" s="72"/>
      <c r="U27" s="72"/>
      <c r="V27" s="72"/>
      <c r="W27" s="132"/>
      <c r="X27" s="136"/>
    </row>
    <row r="28" spans="1:24" ht="26.1" customHeight="1" outlineLevel="1" thickBot="1" x14ac:dyDescent="0.3">
      <c r="A28" s="235" t="s">
        <v>6</v>
      </c>
      <c r="B28" s="250"/>
      <c r="C28" s="74">
        <f>C8+C13+C17+C20+C23</f>
        <v>30483.63</v>
      </c>
      <c r="D28" s="34">
        <f>D8+D13+D17+D20+D23</f>
        <v>31171.439999999995</v>
      </c>
      <c r="E28" s="35"/>
      <c r="F28" s="74">
        <f>F8+F13+F17+F20+F23</f>
        <v>30483.63</v>
      </c>
      <c r="G28" s="34">
        <f>G8+G13+G17+G20+G23</f>
        <v>65009.75</v>
      </c>
      <c r="H28" s="35"/>
      <c r="I28" s="74">
        <f>I8+I13+I17+I20+I23</f>
        <v>71227.706101000003</v>
      </c>
      <c r="J28" s="34">
        <f>J8+J13+J17+J20+J23</f>
        <v>114048.37</v>
      </c>
      <c r="K28" s="35"/>
      <c r="L28" s="153">
        <f>L8+L13+L17+L20+L23</f>
        <v>97155.176101000019</v>
      </c>
      <c r="M28" s="100">
        <f>M8+M13+M17+M20+M23</f>
        <v>115669.75</v>
      </c>
      <c r="N28" s="189"/>
      <c r="O28" s="74">
        <f>O8+O13+O17+O20+O23</f>
        <v>229350.14220200002</v>
      </c>
      <c r="P28" s="34">
        <f>P8+P13+P17+P20+P23</f>
        <v>325899.30999999994</v>
      </c>
      <c r="Q28" s="35"/>
      <c r="R28" s="98"/>
      <c r="S28" s="98"/>
      <c r="T28" s="74">
        <f>T8+T13+T17+T20+T23</f>
        <v>30483.63</v>
      </c>
      <c r="U28" s="74">
        <f>U8+U13+U17+U20+U23</f>
        <v>30483.63</v>
      </c>
      <c r="V28" s="74">
        <f>V8+V13+V17+V20+V23</f>
        <v>71227.706101000003</v>
      </c>
      <c r="W28" s="50">
        <f>W8+W13+W17+W20+W23</f>
        <v>97155.176101000019</v>
      </c>
      <c r="X28" s="50">
        <f>X8+X13+X17+X20+X23</f>
        <v>229350.14220200002</v>
      </c>
    </row>
    <row r="29" spans="1:24" ht="26.1" customHeight="1" thickBot="1" x14ac:dyDescent="0.3">
      <c r="A29" s="234" t="s">
        <v>11</v>
      </c>
      <c r="B29" s="251"/>
      <c r="C29" s="111" t="s">
        <v>9</v>
      </c>
      <c r="D29" s="48" t="s">
        <v>9</v>
      </c>
      <c r="E29" s="49" t="s">
        <v>9</v>
      </c>
      <c r="F29" s="111" t="s">
        <v>9</v>
      </c>
      <c r="G29" s="48" t="s">
        <v>9</v>
      </c>
      <c r="H29" s="49" t="s">
        <v>9</v>
      </c>
      <c r="I29" s="111" t="s">
        <v>9</v>
      </c>
      <c r="J29" s="48" t="s">
        <v>9</v>
      </c>
      <c r="K29" s="49" t="s">
        <v>9</v>
      </c>
      <c r="L29" s="186" t="s">
        <v>9</v>
      </c>
      <c r="M29" s="92" t="s">
        <v>9</v>
      </c>
      <c r="N29" s="115" t="s">
        <v>9</v>
      </c>
      <c r="O29" s="111" t="s">
        <v>9</v>
      </c>
      <c r="P29" s="48" t="s">
        <v>9</v>
      </c>
      <c r="Q29" s="49" t="s">
        <v>9</v>
      </c>
      <c r="R29" s="94"/>
      <c r="S29" s="94"/>
      <c r="T29" s="111" t="s">
        <v>9</v>
      </c>
      <c r="U29" s="111" t="s">
        <v>9</v>
      </c>
      <c r="V29" s="111" t="s">
        <v>9</v>
      </c>
      <c r="W29" s="27" t="s">
        <v>9</v>
      </c>
      <c r="X29" s="27" t="s">
        <v>9</v>
      </c>
    </row>
    <row r="30" spans="1:24" ht="20.100000000000001" customHeight="1" x14ac:dyDescent="0.25">
      <c r="A30" s="89">
        <v>1</v>
      </c>
      <c r="B30" s="120" t="s">
        <v>19</v>
      </c>
      <c r="C30" s="76">
        <f t="shared" ref="C30:O30" si="27">SUM(C31:C34)</f>
        <v>6033.01</v>
      </c>
      <c r="D30" s="28">
        <f t="shared" si="27"/>
        <v>7119.67</v>
      </c>
      <c r="E30" s="31"/>
      <c r="F30" s="76">
        <f t="shared" si="27"/>
        <v>6033.0018209999998</v>
      </c>
      <c r="G30" s="28">
        <f t="shared" si="27"/>
        <v>12552.89</v>
      </c>
      <c r="H30" s="31"/>
      <c r="I30" s="76">
        <f t="shared" ref="I30:J30" si="28">SUM(I31:I34)</f>
        <v>14039.730100999999</v>
      </c>
      <c r="J30" s="28">
        <f t="shared" si="28"/>
        <v>24145.519999999997</v>
      </c>
      <c r="K30" s="31"/>
      <c r="L30" s="155">
        <f t="shared" ref="L30:M30" si="29">SUM(L31:L34)</f>
        <v>19428.400100999999</v>
      </c>
      <c r="M30" s="28">
        <f t="shared" si="29"/>
        <v>25860.510000000002</v>
      </c>
      <c r="N30" s="116"/>
      <c r="O30" s="76">
        <f t="shared" si="27"/>
        <v>45534.142023</v>
      </c>
      <c r="P30" s="28">
        <f>SUM(P31:P34)</f>
        <v>69678.59</v>
      </c>
      <c r="Q30" s="31"/>
      <c r="R30" s="11"/>
      <c r="S30" s="11"/>
      <c r="T30" s="76">
        <f t="shared" ref="T30:X30" si="30">SUM(T31:T34)</f>
        <v>6033.0018209999998</v>
      </c>
      <c r="U30" s="76">
        <f t="shared" si="30"/>
        <v>6033.0018209999998</v>
      </c>
      <c r="V30" s="76">
        <f t="shared" si="30"/>
        <v>14039.730100999999</v>
      </c>
      <c r="W30" s="31">
        <f t="shared" si="30"/>
        <v>19428.400100999999</v>
      </c>
      <c r="X30" s="31">
        <f t="shared" si="30"/>
        <v>45534.133843999996</v>
      </c>
    </row>
    <row r="31" spans="1:24" ht="20.100000000000001" customHeight="1" x14ac:dyDescent="0.25">
      <c r="A31" s="170"/>
      <c r="B31" s="122" t="s">
        <v>3</v>
      </c>
      <c r="C31" s="138">
        <v>3422.98</v>
      </c>
      <c r="D31" s="171">
        <v>3828</v>
      </c>
      <c r="E31" s="41">
        <f>C31-D31</f>
        <v>-405.02</v>
      </c>
      <c r="F31" s="138">
        <v>3422.9756400000001</v>
      </c>
      <c r="G31" s="171">
        <v>7383.74</v>
      </c>
      <c r="H31" s="41">
        <f>F31-G31</f>
        <v>-3960.7643599999997</v>
      </c>
      <c r="I31" s="138">
        <v>8331.243919999999</v>
      </c>
      <c r="J31" s="171">
        <v>12965.34</v>
      </c>
      <c r="K31" s="41">
        <f>I31-J31</f>
        <v>-4634.0960800000012</v>
      </c>
      <c r="L31" s="150">
        <v>11354.10392</v>
      </c>
      <c r="M31" s="29">
        <v>12868.65</v>
      </c>
      <c r="N31" s="117">
        <f>L31-M31</f>
        <v>-1514.5460800000001</v>
      </c>
      <c r="O31" s="69">
        <f>C31+F31+I31+L31</f>
        <v>26531.303479999999</v>
      </c>
      <c r="P31" s="13">
        <f t="shared" ref="P31:P34" si="31">SUM(D31+G31+J31+M31)</f>
        <v>37045.730000000003</v>
      </c>
      <c r="Q31" s="41">
        <f>O31-P31</f>
        <v>-10514.426520000005</v>
      </c>
      <c r="R31" s="109"/>
      <c r="S31" s="109"/>
      <c r="T31" s="138">
        <v>3422.9756400000001</v>
      </c>
      <c r="U31" s="138">
        <v>3422.9756400000001</v>
      </c>
      <c r="V31" s="138">
        <v>8331.243919999999</v>
      </c>
      <c r="W31" s="137">
        <v>11354.10392</v>
      </c>
      <c r="X31" s="123">
        <f>SUM(T31:W31)</f>
        <v>26531.299119999996</v>
      </c>
    </row>
    <row r="32" spans="1:24" ht="20.100000000000001" customHeight="1" x14ac:dyDescent="0.25">
      <c r="A32" s="170"/>
      <c r="B32" s="122" t="s">
        <v>20</v>
      </c>
      <c r="C32" s="77">
        <v>333.45</v>
      </c>
      <c r="D32" s="51">
        <v>978.34</v>
      </c>
      <c r="E32" s="41">
        <f t="shared" ref="E32:E67" si="32">C32-D32</f>
        <v>-644.8900000000001</v>
      </c>
      <c r="F32" s="77">
        <v>333.45000000000005</v>
      </c>
      <c r="G32" s="51">
        <v>1755.14</v>
      </c>
      <c r="H32" s="41">
        <f>F32-G32</f>
        <v>-1421.69</v>
      </c>
      <c r="I32" s="77">
        <v>729.30000000000007</v>
      </c>
      <c r="J32" s="51">
        <v>2716.64</v>
      </c>
      <c r="K32" s="41">
        <f>I32-J32</f>
        <v>-1987.3399999999997</v>
      </c>
      <c r="L32" s="156">
        <v>1031.55</v>
      </c>
      <c r="M32" s="29">
        <v>2494.3000000000002</v>
      </c>
      <c r="N32" s="117">
        <f>L32-M32</f>
        <v>-1462.7500000000002</v>
      </c>
      <c r="O32" s="69">
        <f>C32+F32+I32+L32</f>
        <v>2427.75</v>
      </c>
      <c r="P32" s="13">
        <f t="shared" si="31"/>
        <v>7944.42</v>
      </c>
      <c r="Q32" s="41">
        <f>O32-P32</f>
        <v>-5516.67</v>
      </c>
      <c r="R32" s="109"/>
      <c r="S32" s="109"/>
      <c r="T32" s="77">
        <v>333.45000000000005</v>
      </c>
      <c r="U32" s="77">
        <v>333.45000000000005</v>
      </c>
      <c r="V32" s="77">
        <v>729.30000000000007</v>
      </c>
      <c r="W32" s="118">
        <v>1031.55</v>
      </c>
      <c r="X32" s="123">
        <f>SUM(T32:W32)</f>
        <v>2427.75</v>
      </c>
    </row>
    <row r="33" spans="1:24" ht="57.75" customHeight="1" x14ac:dyDescent="0.25">
      <c r="A33" s="170"/>
      <c r="B33" s="122" t="s">
        <v>77</v>
      </c>
      <c r="C33" s="77">
        <v>1436.4</v>
      </c>
      <c r="D33" s="51">
        <v>2001.48</v>
      </c>
      <c r="E33" s="41">
        <f t="shared" si="32"/>
        <v>-565.07999999999993</v>
      </c>
      <c r="F33" s="77">
        <v>1436.3999999999999</v>
      </c>
      <c r="G33" s="51">
        <v>3022.96</v>
      </c>
      <c r="H33" s="41">
        <f>F33-G33</f>
        <v>-1586.5600000000002</v>
      </c>
      <c r="I33" s="77">
        <v>3141.5999999999995</v>
      </c>
      <c r="J33" s="51">
        <v>7656.69</v>
      </c>
      <c r="K33" s="41">
        <f>I33-J33</f>
        <v>-4515.09</v>
      </c>
      <c r="L33" s="156">
        <v>4443.5999999999995</v>
      </c>
      <c r="M33" s="29">
        <v>9076.91</v>
      </c>
      <c r="N33" s="117">
        <f>L33-M33</f>
        <v>-4633.3100000000004</v>
      </c>
      <c r="O33" s="69">
        <f>C33+F33+I33+L33</f>
        <v>10458</v>
      </c>
      <c r="P33" s="13">
        <f t="shared" si="31"/>
        <v>21758.04</v>
      </c>
      <c r="Q33" s="41">
        <f>O33-P33</f>
        <v>-11300.04</v>
      </c>
      <c r="R33" s="109"/>
      <c r="S33" s="109"/>
      <c r="T33" s="77">
        <v>1436.3999999999999</v>
      </c>
      <c r="U33" s="77">
        <v>1436.3999999999999</v>
      </c>
      <c r="V33" s="77">
        <v>3141.5999999999995</v>
      </c>
      <c r="W33" s="118">
        <v>4443.5999999999995</v>
      </c>
      <c r="X33" s="123">
        <f>SUM(T33:W33)</f>
        <v>10458</v>
      </c>
    </row>
    <row r="34" spans="1:24" ht="20.100000000000001" customHeight="1" thickBot="1" x14ac:dyDescent="0.3">
      <c r="A34" s="172"/>
      <c r="B34" s="86" t="s">
        <v>22</v>
      </c>
      <c r="C34" s="77">
        <v>840.18</v>
      </c>
      <c r="D34" s="51">
        <v>311.85000000000002</v>
      </c>
      <c r="E34" s="54">
        <f t="shared" si="32"/>
        <v>528.32999999999993</v>
      </c>
      <c r="F34" s="77">
        <v>840.17618100000004</v>
      </c>
      <c r="G34" s="51">
        <v>391.05</v>
      </c>
      <c r="H34" s="54">
        <f>F34-G34</f>
        <v>449.12618100000003</v>
      </c>
      <c r="I34" s="77">
        <v>1837.5861810000001</v>
      </c>
      <c r="J34" s="51">
        <v>806.85</v>
      </c>
      <c r="K34" s="54">
        <f>I34-J34</f>
        <v>1030.7361810000002</v>
      </c>
      <c r="L34" s="157">
        <v>2599.1461810000001</v>
      </c>
      <c r="M34" s="30">
        <v>1420.65</v>
      </c>
      <c r="N34" s="173">
        <f>L34-M34</f>
        <v>1178.496181</v>
      </c>
      <c r="O34" s="69">
        <f>C34+F34+I34+L34</f>
        <v>6117.0885429999998</v>
      </c>
      <c r="P34" s="13">
        <f t="shared" si="31"/>
        <v>2930.4</v>
      </c>
      <c r="Q34" s="54">
        <f>O34-P34</f>
        <v>3186.6885429999998</v>
      </c>
      <c r="R34" s="103"/>
      <c r="S34" s="103"/>
      <c r="T34" s="77">
        <v>840.17618100000004</v>
      </c>
      <c r="U34" s="77">
        <v>840.17618100000004</v>
      </c>
      <c r="V34" s="77">
        <v>1837.5861810000001</v>
      </c>
      <c r="W34" s="118">
        <v>2599.1461810000001</v>
      </c>
      <c r="X34" s="123">
        <f>SUM(T34:W34)</f>
        <v>6117.0847240000003</v>
      </c>
    </row>
    <row r="35" spans="1:24" ht="20.100000000000001" customHeight="1" thickBot="1" x14ac:dyDescent="0.3">
      <c r="A35" s="89">
        <v>2</v>
      </c>
      <c r="B35" s="128" t="s">
        <v>23</v>
      </c>
      <c r="C35" s="76">
        <f t="shared" ref="C35:P35" si="33">SUM(C36:C37)</f>
        <v>1123.47</v>
      </c>
      <c r="D35" s="160">
        <f t="shared" si="33"/>
        <v>2927.73</v>
      </c>
      <c r="E35" s="31"/>
      <c r="F35" s="76">
        <f t="shared" si="33"/>
        <v>1123.47</v>
      </c>
      <c r="G35" s="28">
        <f t="shared" si="33"/>
        <v>1779.87</v>
      </c>
      <c r="H35" s="31"/>
      <c r="I35" s="76">
        <f t="shared" ref="I35:J35" si="34">SUM(I36:I37)</f>
        <v>2457.1799999999998</v>
      </c>
      <c r="J35" s="28">
        <f t="shared" si="34"/>
        <v>11298.6</v>
      </c>
      <c r="K35" s="31"/>
      <c r="L35" s="155">
        <f t="shared" ref="L35:M35" si="35">SUM(L36:L37)</f>
        <v>3475.5299999999997</v>
      </c>
      <c r="M35" s="28">
        <f t="shared" si="35"/>
        <v>10922.19</v>
      </c>
      <c r="N35" s="116"/>
      <c r="O35" s="76">
        <f t="shared" si="33"/>
        <v>8179.65</v>
      </c>
      <c r="P35" s="28">
        <f t="shared" si="33"/>
        <v>26928.39</v>
      </c>
      <c r="Q35" s="31"/>
      <c r="R35" s="11"/>
      <c r="S35" s="11"/>
      <c r="T35" s="76">
        <f t="shared" ref="T35:X35" si="36">SUM(T36:T37)</f>
        <v>1123.47</v>
      </c>
      <c r="U35" s="76">
        <f t="shared" si="36"/>
        <v>1123.47</v>
      </c>
      <c r="V35" s="76">
        <f t="shared" si="36"/>
        <v>2457.1799999999998</v>
      </c>
      <c r="W35" s="31">
        <f t="shared" si="36"/>
        <v>3475.5299999999997</v>
      </c>
      <c r="X35" s="31">
        <f t="shared" si="36"/>
        <v>8179.65</v>
      </c>
    </row>
    <row r="36" spans="1:24" ht="39.950000000000003" customHeight="1" x14ac:dyDescent="0.25">
      <c r="A36" s="4"/>
      <c r="B36" s="122" t="s">
        <v>24</v>
      </c>
      <c r="C36" s="138">
        <v>615.6</v>
      </c>
      <c r="D36" s="252">
        <v>2927.73</v>
      </c>
      <c r="E36" s="117">
        <f t="shared" si="32"/>
        <v>-2312.13</v>
      </c>
      <c r="F36" s="138">
        <v>615.59999999999991</v>
      </c>
      <c r="G36" s="263">
        <v>1779.87</v>
      </c>
      <c r="H36" s="41">
        <f>F36-G36</f>
        <v>-1164.27</v>
      </c>
      <c r="I36" s="138">
        <v>1346.3999999999999</v>
      </c>
      <c r="J36" s="263">
        <v>11298.6</v>
      </c>
      <c r="K36" s="41">
        <f>I36-J36</f>
        <v>-9952.2000000000007</v>
      </c>
      <c r="L36" s="150">
        <v>1904.3999999999999</v>
      </c>
      <c r="M36" s="252">
        <v>10922.19</v>
      </c>
      <c r="N36" s="117">
        <f>L36-M36</f>
        <v>-9017.7900000000009</v>
      </c>
      <c r="O36" s="69">
        <f>C36+F36+I36+L36</f>
        <v>4481.9999999999991</v>
      </c>
      <c r="P36" s="254">
        <f>SUM(D36+G36+J36+M36)</f>
        <v>26928.39</v>
      </c>
      <c r="Q36" s="41">
        <f>O36-P36</f>
        <v>-22446.39</v>
      </c>
      <c r="R36" s="103"/>
      <c r="S36" s="103"/>
      <c r="T36" s="138">
        <v>615.59999999999991</v>
      </c>
      <c r="U36" s="138">
        <v>615.59999999999991</v>
      </c>
      <c r="V36" s="138">
        <v>1346.3999999999999</v>
      </c>
      <c r="W36" s="137">
        <v>1904.3999999999999</v>
      </c>
      <c r="X36" s="123">
        <f>SUM(T36:W36)</f>
        <v>4481.9999999999991</v>
      </c>
    </row>
    <row r="37" spans="1:24" ht="42" customHeight="1" thickBot="1" x14ac:dyDescent="0.3">
      <c r="A37" s="21"/>
      <c r="B37" s="86" t="s">
        <v>25</v>
      </c>
      <c r="C37" s="78">
        <v>507.87</v>
      </c>
      <c r="D37" s="253"/>
      <c r="E37" s="173">
        <f t="shared" si="32"/>
        <v>507.87</v>
      </c>
      <c r="F37" s="104">
        <v>507.87000000000006</v>
      </c>
      <c r="G37" s="243"/>
      <c r="H37" s="54">
        <f>F37-G37</f>
        <v>507.87000000000006</v>
      </c>
      <c r="I37" s="104">
        <v>1110.78</v>
      </c>
      <c r="J37" s="243"/>
      <c r="K37" s="54">
        <f>I37-J37</f>
        <v>1110.78</v>
      </c>
      <c r="L37" s="157">
        <v>1571.13</v>
      </c>
      <c r="M37" s="253"/>
      <c r="N37" s="173">
        <f>L37-M37</f>
        <v>1571.13</v>
      </c>
      <c r="O37" s="69">
        <f>C37+F37+I37+L37</f>
        <v>3697.65</v>
      </c>
      <c r="P37" s="255"/>
      <c r="Q37" s="54">
        <f>O37-P37</f>
        <v>3697.65</v>
      </c>
      <c r="R37" s="103"/>
      <c r="S37" s="103"/>
      <c r="T37" s="104">
        <v>507.87000000000006</v>
      </c>
      <c r="U37" s="104">
        <v>507.87000000000006</v>
      </c>
      <c r="V37" s="104">
        <v>1110.78</v>
      </c>
      <c r="W37" s="139">
        <v>1571.13</v>
      </c>
      <c r="X37" s="123">
        <f>SUM(T37:W37)</f>
        <v>3697.65</v>
      </c>
    </row>
    <row r="38" spans="1:24" ht="20.100000000000001" customHeight="1" x14ac:dyDescent="0.25">
      <c r="A38" s="89" t="s">
        <v>32</v>
      </c>
      <c r="B38" s="128" t="s">
        <v>26</v>
      </c>
      <c r="C38" s="159">
        <f t="shared" ref="C38:P38" si="37">SUM(C39:C40)</f>
        <v>1503.09</v>
      </c>
      <c r="D38" s="101">
        <f t="shared" si="37"/>
        <v>0</v>
      </c>
      <c r="E38" s="154"/>
      <c r="F38" s="76">
        <f t="shared" si="37"/>
        <v>1503.0900000000001</v>
      </c>
      <c r="G38" s="28">
        <f t="shared" si="37"/>
        <v>0</v>
      </c>
      <c r="H38" s="31"/>
      <c r="I38" s="76">
        <f t="shared" ref="I38:J38" si="38">SUM(I39:I40)</f>
        <v>3287.46</v>
      </c>
      <c r="J38" s="28">
        <f t="shared" si="38"/>
        <v>1188</v>
      </c>
      <c r="K38" s="31"/>
      <c r="L38" s="155">
        <f t="shared" ref="L38:M38" si="39">SUM(L39:L40)</f>
        <v>4649.91</v>
      </c>
      <c r="M38" s="28">
        <f t="shared" si="39"/>
        <v>3780</v>
      </c>
      <c r="N38" s="116"/>
      <c r="O38" s="76">
        <f t="shared" si="37"/>
        <v>10943.55</v>
      </c>
      <c r="P38" s="28">
        <f t="shared" si="37"/>
        <v>4968</v>
      </c>
      <c r="Q38" s="31"/>
      <c r="R38" s="11"/>
      <c r="S38" s="11"/>
      <c r="T38" s="76">
        <f t="shared" ref="T38:X38" si="40">SUM(T39:T40)</f>
        <v>1503.0900000000001</v>
      </c>
      <c r="U38" s="76">
        <f t="shared" si="40"/>
        <v>1503.0900000000001</v>
      </c>
      <c r="V38" s="76">
        <f t="shared" si="40"/>
        <v>3287.46</v>
      </c>
      <c r="W38" s="31">
        <f t="shared" si="40"/>
        <v>4649.91</v>
      </c>
      <c r="X38" s="31">
        <f t="shared" si="40"/>
        <v>10943.55</v>
      </c>
    </row>
    <row r="39" spans="1:24" ht="20.100000000000001" customHeight="1" x14ac:dyDescent="0.25">
      <c r="A39" s="170"/>
      <c r="B39" s="122" t="s">
        <v>27</v>
      </c>
      <c r="C39" s="138">
        <v>477.09</v>
      </c>
      <c r="D39" s="171">
        <v>0</v>
      </c>
      <c r="E39" s="41">
        <f t="shared" si="32"/>
        <v>477.09</v>
      </c>
      <c r="F39" s="138">
        <v>477.09000000000003</v>
      </c>
      <c r="G39" s="171">
        <v>0</v>
      </c>
      <c r="H39" s="41">
        <f>F39-G39</f>
        <v>477.09000000000003</v>
      </c>
      <c r="I39" s="138">
        <v>1043.46</v>
      </c>
      <c r="J39" s="171">
        <v>1188</v>
      </c>
      <c r="K39" s="41">
        <f>I39-J39</f>
        <v>-144.53999999999996</v>
      </c>
      <c r="L39" s="150">
        <v>1475.9099999999999</v>
      </c>
      <c r="M39" s="29">
        <v>3780</v>
      </c>
      <c r="N39" s="117">
        <f>L39-M39</f>
        <v>-2304.09</v>
      </c>
      <c r="O39" s="69">
        <f>C39+F39+I39+L39</f>
        <v>3473.55</v>
      </c>
      <c r="P39" s="174">
        <f>SUM(D39+G39+J39+M39)</f>
        <v>4968</v>
      </c>
      <c r="Q39" s="41">
        <f>O39-P39</f>
        <v>-1494.4499999999998</v>
      </c>
      <c r="R39" s="103"/>
      <c r="S39" s="103"/>
      <c r="T39" s="138">
        <v>477.09000000000003</v>
      </c>
      <c r="U39" s="138">
        <v>477.09000000000003</v>
      </c>
      <c r="V39" s="138">
        <v>1043.46</v>
      </c>
      <c r="W39" s="140">
        <v>1475.9099999999999</v>
      </c>
      <c r="X39" s="123">
        <f>SUM(T39:W39)</f>
        <v>3473.55</v>
      </c>
    </row>
    <row r="40" spans="1:24" s="3" customFormat="1" ht="20.100000000000001" customHeight="1" thickBot="1" x14ac:dyDescent="0.3">
      <c r="A40" s="175"/>
      <c r="B40" s="86" t="s">
        <v>28</v>
      </c>
      <c r="C40" s="104">
        <v>1026</v>
      </c>
      <c r="D40" s="176">
        <v>0</v>
      </c>
      <c r="E40" s="54">
        <f t="shared" si="32"/>
        <v>1026</v>
      </c>
      <c r="F40" s="104">
        <v>1026</v>
      </c>
      <c r="G40" s="176">
        <v>0</v>
      </c>
      <c r="H40" s="54">
        <f>F40-G40</f>
        <v>1026</v>
      </c>
      <c r="I40" s="104">
        <v>2244</v>
      </c>
      <c r="J40" s="176">
        <v>0</v>
      </c>
      <c r="K40" s="54">
        <f>I40-J40</f>
        <v>2244</v>
      </c>
      <c r="L40" s="157">
        <v>3174</v>
      </c>
      <c r="M40" s="30">
        <v>0</v>
      </c>
      <c r="N40" s="173">
        <f>L40-M40</f>
        <v>3174</v>
      </c>
      <c r="O40" s="69">
        <f>C40+F40+I40+L40</f>
        <v>7470</v>
      </c>
      <c r="P40" s="174">
        <f>SUM(D40+G40+J40+M40)</f>
        <v>0</v>
      </c>
      <c r="Q40" s="54">
        <f>O40-P40</f>
        <v>7470</v>
      </c>
      <c r="R40" s="103"/>
      <c r="S40" s="103"/>
      <c r="T40" s="104">
        <v>1026</v>
      </c>
      <c r="U40" s="104">
        <v>1026</v>
      </c>
      <c r="V40" s="104">
        <v>2244</v>
      </c>
      <c r="W40" s="141">
        <v>3174</v>
      </c>
      <c r="X40" s="123">
        <f>SUM(T40:W40)</f>
        <v>7470</v>
      </c>
    </row>
    <row r="41" spans="1:24" ht="20.100000000000001" customHeight="1" x14ac:dyDescent="0.25">
      <c r="A41" s="89" t="s">
        <v>13</v>
      </c>
      <c r="B41" s="128" t="s">
        <v>33</v>
      </c>
      <c r="C41" s="75">
        <f>SUM(C42:C67)</f>
        <v>22485.102837209302</v>
      </c>
      <c r="D41" s="28">
        <f>SUM(D42:D67)</f>
        <v>23215</v>
      </c>
      <c r="E41" s="31"/>
      <c r="F41" s="76">
        <f>SUM(F42:F67)</f>
        <v>23109.252837209304</v>
      </c>
      <c r="G41" s="28">
        <f>SUM(G42:G67)</f>
        <v>52293.57</v>
      </c>
      <c r="H41" s="31"/>
      <c r="I41" s="76">
        <f>SUM(I42:I67)</f>
        <v>51554.256093023258</v>
      </c>
      <c r="J41" s="28">
        <f>SUM(J42:J67)</f>
        <v>73073.959999999992</v>
      </c>
      <c r="K41" s="31"/>
      <c r="L41" s="155">
        <f>SUM(L42:L67)</f>
        <v>68067.754930232564</v>
      </c>
      <c r="M41" s="28">
        <f>SUM(M42:M67)</f>
        <v>81522.58</v>
      </c>
      <c r="N41" s="116"/>
      <c r="O41" s="76">
        <f>SUM(O42:O67)</f>
        <v>165216.36669767438</v>
      </c>
      <c r="P41" s="28">
        <f>SUM(P42:P67)</f>
        <v>229971.79</v>
      </c>
      <c r="Q41" s="31"/>
      <c r="R41" s="11"/>
      <c r="S41" s="11"/>
      <c r="T41" s="76">
        <f>SUM(T42:T67)</f>
        <v>22485.102837209302</v>
      </c>
      <c r="U41" s="76">
        <f>SUM(U42:U67)</f>
        <v>23109.252837209304</v>
      </c>
      <c r="V41" s="76">
        <f>SUM(V42:V67)</f>
        <v>51554.256093023258</v>
      </c>
      <c r="W41" s="31">
        <f>SUM(W42:W67)</f>
        <v>68067.754930232564</v>
      </c>
      <c r="X41" s="31">
        <f>SUM(X42:X67)</f>
        <v>165216.36669767438</v>
      </c>
    </row>
    <row r="42" spans="1:24" ht="20.100000000000001" customHeight="1" x14ac:dyDescent="0.25">
      <c r="A42" s="177"/>
      <c r="B42" s="122" t="s">
        <v>30</v>
      </c>
      <c r="C42" s="83">
        <v>17879.063999999998</v>
      </c>
      <c r="D42" s="193">
        <f>23524.84-D31-D32</f>
        <v>18718.5</v>
      </c>
      <c r="E42" s="41">
        <f t="shared" si="32"/>
        <v>-839.43600000000151</v>
      </c>
      <c r="F42" s="29">
        <v>17879.063999999998</v>
      </c>
      <c r="G42" s="193">
        <v>43059.93</v>
      </c>
      <c r="H42" s="41">
        <f t="shared" ref="H42:H67" si="41">F42-G42</f>
        <v>-25180.866000000002</v>
      </c>
      <c r="I42" s="32">
        <v>43516.194000000003</v>
      </c>
      <c r="J42" s="193">
        <v>60546.03</v>
      </c>
      <c r="K42" s="41">
        <f t="shared" ref="K42:K65" si="42">I42-J42</f>
        <v>-17029.835999999996</v>
      </c>
      <c r="L42" s="150">
        <v>59305.344000000005</v>
      </c>
      <c r="M42" s="84">
        <v>60366.55</v>
      </c>
      <c r="N42" s="117">
        <f t="shared" ref="N42:N52" si="43">L42-M42</f>
        <v>-1061.2059999999983</v>
      </c>
      <c r="O42" s="69">
        <f t="shared" ref="O42:O67" si="44">C42+F42+I42+L42</f>
        <v>138579.666</v>
      </c>
      <c r="P42" s="191">
        <f t="shared" ref="P42:P66" si="45">SUM(D42+G42+J42+M42)</f>
        <v>182691.01</v>
      </c>
      <c r="Q42" s="41">
        <f t="shared" ref="Q42:Q67" si="46">O42-P42</f>
        <v>-44111.344000000012</v>
      </c>
      <c r="R42" s="103"/>
      <c r="S42" s="103"/>
      <c r="T42" s="32">
        <v>17879.063999999998</v>
      </c>
      <c r="U42" s="32">
        <v>17879.063999999998</v>
      </c>
      <c r="V42" s="32">
        <v>43516.194000000003</v>
      </c>
      <c r="W42" s="137">
        <v>59305.344000000005</v>
      </c>
      <c r="X42" s="123">
        <f>SUM(T42:W42)</f>
        <v>138579.666</v>
      </c>
    </row>
    <row r="43" spans="1:24" ht="20.100000000000001" customHeight="1" x14ac:dyDescent="0.25">
      <c r="A43" s="178"/>
      <c r="B43" s="122" t="s">
        <v>34</v>
      </c>
      <c r="C43" s="83">
        <v>1395.3488372093025</v>
      </c>
      <c r="D43" s="192">
        <v>1441.49</v>
      </c>
      <c r="E43" s="41">
        <f t="shared" si="32"/>
        <v>-46.141162790697535</v>
      </c>
      <c r="F43" s="29">
        <v>1395.3488372093025</v>
      </c>
      <c r="G43" s="192">
        <v>2372.08</v>
      </c>
      <c r="H43" s="41">
        <f t="shared" si="41"/>
        <v>-976.73116279069745</v>
      </c>
      <c r="I43" s="32">
        <v>3488.3720930232562</v>
      </c>
      <c r="J43" s="192">
        <v>4614.53</v>
      </c>
      <c r="K43" s="41">
        <f t="shared" si="42"/>
        <v>-1126.1579069767436</v>
      </c>
      <c r="L43" s="156">
        <v>4883.7209302325591</v>
      </c>
      <c r="M43" s="84">
        <v>5256</v>
      </c>
      <c r="N43" s="117">
        <f t="shared" si="43"/>
        <v>-372.27906976744089</v>
      </c>
      <c r="O43" s="69">
        <f t="shared" si="44"/>
        <v>11162.79069767442</v>
      </c>
      <c r="P43" s="191">
        <f t="shared" si="45"/>
        <v>13684.099999999999</v>
      </c>
      <c r="Q43" s="41">
        <f t="shared" si="46"/>
        <v>-2521.3093023255788</v>
      </c>
      <c r="R43" s="103"/>
      <c r="S43" s="103"/>
      <c r="T43" s="32">
        <v>1395.3488372093025</v>
      </c>
      <c r="U43" s="32">
        <v>1395.3488372093025</v>
      </c>
      <c r="V43" s="32">
        <v>3488.3720930232562</v>
      </c>
      <c r="W43" s="118">
        <v>4883.7209302325591</v>
      </c>
      <c r="X43" s="123">
        <f t="shared" ref="X43:X67" si="47">SUM(T43:W43)</f>
        <v>11162.79069767442</v>
      </c>
    </row>
    <row r="44" spans="1:24" ht="20.100000000000001" customHeight="1" x14ac:dyDescent="0.25">
      <c r="A44" s="178"/>
      <c r="B44" s="122" t="s">
        <v>103</v>
      </c>
      <c r="C44" s="83">
        <v>226.20000000000002</v>
      </c>
      <c r="D44" s="192">
        <f>158.56+8.64</f>
        <v>167.2</v>
      </c>
      <c r="E44" s="41">
        <f t="shared" si="32"/>
        <v>59.000000000000028</v>
      </c>
      <c r="F44" s="29">
        <v>226.20000000000002</v>
      </c>
      <c r="G44" s="192">
        <f>14.23+260.93</f>
        <v>275.16000000000003</v>
      </c>
      <c r="H44" s="41">
        <f t="shared" si="41"/>
        <v>-48.960000000000008</v>
      </c>
      <c r="I44" s="32">
        <v>226.20000000000002</v>
      </c>
      <c r="J44" s="192">
        <f>507.59+27.69</f>
        <v>535.28</v>
      </c>
      <c r="K44" s="41">
        <f t="shared" si="42"/>
        <v>-309.07999999999993</v>
      </c>
      <c r="L44" s="156">
        <v>226.20000000000002</v>
      </c>
      <c r="M44" s="84">
        <v>609.70000000000005</v>
      </c>
      <c r="N44" s="117">
        <f t="shared" si="43"/>
        <v>-383.5</v>
      </c>
      <c r="O44" s="69">
        <f t="shared" si="44"/>
        <v>904.80000000000007</v>
      </c>
      <c r="P44" s="191">
        <f t="shared" si="45"/>
        <v>1587.3400000000001</v>
      </c>
      <c r="Q44" s="41">
        <f t="shared" si="46"/>
        <v>-682.54000000000008</v>
      </c>
      <c r="R44" s="103"/>
      <c r="S44" s="103"/>
      <c r="T44" s="32">
        <v>226.20000000000002</v>
      </c>
      <c r="U44" s="32">
        <v>226.20000000000002</v>
      </c>
      <c r="V44" s="32">
        <v>226.20000000000002</v>
      </c>
      <c r="W44" s="118">
        <v>226.20000000000002</v>
      </c>
      <c r="X44" s="123">
        <f t="shared" si="47"/>
        <v>904.80000000000007</v>
      </c>
    </row>
    <row r="45" spans="1:24" ht="20.100000000000001" customHeight="1" x14ac:dyDescent="0.25">
      <c r="A45" s="178"/>
      <c r="B45" s="122" t="s">
        <v>104</v>
      </c>
      <c r="C45" s="83">
        <v>69</v>
      </c>
      <c r="D45" s="192">
        <v>0</v>
      </c>
      <c r="E45" s="41">
        <f t="shared" si="32"/>
        <v>69</v>
      </c>
      <c r="F45" s="29">
        <v>69</v>
      </c>
      <c r="G45" s="192">
        <v>0</v>
      </c>
      <c r="H45" s="41">
        <f t="shared" si="41"/>
        <v>69</v>
      </c>
      <c r="I45" s="32">
        <v>69</v>
      </c>
      <c r="J45" s="192">
        <f>29.36</f>
        <v>29.36</v>
      </c>
      <c r="K45" s="41">
        <f t="shared" si="42"/>
        <v>39.64</v>
      </c>
      <c r="L45" s="158">
        <v>69</v>
      </c>
      <c r="M45" s="84">
        <v>46.24</v>
      </c>
      <c r="N45" s="117">
        <f t="shared" si="43"/>
        <v>22.759999999999998</v>
      </c>
      <c r="O45" s="69">
        <f t="shared" si="44"/>
        <v>276</v>
      </c>
      <c r="P45" s="191">
        <f t="shared" si="45"/>
        <v>75.599999999999994</v>
      </c>
      <c r="Q45" s="41">
        <f t="shared" si="46"/>
        <v>200.4</v>
      </c>
      <c r="R45" s="103"/>
      <c r="S45" s="103"/>
      <c r="T45" s="32">
        <v>69</v>
      </c>
      <c r="U45" s="32">
        <v>69</v>
      </c>
      <c r="V45" s="32">
        <v>69</v>
      </c>
      <c r="W45" s="142">
        <v>69</v>
      </c>
      <c r="X45" s="123">
        <f t="shared" si="47"/>
        <v>276</v>
      </c>
    </row>
    <row r="46" spans="1:24" ht="20.100000000000001" customHeight="1" x14ac:dyDescent="0.25">
      <c r="A46" s="178"/>
      <c r="B46" s="122" t="s">
        <v>105</v>
      </c>
      <c r="C46" s="83">
        <v>20</v>
      </c>
      <c r="D46" s="192">
        <v>0</v>
      </c>
      <c r="E46" s="41">
        <f t="shared" si="32"/>
        <v>20</v>
      </c>
      <c r="F46" s="29">
        <v>20</v>
      </c>
      <c r="G46" s="192">
        <v>0</v>
      </c>
      <c r="H46" s="41">
        <f t="shared" si="41"/>
        <v>20</v>
      </c>
      <c r="I46" s="32">
        <v>20</v>
      </c>
      <c r="J46" s="192">
        <v>3.5</v>
      </c>
      <c r="K46" s="41">
        <f t="shared" si="42"/>
        <v>16.5</v>
      </c>
      <c r="L46" s="158">
        <v>20</v>
      </c>
      <c r="M46" s="84">
        <v>223.16</v>
      </c>
      <c r="N46" s="117">
        <f t="shared" si="43"/>
        <v>-203.16</v>
      </c>
      <c r="O46" s="69">
        <f t="shared" si="44"/>
        <v>80</v>
      </c>
      <c r="P46" s="191">
        <f t="shared" si="45"/>
        <v>226.66</v>
      </c>
      <c r="Q46" s="41">
        <f t="shared" si="46"/>
        <v>-146.66</v>
      </c>
      <c r="R46" s="103"/>
      <c r="S46" s="103"/>
      <c r="T46" s="32">
        <v>20</v>
      </c>
      <c r="U46" s="32">
        <v>20</v>
      </c>
      <c r="V46" s="32">
        <v>20</v>
      </c>
      <c r="W46" s="142">
        <v>20</v>
      </c>
      <c r="X46" s="123">
        <f t="shared" si="47"/>
        <v>80</v>
      </c>
    </row>
    <row r="47" spans="1:24" ht="20.100000000000001" customHeight="1" x14ac:dyDescent="0.25">
      <c r="A47" s="178"/>
      <c r="B47" s="122" t="s">
        <v>97</v>
      </c>
      <c r="C47" s="83">
        <v>0</v>
      </c>
      <c r="D47" s="194">
        <v>1940.74</v>
      </c>
      <c r="E47" s="41">
        <f t="shared" si="32"/>
        <v>-1940.74</v>
      </c>
      <c r="F47" s="29">
        <v>0</v>
      </c>
      <c r="G47" s="194">
        <v>0</v>
      </c>
      <c r="H47" s="41">
        <f t="shared" si="41"/>
        <v>0</v>
      </c>
      <c r="I47" s="32">
        <v>0</v>
      </c>
      <c r="J47" s="194">
        <v>0</v>
      </c>
      <c r="K47" s="41">
        <f t="shared" si="42"/>
        <v>0</v>
      </c>
      <c r="L47" s="158">
        <v>0</v>
      </c>
      <c r="M47" s="85">
        <v>0</v>
      </c>
      <c r="N47" s="117">
        <f t="shared" si="43"/>
        <v>0</v>
      </c>
      <c r="O47" s="69">
        <f t="shared" si="44"/>
        <v>0</v>
      </c>
      <c r="P47" s="191">
        <f t="shared" si="45"/>
        <v>1940.74</v>
      </c>
      <c r="Q47" s="41">
        <f t="shared" si="46"/>
        <v>-1940.74</v>
      </c>
      <c r="R47" s="103"/>
      <c r="S47" s="103"/>
      <c r="T47" s="32"/>
      <c r="U47" s="32"/>
      <c r="V47" s="32"/>
      <c r="W47" s="142"/>
      <c r="X47" s="123"/>
    </row>
    <row r="48" spans="1:24" ht="20.100000000000001" customHeight="1" x14ac:dyDescent="0.25">
      <c r="A48" s="178"/>
      <c r="B48" s="122" t="s">
        <v>106</v>
      </c>
      <c r="C48" s="83">
        <v>0</v>
      </c>
      <c r="D48" s="194">
        <v>0</v>
      </c>
      <c r="E48" s="41">
        <f t="shared" si="32"/>
        <v>0</v>
      </c>
      <c r="F48" s="29">
        <v>0</v>
      </c>
      <c r="G48" s="194">
        <v>2443.21</v>
      </c>
      <c r="H48" s="41">
        <f t="shared" si="41"/>
        <v>-2443.21</v>
      </c>
      <c r="I48" s="32">
        <v>0</v>
      </c>
      <c r="J48" s="194">
        <v>4114.38</v>
      </c>
      <c r="K48" s="41">
        <f t="shared" si="42"/>
        <v>-4114.38</v>
      </c>
      <c r="L48" s="158">
        <v>0</v>
      </c>
      <c r="M48" s="85">
        <v>5830.97</v>
      </c>
      <c r="N48" s="117">
        <f t="shared" si="43"/>
        <v>-5830.97</v>
      </c>
      <c r="O48" s="69">
        <f t="shared" si="44"/>
        <v>0</v>
      </c>
      <c r="P48" s="191">
        <f t="shared" si="45"/>
        <v>12388.560000000001</v>
      </c>
      <c r="Q48" s="41">
        <f t="shared" si="46"/>
        <v>-12388.560000000001</v>
      </c>
      <c r="R48" s="103"/>
      <c r="S48" s="103"/>
      <c r="T48" s="32"/>
      <c r="U48" s="32"/>
      <c r="V48" s="32"/>
      <c r="W48" s="142"/>
      <c r="X48" s="123"/>
    </row>
    <row r="49" spans="1:24" ht="20.100000000000001" customHeight="1" x14ac:dyDescent="0.25">
      <c r="A49" s="178"/>
      <c r="B49" s="122" t="s">
        <v>8</v>
      </c>
      <c r="C49" s="83">
        <v>380</v>
      </c>
      <c r="D49" s="192">
        <v>0</v>
      </c>
      <c r="E49" s="41">
        <f t="shared" si="32"/>
        <v>380</v>
      </c>
      <c r="F49" s="29">
        <v>380</v>
      </c>
      <c r="G49" s="84">
        <v>0</v>
      </c>
      <c r="H49" s="41">
        <f t="shared" si="41"/>
        <v>380</v>
      </c>
      <c r="I49" s="32">
        <v>380</v>
      </c>
      <c r="J49" s="84">
        <v>0</v>
      </c>
      <c r="K49" s="41">
        <f t="shared" si="42"/>
        <v>380</v>
      </c>
      <c r="L49" s="156">
        <v>380</v>
      </c>
      <c r="M49" s="84">
        <v>1746.56</v>
      </c>
      <c r="N49" s="117">
        <f t="shared" si="43"/>
        <v>-1366.56</v>
      </c>
      <c r="O49" s="69">
        <f t="shared" si="44"/>
        <v>1520</v>
      </c>
      <c r="P49" s="191">
        <f t="shared" si="45"/>
        <v>1746.56</v>
      </c>
      <c r="Q49" s="41">
        <f t="shared" si="46"/>
        <v>-226.55999999999995</v>
      </c>
      <c r="R49" s="103"/>
      <c r="S49" s="103"/>
      <c r="T49" s="32">
        <v>380</v>
      </c>
      <c r="U49" s="32">
        <v>380</v>
      </c>
      <c r="V49" s="32">
        <v>380</v>
      </c>
      <c r="W49" s="118">
        <v>380</v>
      </c>
      <c r="X49" s="123">
        <f t="shared" si="47"/>
        <v>1520</v>
      </c>
    </row>
    <row r="50" spans="1:24" ht="20.100000000000001" customHeight="1" x14ac:dyDescent="0.25">
      <c r="A50" s="178"/>
      <c r="B50" s="122" t="s">
        <v>35</v>
      </c>
      <c r="C50" s="83">
        <v>20</v>
      </c>
      <c r="D50" s="192">
        <f>19.94+55</f>
        <v>74.94</v>
      </c>
      <c r="E50" s="41">
        <f t="shared" si="32"/>
        <v>-54.94</v>
      </c>
      <c r="F50" s="29">
        <v>20</v>
      </c>
      <c r="G50" s="84">
        <v>67.78</v>
      </c>
      <c r="H50" s="41">
        <f t="shared" si="41"/>
        <v>-47.78</v>
      </c>
      <c r="I50" s="32">
        <v>20</v>
      </c>
      <c r="J50" s="84">
        <f>62.36+45</f>
        <v>107.36</v>
      </c>
      <c r="K50" s="41">
        <f t="shared" si="42"/>
        <v>-87.36</v>
      </c>
      <c r="L50" s="156">
        <v>20</v>
      </c>
      <c r="M50" s="84">
        <v>116.4</v>
      </c>
      <c r="N50" s="117">
        <f t="shared" si="43"/>
        <v>-96.4</v>
      </c>
      <c r="O50" s="69">
        <f t="shared" si="44"/>
        <v>80</v>
      </c>
      <c r="P50" s="191">
        <f t="shared" si="45"/>
        <v>366.48</v>
      </c>
      <c r="Q50" s="41">
        <f t="shared" si="46"/>
        <v>-286.48</v>
      </c>
      <c r="R50" s="103"/>
      <c r="S50" s="103"/>
      <c r="T50" s="32">
        <v>20</v>
      </c>
      <c r="U50" s="32">
        <v>20</v>
      </c>
      <c r="V50" s="32">
        <v>20</v>
      </c>
      <c r="W50" s="118">
        <v>20</v>
      </c>
      <c r="X50" s="123">
        <f t="shared" si="47"/>
        <v>80</v>
      </c>
    </row>
    <row r="51" spans="1:24" ht="20.100000000000001" customHeight="1" x14ac:dyDescent="0.25">
      <c r="A51" s="178"/>
      <c r="B51" s="122" t="s">
        <v>107</v>
      </c>
      <c r="C51" s="83">
        <v>202.99</v>
      </c>
      <c r="D51" s="192">
        <v>22.23</v>
      </c>
      <c r="E51" s="41">
        <f t="shared" si="32"/>
        <v>180.76000000000002</v>
      </c>
      <c r="F51" s="29">
        <v>202.99</v>
      </c>
      <c r="G51" s="84">
        <v>261.24</v>
      </c>
      <c r="H51" s="41">
        <f t="shared" si="41"/>
        <v>-58.25</v>
      </c>
      <c r="I51" s="32">
        <v>202.99</v>
      </c>
      <c r="J51" s="84">
        <v>563.95000000000005</v>
      </c>
      <c r="K51" s="41">
        <f t="shared" si="42"/>
        <v>-360.96000000000004</v>
      </c>
      <c r="L51" s="156"/>
      <c r="M51" s="84">
        <v>1221.54</v>
      </c>
      <c r="N51" s="117">
        <f t="shared" si="43"/>
        <v>-1221.54</v>
      </c>
      <c r="O51" s="69">
        <f t="shared" si="44"/>
        <v>608.97</v>
      </c>
      <c r="P51" s="191">
        <f t="shared" si="45"/>
        <v>2068.96</v>
      </c>
      <c r="Q51" s="41">
        <f t="shared" si="46"/>
        <v>-1459.99</v>
      </c>
      <c r="R51" s="103"/>
      <c r="S51" s="103"/>
      <c r="T51" s="32"/>
      <c r="U51" s="32"/>
      <c r="V51" s="32"/>
      <c r="W51" s="118"/>
      <c r="X51" s="123"/>
    </row>
    <row r="52" spans="1:24" ht="20.100000000000001" customHeight="1" x14ac:dyDescent="0.25">
      <c r="A52" s="178"/>
      <c r="B52" s="179" t="s">
        <v>98</v>
      </c>
      <c r="C52" s="83">
        <v>0</v>
      </c>
      <c r="D52" s="192">
        <v>106.05</v>
      </c>
      <c r="E52" s="41">
        <f t="shared" si="32"/>
        <v>-106.05</v>
      </c>
      <c r="F52" s="29">
        <v>0</v>
      </c>
      <c r="G52" s="84">
        <v>210.28</v>
      </c>
      <c r="H52" s="41">
        <f t="shared" si="41"/>
        <v>-210.28</v>
      </c>
      <c r="I52" s="32">
        <v>0</v>
      </c>
      <c r="J52" s="84">
        <v>0</v>
      </c>
      <c r="K52" s="41"/>
      <c r="L52" s="156">
        <v>202.99</v>
      </c>
      <c r="M52" s="84">
        <v>0</v>
      </c>
      <c r="N52" s="117">
        <f t="shared" si="43"/>
        <v>202.99</v>
      </c>
      <c r="O52" s="69">
        <f t="shared" si="44"/>
        <v>202.99</v>
      </c>
      <c r="P52" s="191">
        <f t="shared" si="45"/>
        <v>316.33</v>
      </c>
      <c r="Q52" s="41">
        <f t="shared" si="46"/>
        <v>-113.33999999999997</v>
      </c>
      <c r="R52" s="103"/>
      <c r="S52" s="103"/>
      <c r="T52" s="32">
        <v>202.99</v>
      </c>
      <c r="U52" s="32">
        <v>202.99</v>
      </c>
      <c r="V52" s="32">
        <v>202.99</v>
      </c>
      <c r="W52" s="118">
        <v>202.99</v>
      </c>
      <c r="X52" s="123">
        <f t="shared" si="47"/>
        <v>811.96</v>
      </c>
    </row>
    <row r="53" spans="1:24" ht="20.100000000000001" customHeight="1" x14ac:dyDescent="0.25">
      <c r="A53" s="178"/>
      <c r="B53" s="122" t="s">
        <v>71</v>
      </c>
      <c r="C53" s="83">
        <v>0</v>
      </c>
      <c r="D53" s="192">
        <v>0</v>
      </c>
      <c r="E53" s="41">
        <f t="shared" si="32"/>
        <v>0</v>
      </c>
      <c r="F53" s="29">
        <v>534.15</v>
      </c>
      <c r="G53" s="192">
        <v>114.75</v>
      </c>
      <c r="H53" s="41">
        <f t="shared" si="41"/>
        <v>419.4</v>
      </c>
      <c r="I53" s="32">
        <v>0</v>
      </c>
      <c r="J53" s="192">
        <v>0</v>
      </c>
      <c r="K53" s="41">
        <f t="shared" si="42"/>
        <v>0</v>
      </c>
      <c r="L53" s="156"/>
      <c r="M53" s="84">
        <v>0</v>
      </c>
      <c r="N53" s="117">
        <f t="shared" ref="N53:N63" si="48">L53-M53</f>
        <v>0</v>
      </c>
      <c r="O53" s="69">
        <f t="shared" si="44"/>
        <v>534.15</v>
      </c>
      <c r="P53" s="191">
        <f t="shared" si="45"/>
        <v>114.75</v>
      </c>
      <c r="Q53" s="41">
        <f t="shared" si="46"/>
        <v>419.4</v>
      </c>
      <c r="R53" s="103"/>
      <c r="S53" s="103"/>
      <c r="T53" s="32"/>
      <c r="U53" s="32">
        <v>534.15</v>
      </c>
      <c r="V53" s="32"/>
      <c r="W53" s="118"/>
      <c r="X53" s="123">
        <f t="shared" si="47"/>
        <v>534.15</v>
      </c>
    </row>
    <row r="54" spans="1:24" ht="20.100000000000001" customHeight="1" x14ac:dyDescent="0.25">
      <c r="A54" s="170"/>
      <c r="B54" s="122" t="s">
        <v>108</v>
      </c>
      <c r="C54" s="83">
        <v>0</v>
      </c>
      <c r="D54" s="192">
        <v>0</v>
      </c>
      <c r="E54" s="41">
        <f t="shared" si="32"/>
        <v>0</v>
      </c>
      <c r="F54" s="29">
        <v>0</v>
      </c>
      <c r="G54" s="192">
        <v>0</v>
      </c>
      <c r="H54" s="41">
        <f t="shared" si="41"/>
        <v>0</v>
      </c>
      <c r="I54" s="32">
        <v>649</v>
      </c>
      <c r="J54" s="192">
        <v>0</v>
      </c>
      <c r="K54" s="41">
        <f t="shared" si="42"/>
        <v>649</v>
      </c>
      <c r="L54" s="156">
        <v>0</v>
      </c>
      <c r="M54" s="84">
        <v>388.5</v>
      </c>
      <c r="N54" s="117">
        <f t="shared" si="48"/>
        <v>-388.5</v>
      </c>
      <c r="O54" s="69">
        <f t="shared" si="44"/>
        <v>649</v>
      </c>
      <c r="P54" s="191">
        <f t="shared" si="45"/>
        <v>388.5</v>
      </c>
      <c r="Q54" s="41">
        <f t="shared" si="46"/>
        <v>260.5</v>
      </c>
      <c r="R54" s="103"/>
      <c r="S54" s="103"/>
      <c r="T54" s="32">
        <v>0</v>
      </c>
      <c r="U54" s="32">
        <v>0</v>
      </c>
      <c r="V54" s="32">
        <v>649</v>
      </c>
      <c r="W54" s="118">
        <v>0</v>
      </c>
      <c r="X54" s="123">
        <f t="shared" si="47"/>
        <v>649</v>
      </c>
    </row>
    <row r="55" spans="1:24" ht="20.100000000000001" customHeight="1" x14ac:dyDescent="0.25">
      <c r="A55" s="177"/>
      <c r="B55" s="122" t="s">
        <v>109</v>
      </c>
      <c r="C55" s="83">
        <v>450</v>
      </c>
      <c r="D55" s="192">
        <v>0</v>
      </c>
      <c r="E55" s="41">
        <f t="shared" si="32"/>
        <v>450</v>
      </c>
      <c r="F55" s="29">
        <v>450</v>
      </c>
      <c r="G55" s="192">
        <v>0</v>
      </c>
      <c r="H55" s="41">
        <f t="shared" si="41"/>
        <v>450</v>
      </c>
      <c r="I55" s="32">
        <v>450</v>
      </c>
      <c r="J55" s="192">
        <v>0</v>
      </c>
      <c r="K55" s="41">
        <f t="shared" si="42"/>
        <v>450</v>
      </c>
      <c r="L55" s="156">
        <v>450</v>
      </c>
      <c r="M55" s="84">
        <v>0</v>
      </c>
      <c r="N55" s="117">
        <f t="shared" si="48"/>
        <v>450</v>
      </c>
      <c r="O55" s="69">
        <f t="shared" si="44"/>
        <v>1800</v>
      </c>
      <c r="P55" s="191">
        <f t="shared" si="45"/>
        <v>0</v>
      </c>
      <c r="Q55" s="41">
        <f t="shared" si="46"/>
        <v>1800</v>
      </c>
      <c r="R55" s="103"/>
      <c r="S55" s="103"/>
      <c r="T55" s="32">
        <v>450</v>
      </c>
      <c r="U55" s="32">
        <v>450</v>
      </c>
      <c r="V55" s="32">
        <v>450</v>
      </c>
      <c r="W55" s="118">
        <v>450</v>
      </c>
      <c r="X55" s="123">
        <f t="shared" si="47"/>
        <v>1800</v>
      </c>
    </row>
    <row r="56" spans="1:24" x14ac:dyDescent="0.25">
      <c r="A56" s="177"/>
      <c r="B56" s="122" t="s">
        <v>110</v>
      </c>
      <c r="C56" s="83">
        <v>0</v>
      </c>
      <c r="D56" s="192">
        <v>0</v>
      </c>
      <c r="E56" s="41">
        <f t="shared" si="32"/>
        <v>0</v>
      </c>
      <c r="F56" s="29">
        <v>0</v>
      </c>
      <c r="G56" s="192">
        <v>10.4</v>
      </c>
      <c r="H56" s="41">
        <f t="shared" si="41"/>
        <v>-10.4</v>
      </c>
      <c r="I56" s="32">
        <v>600</v>
      </c>
      <c r="J56" s="192">
        <v>36</v>
      </c>
      <c r="K56" s="41">
        <f t="shared" si="42"/>
        <v>564</v>
      </c>
      <c r="L56" s="156">
        <v>0</v>
      </c>
      <c r="M56" s="84">
        <v>36</v>
      </c>
      <c r="N56" s="117">
        <f t="shared" si="48"/>
        <v>-36</v>
      </c>
      <c r="O56" s="69">
        <f t="shared" si="44"/>
        <v>600</v>
      </c>
      <c r="P56" s="191">
        <f t="shared" si="45"/>
        <v>82.4</v>
      </c>
      <c r="Q56" s="41">
        <f t="shared" si="46"/>
        <v>517.6</v>
      </c>
      <c r="R56" s="103"/>
      <c r="S56" s="103"/>
      <c r="T56" s="32">
        <v>0</v>
      </c>
      <c r="U56" s="32">
        <v>0</v>
      </c>
      <c r="V56" s="32">
        <v>600</v>
      </c>
      <c r="W56" s="118">
        <v>0</v>
      </c>
      <c r="X56" s="123">
        <f t="shared" si="47"/>
        <v>600</v>
      </c>
    </row>
    <row r="57" spans="1:24" ht="20.100000000000001" customHeight="1" x14ac:dyDescent="0.25">
      <c r="A57" s="170"/>
      <c r="B57" s="122" t="s">
        <v>111</v>
      </c>
      <c r="C57" s="83">
        <v>360</v>
      </c>
      <c r="D57" s="192">
        <v>0</v>
      </c>
      <c r="E57" s="41">
        <f t="shared" si="32"/>
        <v>360</v>
      </c>
      <c r="F57" s="29">
        <v>360</v>
      </c>
      <c r="G57" s="192">
        <v>0</v>
      </c>
      <c r="H57" s="41">
        <f t="shared" si="41"/>
        <v>360</v>
      </c>
      <c r="I57" s="32">
        <v>360</v>
      </c>
      <c r="J57" s="192">
        <v>0</v>
      </c>
      <c r="K57" s="41">
        <f t="shared" si="42"/>
        <v>360</v>
      </c>
      <c r="L57" s="156">
        <v>360</v>
      </c>
      <c r="M57" s="84">
        <v>0</v>
      </c>
      <c r="N57" s="117">
        <f t="shared" si="48"/>
        <v>360</v>
      </c>
      <c r="O57" s="69">
        <f t="shared" si="44"/>
        <v>1440</v>
      </c>
      <c r="P57" s="191">
        <f t="shared" si="45"/>
        <v>0</v>
      </c>
      <c r="Q57" s="41">
        <f t="shared" si="46"/>
        <v>1440</v>
      </c>
      <c r="R57" s="103"/>
      <c r="S57" s="103"/>
      <c r="T57" s="32">
        <v>360</v>
      </c>
      <c r="U57" s="32">
        <v>360</v>
      </c>
      <c r="V57" s="32">
        <v>360</v>
      </c>
      <c r="W57" s="118">
        <v>360</v>
      </c>
      <c r="X57" s="123">
        <f t="shared" si="47"/>
        <v>1440</v>
      </c>
    </row>
    <row r="58" spans="1:24" s="3" customFormat="1" x14ac:dyDescent="0.25">
      <c r="A58" s="170"/>
      <c r="B58" s="122" t="s">
        <v>112</v>
      </c>
      <c r="C58" s="83">
        <v>110</v>
      </c>
      <c r="D58" s="192">
        <v>0</v>
      </c>
      <c r="E58" s="41">
        <f t="shared" si="32"/>
        <v>110</v>
      </c>
      <c r="F58" s="29">
        <v>200</v>
      </c>
      <c r="G58" s="192">
        <v>0</v>
      </c>
      <c r="H58" s="41">
        <f t="shared" si="41"/>
        <v>200</v>
      </c>
      <c r="I58" s="32">
        <v>200</v>
      </c>
      <c r="J58" s="192">
        <v>0</v>
      </c>
      <c r="K58" s="41">
        <f t="shared" si="42"/>
        <v>200</v>
      </c>
      <c r="L58" s="156">
        <v>200</v>
      </c>
      <c r="M58" s="84">
        <v>0</v>
      </c>
      <c r="N58" s="117">
        <f t="shared" si="48"/>
        <v>200</v>
      </c>
      <c r="O58" s="69">
        <f t="shared" si="44"/>
        <v>710</v>
      </c>
      <c r="P58" s="191">
        <f t="shared" si="45"/>
        <v>0</v>
      </c>
      <c r="Q58" s="41">
        <f t="shared" si="46"/>
        <v>710</v>
      </c>
      <c r="R58" s="103"/>
      <c r="S58" s="103"/>
      <c r="T58" s="32">
        <v>110</v>
      </c>
      <c r="U58" s="32">
        <v>200</v>
      </c>
      <c r="V58" s="32">
        <v>200</v>
      </c>
      <c r="W58" s="118">
        <v>200</v>
      </c>
      <c r="X58" s="123">
        <f t="shared" si="47"/>
        <v>710</v>
      </c>
    </row>
    <row r="59" spans="1:24" ht="20.100000000000001" customHeight="1" x14ac:dyDescent="0.25">
      <c r="A59" s="180"/>
      <c r="B59" s="122" t="s">
        <v>75</v>
      </c>
      <c r="C59" s="83">
        <v>0</v>
      </c>
      <c r="D59" s="192">
        <v>0</v>
      </c>
      <c r="E59" s="41">
        <f t="shared" si="32"/>
        <v>0</v>
      </c>
      <c r="F59" s="29">
        <v>0</v>
      </c>
      <c r="G59" s="84">
        <v>0</v>
      </c>
      <c r="H59" s="41">
        <f t="shared" si="41"/>
        <v>0</v>
      </c>
      <c r="I59" s="32">
        <v>0</v>
      </c>
      <c r="J59" s="84">
        <v>0</v>
      </c>
      <c r="K59" s="41">
        <f t="shared" si="42"/>
        <v>0</v>
      </c>
      <c r="L59" s="156">
        <v>578</v>
      </c>
      <c r="M59" s="84">
        <v>0</v>
      </c>
      <c r="N59" s="117">
        <f t="shared" si="48"/>
        <v>578</v>
      </c>
      <c r="O59" s="69">
        <f t="shared" si="44"/>
        <v>578</v>
      </c>
      <c r="P59" s="191">
        <f t="shared" si="45"/>
        <v>0</v>
      </c>
      <c r="Q59" s="41">
        <f t="shared" si="46"/>
        <v>578</v>
      </c>
      <c r="R59" s="103"/>
      <c r="S59" s="103"/>
      <c r="T59" s="32">
        <v>0</v>
      </c>
      <c r="U59" s="32">
        <v>0</v>
      </c>
      <c r="V59" s="32">
        <v>0</v>
      </c>
      <c r="W59" s="118">
        <v>578</v>
      </c>
      <c r="X59" s="123">
        <f t="shared" si="47"/>
        <v>578</v>
      </c>
    </row>
    <row r="60" spans="1:24" ht="20.100000000000001" customHeight="1" x14ac:dyDescent="0.25">
      <c r="A60" s="180"/>
      <c r="B60" s="122" t="s">
        <v>113</v>
      </c>
      <c r="C60" s="83">
        <v>360</v>
      </c>
      <c r="D60" s="192">
        <v>0</v>
      </c>
      <c r="E60" s="41">
        <f t="shared" si="32"/>
        <v>360</v>
      </c>
      <c r="F60" s="29">
        <v>360</v>
      </c>
      <c r="G60" s="84">
        <v>0</v>
      </c>
      <c r="H60" s="41">
        <f t="shared" si="41"/>
        <v>360</v>
      </c>
      <c r="I60" s="32">
        <v>360</v>
      </c>
      <c r="J60" s="84">
        <v>477.36</v>
      </c>
      <c r="K60" s="41">
        <f t="shared" si="42"/>
        <v>-117.36000000000001</v>
      </c>
      <c r="L60" s="156">
        <v>360</v>
      </c>
      <c r="M60" s="84">
        <v>729.06</v>
      </c>
      <c r="N60" s="117">
        <f t="shared" si="48"/>
        <v>-369.05999999999995</v>
      </c>
      <c r="O60" s="69">
        <f t="shared" si="44"/>
        <v>1440</v>
      </c>
      <c r="P60" s="191">
        <f t="shared" si="45"/>
        <v>1206.42</v>
      </c>
      <c r="Q60" s="41">
        <f t="shared" si="46"/>
        <v>233.57999999999993</v>
      </c>
      <c r="R60" s="103"/>
      <c r="S60" s="103"/>
      <c r="T60" s="32">
        <v>360</v>
      </c>
      <c r="U60" s="32">
        <v>360</v>
      </c>
      <c r="V60" s="32">
        <v>360</v>
      </c>
      <c r="W60" s="118">
        <v>360</v>
      </c>
      <c r="X60" s="123">
        <f t="shared" si="47"/>
        <v>1440</v>
      </c>
    </row>
    <row r="61" spans="1:24" ht="37.5" x14ac:dyDescent="0.25">
      <c r="A61" s="180"/>
      <c r="B61" s="122" t="s">
        <v>114</v>
      </c>
      <c r="C61" s="83">
        <v>600</v>
      </c>
      <c r="D61" s="192">
        <v>0</v>
      </c>
      <c r="E61" s="41">
        <f t="shared" si="32"/>
        <v>600</v>
      </c>
      <c r="F61" s="29">
        <v>600</v>
      </c>
      <c r="G61" s="84">
        <v>0</v>
      </c>
      <c r="H61" s="41">
        <f t="shared" si="41"/>
        <v>600</v>
      </c>
      <c r="I61" s="32">
        <v>600</v>
      </c>
      <c r="J61" s="84">
        <v>604.22</v>
      </c>
      <c r="K61" s="41">
        <f t="shared" si="42"/>
        <v>-4.2200000000000273</v>
      </c>
      <c r="L61" s="156">
        <v>600</v>
      </c>
      <c r="M61" s="84">
        <v>3720.53</v>
      </c>
      <c r="N61" s="117">
        <f t="shared" si="48"/>
        <v>-3120.53</v>
      </c>
      <c r="O61" s="69">
        <f t="shared" si="44"/>
        <v>2400</v>
      </c>
      <c r="P61" s="191">
        <f t="shared" si="45"/>
        <v>4324.75</v>
      </c>
      <c r="Q61" s="41">
        <f t="shared" si="46"/>
        <v>-1924.75</v>
      </c>
      <c r="R61" s="103"/>
      <c r="S61" s="103"/>
      <c r="T61" s="32">
        <v>600</v>
      </c>
      <c r="U61" s="32">
        <v>600</v>
      </c>
      <c r="V61" s="32">
        <v>600</v>
      </c>
      <c r="W61" s="118">
        <v>600</v>
      </c>
      <c r="X61" s="123">
        <f t="shared" si="47"/>
        <v>2400</v>
      </c>
    </row>
    <row r="62" spans="1:24" ht="37.5" x14ac:dyDescent="0.25">
      <c r="A62" s="181"/>
      <c r="B62" s="122" t="s">
        <v>115</v>
      </c>
      <c r="C62" s="83">
        <v>200</v>
      </c>
      <c r="D62" s="192">
        <f>8.46+9.93</f>
        <v>18.39</v>
      </c>
      <c r="E62" s="41">
        <f t="shared" si="32"/>
        <v>181.61</v>
      </c>
      <c r="F62" s="29">
        <v>200</v>
      </c>
      <c r="G62" s="84">
        <v>0</v>
      </c>
      <c r="H62" s="41">
        <f t="shared" si="41"/>
        <v>200</v>
      </c>
      <c r="I62" s="32">
        <v>200</v>
      </c>
      <c r="J62" s="84">
        <v>0</v>
      </c>
      <c r="K62" s="41">
        <f t="shared" si="42"/>
        <v>200</v>
      </c>
      <c r="L62" s="156">
        <v>200</v>
      </c>
      <c r="M62" s="84">
        <v>0</v>
      </c>
      <c r="N62" s="117">
        <f t="shared" si="48"/>
        <v>200</v>
      </c>
      <c r="O62" s="69">
        <f t="shared" si="44"/>
        <v>800</v>
      </c>
      <c r="P62" s="191">
        <f t="shared" si="45"/>
        <v>18.39</v>
      </c>
      <c r="Q62" s="41">
        <f t="shared" si="46"/>
        <v>781.61</v>
      </c>
      <c r="R62" s="103"/>
      <c r="S62" s="103"/>
      <c r="T62" s="32">
        <v>200</v>
      </c>
      <c r="U62" s="32">
        <v>200</v>
      </c>
      <c r="V62" s="32">
        <v>200</v>
      </c>
      <c r="W62" s="118">
        <v>200</v>
      </c>
      <c r="X62" s="123">
        <f t="shared" si="47"/>
        <v>800</v>
      </c>
    </row>
    <row r="63" spans="1:24" ht="37.5" x14ac:dyDescent="0.25">
      <c r="A63" s="182"/>
      <c r="B63" s="122" t="s">
        <v>116</v>
      </c>
      <c r="C63" s="83">
        <v>150</v>
      </c>
      <c r="D63" s="192">
        <v>0</v>
      </c>
      <c r="E63" s="41">
        <f t="shared" si="32"/>
        <v>150</v>
      </c>
      <c r="F63" s="29">
        <v>150</v>
      </c>
      <c r="G63" s="196">
        <v>0</v>
      </c>
      <c r="H63" s="41">
        <f t="shared" si="41"/>
        <v>150</v>
      </c>
      <c r="I63" s="32">
        <v>150</v>
      </c>
      <c r="J63" s="196">
        <v>1264.03</v>
      </c>
      <c r="K63" s="41">
        <f t="shared" si="42"/>
        <v>-1114.03</v>
      </c>
      <c r="L63" s="151">
        <v>150</v>
      </c>
      <c r="M63" s="84">
        <v>0</v>
      </c>
      <c r="N63" s="117">
        <f t="shared" si="48"/>
        <v>150</v>
      </c>
      <c r="O63" s="69">
        <f t="shared" si="44"/>
        <v>600</v>
      </c>
      <c r="P63" s="191">
        <f t="shared" si="45"/>
        <v>1264.03</v>
      </c>
      <c r="Q63" s="41">
        <f t="shared" si="46"/>
        <v>-664.03</v>
      </c>
      <c r="R63" s="103" t="s">
        <v>117</v>
      </c>
      <c r="S63" s="103"/>
      <c r="T63" s="32">
        <v>150</v>
      </c>
      <c r="U63" s="32">
        <v>150</v>
      </c>
      <c r="V63" s="32">
        <v>150</v>
      </c>
      <c r="W63" s="139">
        <v>150</v>
      </c>
      <c r="X63" s="123">
        <f t="shared" si="47"/>
        <v>600</v>
      </c>
    </row>
    <row r="64" spans="1:24" x14ac:dyDescent="0.25">
      <c r="A64" s="182"/>
      <c r="B64" s="122" t="s">
        <v>33</v>
      </c>
      <c r="C64" s="83">
        <v>0</v>
      </c>
      <c r="D64" s="192">
        <v>0</v>
      </c>
      <c r="E64" s="41">
        <f t="shared" si="32"/>
        <v>0</v>
      </c>
      <c r="F64" s="29">
        <v>0</v>
      </c>
      <c r="G64" s="196">
        <v>12</v>
      </c>
      <c r="H64" s="41">
        <f t="shared" si="41"/>
        <v>-12</v>
      </c>
      <c r="I64" s="32"/>
      <c r="J64" s="196">
        <v>0</v>
      </c>
      <c r="K64" s="41">
        <f t="shared" si="42"/>
        <v>0</v>
      </c>
      <c r="L64" s="151"/>
      <c r="M64" s="84">
        <f>113.22+837.28</f>
        <v>950.5</v>
      </c>
      <c r="N64" s="117">
        <f t="shared" ref="N64:N65" si="49">L64-M64</f>
        <v>-950.5</v>
      </c>
      <c r="O64" s="69">
        <f t="shared" si="44"/>
        <v>0</v>
      </c>
      <c r="P64" s="191">
        <f t="shared" si="45"/>
        <v>962.5</v>
      </c>
      <c r="Q64" s="41">
        <f t="shared" si="46"/>
        <v>-962.5</v>
      </c>
      <c r="R64" s="103"/>
      <c r="S64" s="103"/>
      <c r="T64" s="32"/>
      <c r="U64" s="32"/>
      <c r="V64" s="32"/>
      <c r="W64" s="139"/>
      <c r="X64" s="123"/>
    </row>
    <row r="65" spans="1:24" x14ac:dyDescent="0.25">
      <c r="A65" s="182"/>
      <c r="B65" s="122" t="s">
        <v>118</v>
      </c>
      <c r="C65" s="83">
        <v>0</v>
      </c>
      <c r="D65" s="192">
        <v>0</v>
      </c>
      <c r="E65" s="41">
        <f t="shared" si="32"/>
        <v>0</v>
      </c>
      <c r="F65" s="29">
        <v>0</v>
      </c>
      <c r="G65" s="196">
        <v>0</v>
      </c>
      <c r="H65" s="41">
        <f t="shared" si="41"/>
        <v>0</v>
      </c>
      <c r="I65" s="32">
        <v>0</v>
      </c>
      <c r="J65" s="196">
        <v>0</v>
      </c>
      <c r="K65" s="41">
        <f t="shared" si="42"/>
        <v>0</v>
      </c>
      <c r="L65" s="151">
        <v>0</v>
      </c>
      <c r="M65" s="84">
        <v>0</v>
      </c>
      <c r="N65" s="117">
        <f t="shared" si="49"/>
        <v>0</v>
      </c>
      <c r="O65" s="69">
        <f t="shared" si="44"/>
        <v>0</v>
      </c>
      <c r="P65" s="85">
        <f t="shared" ref="P65:P67" si="50">D65+G65+J65</f>
        <v>0</v>
      </c>
      <c r="Q65" s="41">
        <f t="shared" si="46"/>
        <v>0</v>
      </c>
      <c r="R65" s="103"/>
      <c r="S65" s="103"/>
      <c r="T65" s="32">
        <v>0</v>
      </c>
      <c r="U65" s="32">
        <v>0</v>
      </c>
      <c r="V65" s="32">
        <v>0</v>
      </c>
      <c r="W65" s="139">
        <v>0</v>
      </c>
      <c r="X65" s="123">
        <f t="shared" si="47"/>
        <v>0</v>
      </c>
    </row>
    <row r="66" spans="1:24" x14ac:dyDescent="0.25">
      <c r="A66" s="182"/>
      <c r="B66" s="131" t="s">
        <v>96</v>
      </c>
      <c r="C66" s="183"/>
      <c r="D66" s="195">
        <f>669.6+44</f>
        <v>713.6</v>
      </c>
      <c r="E66" s="41">
        <f t="shared" si="32"/>
        <v>-713.6</v>
      </c>
      <c r="F66" s="29"/>
      <c r="G66" s="196">
        <f>2556+445.2+420</f>
        <v>3421.2</v>
      </c>
      <c r="H66" s="41"/>
      <c r="I66" s="32"/>
      <c r="J66" s="196">
        <v>85.2</v>
      </c>
      <c r="K66" s="41"/>
      <c r="L66" s="151"/>
      <c r="M66" s="84">
        <v>147.55000000000001</v>
      </c>
      <c r="N66" s="117"/>
      <c r="O66" s="69">
        <f t="shared" si="44"/>
        <v>0</v>
      </c>
      <c r="P66" s="191">
        <f t="shared" si="45"/>
        <v>4367.55</v>
      </c>
      <c r="Q66" s="41"/>
      <c r="R66" s="103"/>
      <c r="S66" s="103"/>
      <c r="T66" s="32"/>
      <c r="U66" s="32"/>
      <c r="V66" s="32"/>
      <c r="W66" s="139"/>
      <c r="X66" s="123"/>
    </row>
    <row r="67" spans="1:24" ht="19.5" thickBot="1" x14ac:dyDescent="0.3">
      <c r="A67" s="184"/>
      <c r="B67" s="86" t="s">
        <v>36</v>
      </c>
      <c r="C67" s="183">
        <v>62.5</v>
      </c>
      <c r="D67" s="195">
        <v>11.86</v>
      </c>
      <c r="E67" s="41">
        <f t="shared" si="32"/>
        <v>50.64</v>
      </c>
      <c r="F67" s="29">
        <v>62.5</v>
      </c>
      <c r="G67" s="196">
        <v>45.54</v>
      </c>
      <c r="H67" s="41">
        <f t="shared" si="41"/>
        <v>16.96</v>
      </c>
      <c r="I67" s="32">
        <v>62.5</v>
      </c>
      <c r="J67" s="196">
        <v>92.76</v>
      </c>
      <c r="K67" s="41">
        <f t="shared" ref="K67" si="51">I67-J67</f>
        <v>-30.260000000000005</v>
      </c>
      <c r="L67" s="157">
        <v>62.5</v>
      </c>
      <c r="M67" s="197">
        <v>133.32</v>
      </c>
      <c r="N67" s="173">
        <f t="shared" ref="N67" si="52">L67-M67</f>
        <v>-70.819999999999993</v>
      </c>
      <c r="O67" s="69">
        <f t="shared" si="44"/>
        <v>250</v>
      </c>
      <c r="P67" s="85">
        <f t="shared" si="50"/>
        <v>150.16</v>
      </c>
      <c r="Q67" s="41">
        <f t="shared" si="46"/>
        <v>99.84</v>
      </c>
      <c r="R67" s="103"/>
      <c r="S67" s="103"/>
      <c r="T67" s="32">
        <v>62.5</v>
      </c>
      <c r="U67" s="32">
        <v>62.5</v>
      </c>
      <c r="V67" s="32">
        <v>62.5</v>
      </c>
      <c r="W67" s="139">
        <v>62.5</v>
      </c>
      <c r="X67" s="123">
        <f t="shared" si="47"/>
        <v>250</v>
      </c>
    </row>
    <row r="68" spans="1:24" ht="20.100000000000001" customHeight="1" outlineLevel="1" thickBot="1" x14ac:dyDescent="0.3">
      <c r="A68" s="236" t="s">
        <v>12</v>
      </c>
      <c r="B68" s="250"/>
      <c r="C68" s="74">
        <f>C30+C35+C38+C41</f>
        <v>31144.672837209302</v>
      </c>
      <c r="D68" s="74">
        <f>D30+D35+D38+D41</f>
        <v>33262.400000000001</v>
      </c>
      <c r="E68" s="35"/>
      <c r="F68" s="74">
        <f>F30+F35+F38+F41</f>
        <v>31768.814658209303</v>
      </c>
      <c r="G68" s="34">
        <f>G30+G35+G38+G41</f>
        <v>66626.33</v>
      </c>
      <c r="H68" s="35"/>
      <c r="I68" s="74">
        <f>I30+I35+I38+I41</f>
        <v>71338.626194023251</v>
      </c>
      <c r="J68" s="34">
        <f>J30+J35+J38+J41</f>
        <v>109706.07999999999</v>
      </c>
      <c r="K68" s="35"/>
      <c r="L68" s="45">
        <f>L30+L35+L38+L41</f>
        <v>95621.595031232559</v>
      </c>
      <c r="M68" s="43">
        <f>M30+M35+M38+M41</f>
        <v>122085.28</v>
      </c>
      <c r="N68" s="45"/>
      <c r="O68" s="74">
        <f>O30+O35+O38+O41</f>
        <v>229873.70872067439</v>
      </c>
      <c r="P68" s="34">
        <f>P30+P35+P38+P41</f>
        <v>331546.77</v>
      </c>
      <c r="Q68" s="35"/>
      <c r="R68" s="98"/>
      <c r="S68" s="98"/>
      <c r="T68" s="143">
        <f>T30+T35+T38+T41</f>
        <v>31144.664658209302</v>
      </c>
      <c r="U68" s="143">
        <f>U30+U35+U38+U41</f>
        <v>31768.814658209303</v>
      </c>
      <c r="V68" s="143">
        <f>V30+V35+V38+V41</f>
        <v>71338.626194023251</v>
      </c>
      <c r="W68" s="35">
        <f>W30+W35+W38+W41</f>
        <v>95621.595031232559</v>
      </c>
      <c r="X68" s="35">
        <f>X30+X35+X38+X41</f>
        <v>229873.70054167439</v>
      </c>
    </row>
    <row r="69" spans="1:24" ht="26.1" customHeight="1" outlineLevel="1" thickBot="1" x14ac:dyDescent="0.3">
      <c r="A69" s="107"/>
      <c r="B69" s="185" t="s">
        <v>37</v>
      </c>
      <c r="C69" s="100">
        <f>C28-C68</f>
        <v>-661.04283720930107</v>
      </c>
      <c r="D69" s="100">
        <f>D28-D68</f>
        <v>-2090.9600000000064</v>
      </c>
      <c r="E69" s="100"/>
      <c r="F69" s="100">
        <f>F28-F68</f>
        <v>-1285.1846582093021</v>
      </c>
      <c r="G69" s="100">
        <f>G28-G68</f>
        <v>-1616.5800000000017</v>
      </c>
      <c r="H69" s="100"/>
      <c r="I69" s="100">
        <f>I28-I68</f>
        <v>-110.92009302324732</v>
      </c>
      <c r="J69" s="100">
        <f>J28-J68</f>
        <v>4342.2900000000081</v>
      </c>
      <c r="K69" s="100"/>
      <c r="L69" s="45">
        <f>L28-L68</f>
        <v>1533.5810697674606</v>
      </c>
      <c r="M69" s="100">
        <f>M28-M68</f>
        <v>-6415.5299999999988</v>
      </c>
      <c r="N69" s="100"/>
      <c r="O69" s="100">
        <f>O28-O68</f>
        <v>-523.56651867437176</v>
      </c>
      <c r="P69" s="100">
        <f>P28-P68</f>
        <v>-5647.4600000000792</v>
      </c>
      <c r="Q69" s="100"/>
      <c r="R69" s="98"/>
      <c r="S69" s="98"/>
      <c r="T69" s="100">
        <f>T28-T68</f>
        <v>-661.03465820930069</v>
      </c>
      <c r="U69" s="100">
        <f>U28-U68</f>
        <v>-1285.1846582093021</v>
      </c>
      <c r="V69" s="100">
        <f>V28-V68</f>
        <v>-110.92009302324732</v>
      </c>
      <c r="W69" s="45">
        <f>W28-W68</f>
        <v>1533.5810697674606</v>
      </c>
      <c r="X69" s="45">
        <f>X28-X68</f>
        <v>-523.55833967437502</v>
      </c>
    </row>
    <row r="70" spans="1:24" ht="26.1" customHeight="1" outlineLevel="1" x14ac:dyDescent="0.25">
      <c r="A70" s="99"/>
      <c r="B70" s="102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</row>
  </sheetData>
  <mergeCells count="23">
    <mergeCell ref="A68:B68"/>
    <mergeCell ref="W3:W5"/>
    <mergeCell ref="X3:X5"/>
    <mergeCell ref="A7:B7"/>
    <mergeCell ref="A28:B28"/>
    <mergeCell ref="A29:B29"/>
    <mergeCell ref="D36:D37"/>
    <mergeCell ref="G36:G37"/>
    <mergeCell ref="J36:J37"/>
    <mergeCell ref="M36:M37"/>
    <mergeCell ref="P36:P37"/>
    <mergeCell ref="I3:K5"/>
    <mergeCell ref="L3:N5"/>
    <mergeCell ref="O3:Q5"/>
    <mergeCell ref="T3:T5"/>
    <mergeCell ref="U3:U5"/>
    <mergeCell ref="V3:V5"/>
    <mergeCell ref="A1:E1"/>
    <mergeCell ref="A2:E2"/>
    <mergeCell ref="A3:A5"/>
    <mergeCell ref="B3:B5"/>
    <mergeCell ref="C3:E5"/>
    <mergeCell ref="F3:H5"/>
  </mergeCells>
  <pageMargins left="0.7" right="0.7" top="0.75" bottom="0.75" header="0.3" footer="0.3"/>
  <pageSetup paperSize="9" scale="21" orientation="portrait" horizontalDpi="4294967295" verticalDpi="4294967295" r:id="rId1"/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25C00-420B-4A1B-B5D0-F50395803D50}">
  <sheetPr codeName="Лист2">
    <tabColor theme="5" tint="0.79998168889431442"/>
  </sheetPr>
  <dimension ref="A1:H28"/>
  <sheetViews>
    <sheetView topLeftCell="A8" workbookViewId="0">
      <selection sqref="A1:I28"/>
    </sheetView>
  </sheetViews>
  <sheetFormatPr defaultRowHeight="15" x14ac:dyDescent="0.25"/>
  <cols>
    <col min="1" max="1" width="30.5703125" customWidth="1"/>
    <col min="2" max="2" width="9.7109375" customWidth="1"/>
    <col min="3" max="3" width="24" customWidth="1"/>
    <col min="4" max="4" width="12.42578125" customWidth="1"/>
    <col min="5" max="5" width="32.42578125" customWidth="1"/>
    <col min="6" max="6" width="13.85546875" customWidth="1"/>
    <col min="7" max="7" width="27.140625" customWidth="1"/>
    <col min="8" max="8" width="19.140625" customWidth="1"/>
    <col min="9" max="9" width="12.28515625" customWidth="1"/>
    <col min="10" max="10" width="16.42578125" customWidth="1"/>
  </cols>
  <sheetData>
    <row r="1" spans="1:8" ht="15.75" customHeight="1" x14ac:dyDescent="0.25">
      <c r="A1" s="237" t="s">
        <v>57</v>
      </c>
      <c r="B1" s="237"/>
      <c r="C1" s="237" t="s">
        <v>72</v>
      </c>
      <c r="D1" s="237"/>
      <c r="E1" s="237" t="s">
        <v>74</v>
      </c>
      <c r="F1" s="237"/>
      <c r="G1" s="237" t="s">
        <v>76</v>
      </c>
      <c r="H1" s="237"/>
    </row>
    <row r="2" spans="1:8" ht="45" customHeight="1" x14ac:dyDescent="0.25">
      <c r="A2" s="218" t="s">
        <v>115</v>
      </c>
      <c r="B2" s="219">
        <v>18.39</v>
      </c>
      <c r="C2" s="218" t="s">
        <v>149</v>
      </c>
      <c r="D2" s="219">
        <v>12</v>
      </c>
      <c r="E2" s="222" t="s">
        <v>114</v>
      </c>
      <c r="F2" s="219">
        <v>604.22</v>
      </c>
      <c r="G2" s="222" t="s">
        <v>114</v>
      </c>
      <c r="H2" s="219">
        <v>3720.53</v>
      </c>
    </row>
    <row r="3" spans="1:8" ht="30.75" customHeight="1" x14ac:dyDescent="0.25">
      <c r="A3" s="214" t="s">
        <v>124</v>
      </c>
      <c r="B3" s="215">
        <v>2.96</v>
      </c>
      <c r="C3" s="223" t="s">
        <v>135</v>
      </c>
      <c r="D3" s="224">
        <v>12</v>
      </c>
      <c r="E3" s="225" t="s">
        <v>131</v>
      </c>
      <c r="F3" s="226">
        <v>173.17</v>
      </c>
      <c r="G3" s="209" t="s">
        <v>150</v>
      </c>
      <c r="H3" s="226">
        <v>35.869999999999997</v>
      </c>
    </row>
    <row r="4" spans="1:8" ht="30" customHeight="1" x14ac:dyDescent="0.25">
      <c r="A4" s="214" t="s">
        <v>134</v>
      </c>
      <c r="B4" s="215">
        <v>5.5</v>
      </c>
      <c r="C4" s="213"/>
      <c r="D4" s="210"/>
      <c r="E4" s="225" t="s">
        <v>138</v>
      </c>
      <c r="F4" s="225">
        <v>237.6</v>
      </c>
      <c r="G4" s="223" t="s">
        <v>140</v>
      </c>
      <c r="H4" s="226">
        <v>62.99</v>
      </c>
    </row>
    <row r="5" spans="1:8" ht="15.75" customHeight="1" x14ac:dyDescent="0.25">
      <c r="A5" s="216" t="s">
        <v>73</v>
      </c>
      <c r="B5" s="217">
        <v>9.93</v>
      </c>
      <c r="C5" s="209"/>
      <c r="D5" s="211"/>
      <c r="E5" s="225" t="s">
        <v>139</v>
      </c>
      <c r="F5" s="225">
        <v>17.77</v>
      </c>
      <c r="G5" s="223" t="s">
        <v>141</v>
      </c>
      <c r="H5" s="226">
        <v>7.4</v>
      </c>
    </row>
    <row r="6" spans="1:8" ht="15.75" customHeight="1" x14ac:dyDescent="0.25">
      <c r="A6" s="210"/>
      <c r="B6" s="210"/>
      <c r="C6" s="209"/>
      <c r="D6" s="211"/>
      <c r="E6" s="225" t="s">
        <v>131</v>
      </c>
      <c r="F6" s="225">
        <v>175.68</v>
      </c>
      <c r="G6" s="223" t="s">
        <v>142</v>
      </c>
      <c r="H6" s="226">
        <v>70</v>
      </c>
    </row>
    <row r="7" spans="1:8" s="208" customFormat="1" ht="15.75" customHeight="1" x14ac:dyDescent="0.25">
      <c r="A7" s="210"/>
      <c r="B7" s="210"/>
      <c r="C7" s="209"/>
      <c r="D7" s="211"/>
      <c r="E7" s="225"/>
      <c r="F7" s="225"/>
      <c r="G7" s="223" t="s">
        <v>143</v>
      </c>
      <c r="H7" s="226">
        <v>913</v>
      </c>
    </row>
    <row r="8" spans="1:8" s="208" customFormat="1" ht="33" customHeight="1" x14ac:dyDescent="0.25">
      <c r="A8" s="210"/>
      <c r="B8" s="210"/>
      <c r="C8" s="209"/>
      <c r="D8" s="211"/>
      <c r="E8" s="225"/>
      <c r="F8" s="225"/>
      <c r="G8" s="223" t="s">
        <v>145</v>
      </c>
      <c r="H8" s="228">
        <v>2080.44</v>
      </c>
    </row>
    <row r="9" spans="1:8" s="208" customFormat="1" ht="15.75" customHeight="1" x14ac:dyDescent="0.25">
      <c r="A9" s="210"/>
      <c r="B9" s="210"/>
      <c r="C9" s="209"/>
      <c r="D9" s="211"/>
      <c r="E9" s="225"/>
      <c r="F9" s="225"/>
      <c r="G9" s="223" t="s">
        <v>146</v>
      </c>
      <c r="H9" s="226">
        <v>219.24</v>
      </c>
    </row>
    <row r="10" spans="1:8" s="208" customFormat="1" ht="15.75" customHeight="1" x14ac:dyDescent="0.25">
      <c r="A10" s="210"/>
      <c r="B10" s="210"/>
      <c r="C10" s="209"/>
      <c r="D10" s="211"/>
      <c r="E10" s="225"/>
      <c r="F10" s="225"/>
      <c r="G10" s="223" t="s">
        <v>147</v>
      </c>
      <c r="H10" s="226">
        <v>139.63999999999999</v>
      </c>
    </row>
    <row r="11" spans="1:8" s="208" customFormat="1" ht="15.75" customHeight="1" x14ac:dyDescent="0.25">
      <c r="A11" s="210"/>
      <c r="B11" s="210"/>
      <c r="C11" s="209"/>
      <c r="D11" s="211"/>
      <c r="E11" s="225"/>
      <c r="F11" s="225"/>
      <c r="G11" s="223" t="s">
        <v>144</v>
      </c>
      <c r="H11" s="226">
        <v>191.95</v>
      </c>
    </row>
    <row r="12" spans="1:8" ht="15.75" customHeight="1" x14ac:dyDescent="0.25">
      <c r="A12" s="210"/>
      <c r="B12" s="210"/>
      <c r="C12" s="209"/>
      <c r="D12" s="211"/>
      <c r="E12" s="209"/>
      <c r="F12" s="211"/>
      <c r="G12" s="209"/>
      <c r="H12" s="211"/>
    </row>
    <row r="13" spans="1:8" ht="48.75" customHeight="1" x14ac:dyDescent="0.25">
      <c r="A13" s="220" t="s">
        <v>96</v>
      </c>
      <c r="B13" s="221">
        <f>669.6+44</f>
        <v>713.6</v>
      </c>
      <c r="C13" s="222" t="s">
        <v>96</v>
      </c>
      <c r="D13" s="227">
        <v>3421.2</v>
      </c>
      <c r="E13" s="222" t="s">
        <v>116</v>
      </c>
      <c r="F13" s="221">
        <v>1264.03</v>
      </c>
      <c r="G13" s="222" t="s">
        <v>149</v>
      </c>
      <c r="H13" s="221">
        <f>113.22+837.28</f>
        <v>950.5</v>
      </c>
    </row>
    <row r="14" spans="1:8" ht="15.75" customHeight="1" x14ac:dyDescent="0.25">
      <c r="A14" s="210" t="s">
        <v>132</v>
      </c>
      <c r="B14" s="210">
        <v>81.599999999999994</v>
      </c>
      <c r="C14" s="223" t="s">
        <v>136</v>
      </c>
      <c r="D14" s="226">
        <v>66</v>
      </c>
      <c r="E14" s="209" t="s">
        <v>137</v>
      </c>
      <c r="F14" s="211">
        <v>1264.03</v>
      </c>
      <c r="G14" s="217" t="s">
        <v>119</v>
      </c>
      <c r="H14" s="217">
        <v>21.11</v>
      </c>
    </row>
    <row r="15" spans="1:8" ht="15.75" customHeight="1" x14ac:dyDescent="0.25">
      <c r="A15" s="210" t="s">
        <v>133</v>
      </c>
      <c r="B15" s="210">
        <v>360</v>
      </c>
      <c r="C15" s="223" t="s">
        <v>127</v>
      </c>
      <c r="D15" s="226">
        <v>379.2</v>
      </c>
      <c r="E15" s="209"/>
      <c r="F15" s="211"/>
      <c r="G15" s="217" t="s">
        <v>120</v>
      </c>
      <c r="H15" s="217">
        <v>85.74</v>
      </c>
    </row>
    <row r="16" spans="1:8" ht="15.75" customHeight="1" x14ac:dyDescent="0.25">
      <c r="A16" s="210" t="s">
        <v>94</v>
      </c>
      <c r="B16" s="210">
        <v>228</v>
      </c>
      <c r="C16" s="223" t="s">
        <v>128</v>
      </c>
      <c r="D16" s="228">
        <v>2556</v>
      </c>
      <c r="E16" s="209"/>
      <c r="F16" s="211"/>
      <c r="G16" s="217" t="s">
        <v>121</v>
      </c>
      <c r="H16" s="217">
        <v>100</v>
      </c>
    </row>
    <row r="17" spans="1:8" ht="15.75" customHeight="1" x14ac:dyDescent="0.25">
      <c r="A17" s="210" t="s">
        <v>99</v>
      </c>
      <c r="B17" s="210">
        <v>44</v>
      </c>
      <c r="C17" s="223" t="s">
        <v>94</v>
      </c>
      <c r="D17" s="226">
        <v>420</v>
      </c>
      <c r="E17" s="209"/>
      <c r="F17" s="211"/>
      <c r="G17" s="217" t="s">
        <v>148</v>
      </c>
      <c r="H17" s="217">
        <v>630.42999999999995</v>
      </c>
    </row>
    <row r="18" spans="1:8" s="208" customFormat="1" ht="15.75" customHeight="1" x14ac:dyDescent="0.25">
      <c r="A18" s="210"/>
      <c r="B18" s="210"/>
      <c r="C18" s="223"/>
      <c r="D18" s="226"/>
      <c r="E18" s="209"/>
      <c r="F18" s="211"/>
      <c r="G18" s="217" t="s">
        <v>122</v>
      </c>
      <c r="H18" s="217">
        <v>113.22</v>
      </c>
    </row>
    <row r="19" spans="1:8" s="208" customFormat="1" ht="15.75" customHeight="1" x14ac:dyDescent="0.25">
      <c r="A19" s="210"/>
      <c r="B19" s="210"/>
      <c r="C19" s="223"/>
      <c r="D19" s="226"/>
      <c r="E19" s="209"/>
      <c r="F19" s="211"/>
      <c r="G19" s="209"/>
      <c r="H19" s="211"/>
    </row>
    <row r="20" spans="1:8" ht="44.25" customHeight="1" x14ac:dyDescent="0.25">
      <c r="A20" s="210"/>
      <c r="B20" s="210"/>
      <c r="C20" s="209"/>
      <c r="D20" s="211"/>
      <c r="E20" s="222" t="s">
        <v>96</v>
      </c>
      <c r="F20" s="229">
        <v>85.2</v>
      </c>
      <c r="G20" s="222" t="s">
        <v>96</v>
      </c>
      <c r="H20" s="221">
        <v>147.55000000000001</v>
      </c>
    </row>
    <row r="21" spans="1:8" ht="15.75" customHeight="1" x14ac:dyDescent="0.25">
      <c r="A21" s="210"/>
      <c r="B21" s="210"/>
      <c r="C21" s="209"/>
      <c r="D21" s="211"/>
      <c r="E21" s="223" t="s">
        <v>129</v>
      </c>
      <c r="F21" s="224">
        <v>85.2</v>
      </c>
      <c r="G21" s="225" t="s">
        <v>130</v>
      </c>
      <c r="H21" s="217">
        <v>147.55000000000001</v>
      </c>
    </row>
    <row r="22" spans="1:8" ht="15.75" customHeight="1" x14ac:dyDescent="0.25">
      <c r="A22" s="210"/>
      <c r="B22" s="210"/>
      <c r="C22" s="209"/>
      <c r="D22" s="211"/>
      <c r="E22" s="209"/>
      <c r="F22" s="211"/>
      <c r="G22" s="212"/>
      <c r="H22" s="210"/>
    </row>
    <row r="23" spans="1:8" x14ac:dyDescent="0.25">
      <c r="A23" s="208"/>
      <c r="B23" s="208"/>
      <c r="C23" s="208"/>
      <c r="D23" s="208"/>
      <c r="E23" s="208"/>
      <c r="F23" s="208"/>
      <c r="G23" s="208"/>
      <c r="H23" s="208"/>
    </row>
    <row r="24" spans="1:8" x14ac:dyDescent="0.25">
      <c r="A24" s="208"/>
      <c r="B24" s="208"/>
      <c r="C24" s="208"/>
      <c r="D24" s="208"/>
      <c r="E24" s="208"/>
      <c r="F24" s="208"/>
      <c r="G24" s="208"/>
      <c r="H24" s="208"/>
    </row>
    <row r="25" spans="1:8" x14ac:dyDescent="0.25">
      <c r="A25" s="208"/>
      <c r="B25" s="208"/>
      <c r="C25" s="208"/>
      <c r="D25" s="208"/>
      <c r="E25" s="208"/>
      <c r="F25" s="208"/>
      <c r="G25" s="208"/>
      <c r="H25" s="208"/>
    </row>
    <row r="26" spans="1:8" x14ac:dyDescent="0.25">
      <c r="A26" s="208"/>
      <c r="B26" s="208"/>
      <c r="C26" s="208"/>
      <c r="D26" s="208"/>
      <c r="E26" s="208"/>
      <c r="F26" s="208"/>
      <c r="G26" s="208"/>
      <c r="H26" s="208"/>
    </row>
    <row r="27" spans="1:8" x14ac:dyDescent="0.25">
      <c r="A27" s="208"/>
      <c r="B27" s="208"/>
      <c r="C27" s="208"/>
      <c r="D27" s="208"/>
      <c r="E27" s="208"/>
      <c r="F27" s="208"/>
      <c r="G27" s="208"/>
      <c r="H27" s="208"/>
    </row>
    <row r="28" spans="1:8" x14ac:dyDescent="0.25">
      <c r="A28" s="208"/>
      <c r="B28" s="208"/>
      <c r="C28" s="208"/>
      <c r="D28" s="208"/>
      <c r="E28" s="208"/>
      <c r="F28" s="208"/>
      <c r="G28" s="208"/>
      <c r="H28" s="208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A783-D520-4444-9DAE-6A12CEDB8A0E}">
  <sheetPr codeName="Лист3">
    <tabColor theme="5" tint="0.79998168889431442"/>
  </sheetPr>
  <dimension ref="A1:F68"/>
  <sheetViews>
    <sheetView workbookViewId="0">
      <selection sqref="A1:XFD1048576"/>
    </sheetView>
  </sheetViews>
  <sheetFormatPr defaultColWidth="10.140625" defaultRowHeight="18.75" outlineLevelRow="1" x14ac:dyDescent="0.25"/>
  <cols>
    <col min="1" max="1" width="8" style="6" customWidth="1"/>
    <col min="2" max="2" width="54.28515625" style="6" customWidth="1"/>
    <col min="3" max="6" width="21.28515625" style="6" customWidth="1"/>
    <col min="7" max="256" width="10.140625" style="6"/>
    <col min="257" max="257" width="8" style="6" customWidth="1"/>
    <col min="258" max="258" width="54.28515625" style="6" customWidth="1"/>
    <col min="259" max="259" width="0" style="6" hidden="1" customWidth="1"/>
    <col min="260" max="261" width="27.5703125" style="6" customWidth="1"/>
    <col min="262" max="262" width="17" style="6" customWidth="1"/>
    <col min="263" max="512" width="10.140625" style="6"/>
    <col min="513" max="513" width="8" style="6" customWidth="1"/>
    <col min="514" max="514" width="54.28515625" style="6" customWidth="1"/>
    <col min="515" max="515" width="0" style="6" hidden="1" customWidth="1"/>
    <col min="516" max="517" width="27.5703125" style="6" customWidth="1"/>
    <col min="518" max="518" width="17" style="6" customWidth="1"/>
    <col min="519" max="768" width="10.140625" style="6"/>
    <col min="769" max="769" width="8" style="6" customWidth="1"/>
    <col min="770" max="770" width="54.28515625" style="6" customWidth="1"/>
    <col min="771" max="771" width="0" style="6" hidden="1" customWidth="1"/>
    <col min="772" max="773" width="27.5703125" style="6" customWidth="1"/>
    <col min="774" max="774" width="17" style="6" customWidth="1"/>
    <col min="775" max="1024" width="10.140625" style="6"/>
    <col min="1025" max="1025" width="8" style="6" customWidth="1"/>
    <col min="1026" max="1026" width="54.28515625" style="6" customWidth="1"/>
    <col min="1027" max="1027" width="0" style="6" hidden="1" customWidth="1"/>
    <col min="1028" max="1029" width="27.5703125" style="6" customWidth="1"/>
    <col min="1030" max="1030" width="17" style="6" customWidth="1"/>
    <col min="1031" max="1280" width="10.140625" style="6"/>
    <col min="1281" max="1281" width="8" style="6" customWidth="1"/>
    <col min="1282" max="1282" width="54.28515625" style="6" customWidth="1"/>
    <col min="1283" max="1283" width="0" style="6" hidden="1" customWidth="1"/>
    <col min="1284" max="1285" width="27.5703125" style="6" customWidth="1"/>
    <col min="1286" max="1286" width="17" style="6" customWidth="1"/>
    <col min="1287" max="1536" width="10.140625" style="6"/>
    <col min="1537" max="1537" width="8" style="6" customWidth="1"/>
    <col min="1538" max="1538" width="54.28515625" style="6" customWidth="1"/>
    <col min="1539" max="1539" width="0" style="6" hidden="1" customWidth="1"/>
    <col min="1540" max="1541" width="27.5703125" style="6" customWidth="1"/>
    <col min="1542" max="1542" width="17" style="6" customWidth="1"/>
    <col min="1543" max="1792" width="10.140625" style="6"/>
    <col min="1793" max="1793" width="8" style="6" customWidth="1"/>
    <col min="1794" max="1794" width="54.28515625" style="6" customWidth="1"/>
    <col min="1795" max="1795" width="0" style="6" hidden="1" customWidth="1"/>
    <col min="1796" max="1797" width="27.5703125" style="6" customWidth="1"/>
    <col min="1798" max="1798" width="17" style="6" customWidth="1"/>
    <col min="1799" max="2048" width="10.140625" style="6"/>
    <col min="2049" max="2049" width="8" style="6" customWidth="1"/>
    <col min="2050" max="2050" width="54.28515625" style="6" customWidth="1"/>
    <col min="2051" max="2051" width="0" style="6" hidden="1" customWidth="1"/>
    <col min="2052" max="2053" width="27.5703125" style="6" customWidth="1"/>
    <col min="2054" max="2054" width="17" style="6" customWidth="1"/>
    <col min="2055" max="2304" width="10.140625" style="6"/>
    <col min="2305" max="2305" width="8" style="6" customWidth="1"/>
    <col min="2306" max="2306" width="54.28515625" style="6" customWidth="1"/>
    <col min="2307" max="2307" width="0" style="6" hidden="1" customWidth="1"/>
    <col min="2308" max="2309" width="27.5703125" style="6" customWidth="1"/>
    <col min="2310" max="2310" width="17" style="6" customWidth="1"/>
    <col min="2311" max="2560" width="10.140625" style="6"/>
    <col min="2561" max="2561" width="8" style="6" customWidth="1"/>
    <col min="2562" max="2562" width="54.28515625" style="6" customWidth="1"/>
    <col min="2563" max="2563" width="0" style="6" hidden="1" customWidth="1"/>
    <col min="2564" max="2565" width="27.5703125" style="6" customWidth="1"/>
    <col min="2566" max="2566" width="17" style="6" customWidth="1"/>
    <col min="2567" max="2816" width="10.140625" style="6"/>
    <col min="2817" max="2817" width="8" style="6" customWidth="1"/>
    <col min="2818" max="2818" width="54.28515625" style="6" customWidth="1"/>
    <col min="2819" max="2819" width="0" style="6" hidden="1" customWidth="1"/>
    <col min="2820" max="2821" width="27.5703125" style="6" customWidth="1"/>
    <col min="2822" max="2822" width="17" style="6" customWidth="1"/>
    <col min="2823" max="3072" width="10.140625" style="6"/>
    <col min="3073" max="3073" width="8" style="6" customWidth="1"/>
    <col min="3074" max="3074" width="54.28515625" style="6" customWidth="1"/>
    <col min="3075" max="3075" width="0" style="6" hidden="1" customWidth="1"/>
    <col min="3076" max="3077" width="27.5703125" style="6" customWidth="1"/>
    <col min="3078" max="3078" width="17" style="6" customWidth="1"/>
    <col min="3079" max="3328" width="10.140625" style="6"/>
    <col min="3329" max="3329" width="8" style="6" customWidth="1"/>
    <col min="3330" max="3330" width="54.28515625" style="6" customWidth="1"/>
    <col min="3331" max="3331" width="0" style="6" hidden="1" customWidth="1"/>
    <col min="3332" max="3333" width="27.5703125" style="6" customWidth="1"/>
    <col min="3334" max="3334" width="17" style="6" customWidth="1"/>
    <col min="3335" max="3584" width="10.140625" style="6"/>
    <col min="3585" max="3585" width="8" style="6" customWidth="1"/>
    <col min="3586" max="3586" width="54.28515625" style="6" customWidth="1"/>
    <col min="3587" max="3587" width="0" style="6" hidden="1" customWidth="1"/>
    <col min="3588" max="3589" width="27.5703125" style="6" customWidth="1"/>
    <col min="3590" max="3590" width="17" style="6" customWidth="1"/>
    <col min="3591" max="3840" width="10.140625" style="6"/>
    <col min="3841" max="3841" width="8" style="6" customWidth="1"/>
    <col min="3842" max="3842" width="54.28515625" style="6" customWidth="1"/>
    <col min="3843" max="3843" width="0" style="6" hidden="1" customWidth="1"/>
    <col min="3844" max="3845" width="27.5703125" style="6" customWidth="1"/>
    <col min="3846" max="3846" width="17" style="6" customWidth="1"/>
    <col min="3847" max="4096" width="10.140625" style="6"/>
    <col min="4097" max="4097" width="8" style="6" customWidth="1"/>
    <col min="4098" max="4098" width="54.28515625" style="6" customWidth="1"/>
    <col min="4099" max="4099" width="0" style="6" hidden="1" customWidth="1"/>
    <col min="4100" max="4101" width="27.5703125" style="6" customWidth="1"/>
    <col min="4102" max="4102" width="17" style="6" customWidth="1"/>
    <col min="4103" max="4352" width="10.140625" style="6"/>
    <col min="4353" max="4353" width="8" style="6" customWidth="1"/>
    <col min="4354" max="4354" width="54.28515625" style="6" customWidth="1"/>
    <col min="4355" max="4355" width="0" style="6" hidden="1" customWidth="1"/>
    <col min="4356" max="4357" width="27.5703125" style="6" customWidth="1"/>
    <col min="4358" max="4358" width="17" style="6" customWidth="1"/>
    <col min="4359" max="4608" width="10.140625" style="6"/>
    <col min="4609" max="4609" width="8" style="6" customWidth="1"/>
    <col min="4610" max="4610" width="54.28515625" style="6" customWidth="1"/>
    <col min="4611" max="4611" width="0" style="6" hidden="1" customWidth="1"/>
    <col min="4612" max="4613" width="27.5703125" style="6" customWidth="1"/>
    <col min="4614" max="4614" width="17" style="6" customWidth="1"/>
    <col min="4615" max="4864" width="10.140625" style="6"/>
    <col min="4865" max="4865" width="8" style="6" customWidth="1"/>
    <col min="4866" max="4866" width="54.28515625" style="6" customWidth="1"/>
    <col min="4867" max="4867" width="0" style="6" hidden="1" customWidth="1"/>
    <col min="4868" max="4869" width="27.5703125" style="6" customWidth="1"/>
    <col min="4870" max="4870" width="17" style="6" customWidth="1"/>
    <col min="4871" max="5120" width="10.140625" style="6"/>
    <col min="5121" max="5121" width="8" style="6" customWidth="1"/>
    <col min="5122" max="5122" width="54.28515625" style="6" customWidth="1"/>
    <col min="5123" max="5123" width="0" style="6" hidden="1" customWidth="1"/>
    <col min="5124" max="5125" width="27.5703125" style="6" customWidth="1"/>
    <col min="5126" max="5126" width="17" style="6" customWidth="1"/>
    <col min="5127" max="5376" width="10.140625" style="6"/>
    <col min="5377" max="5377" width="8" style="6" customWidth="1"/>
    <col min="5378" max="5378" width="54.28515625" style="6" customWidth="1"/>
    <col min="5379" max="5379" width="0" style="6" hidden="1" customWidth="1"/>
    <col min="5380" max="5381" width="27.5703125" style="6" customWidth="1"/>
    <col min="5382" max="5382" width="17" style="6" customWidth="1"/>
    <col min="5383" max="5632" width="10.140625" style="6"/>
    <col min="5633" max="5633" width="8" style="6" customWidth="1"/>
    <col min="5634" max="5634" width="54.28515625" style="6" customWidth="1"/>
    <col min="5635" max="5635" width="0" style="6" hidden="1" customWidth="1"/>
    <col min="5636" max="5637" width="27.5703125" style="6" customWidth="1"/>
    <col min="5638" max="5638" width="17" style="6" customWidth="1"/>
    <col min="5639" max="5888" width="10.140625" style="6"/>
    <col min="5889" max="5889" width="8" style="6" customWidth="1"/>
    <col min="5890" max="5890" width="54.28515625" style="6" customWidth="1"/>
    <col min="5891" max="5891" width="0" style="6" hidden="1" customWidth="1"/>
    <col min="5892" max="5893" width="27.5703125" style="6" customWidth="1"/>
    <col min="5894" max="5894" width="17" style="6" customWidth="1"/>
    <col min="5895" max="6144" width="10.140625" style="6"/>
    <col min="6145" max="6145" width="8" style="6" customWidth="1"/>
    <col min="6146" max="6146" width="54.28515625" style="6" customWidth="1"/>
    <col min="6147" max="6147" width="0" style="6" hidden="1" customWidth="1"/>
    <col min="6148" max="6149" width="27.5703125" style="6" customWidth="1"/>
    <col min="6150" max="6150" width="17" style="6" customWidth="1"/>
    <col min="6151" max="6400" width="10.140625" style="6"/>
    <col min="6401" max="6401" width="8" style="6" customWidth="1"/>
    <col min="6402" max="6402" width="54.28515625" style="6" customWidth="1"/>
    <col min="6403" max="6403" width="0" style="6" hidden="1" customWidth="1"/>
    <col min="6404" max="6405" width="27.5703125" style="6" customWidth="1"/>
    <col min="6406" max="6406" width="17" style="6" customWidth="1"/>
    <col min="6407" max="6656" width="10.140625" style="6"/>
    <col min="6657" max="6657" width="8" style="6" customWidth="1"/>
    <col min="6658" max="6658" width="54.28515625" style="6" customWidth="1"/>
    <col min="6659" max="6659" width="0" style="6" hidden="1" customWidth="1"/>
    <col min="6660" max="6661" width="27.5703125" style="6" customWidth="1"/>
    <col min="6662" max="6662" width="17" style="6" customWidth="1"/>
    <col min="6663" max="6912" width="10.140625" style="6"/>
    <col min="6913" max="6913" width="8" style="6" customWidth="1"/>
    <col min="6914" max="6914" width="54.28515625" style="6" customWidth="1"/>
    <col min="6915" max="6915" width="0" style="6" hidden="1" customWidth="1"/>
    <col min="6916" max="6917" width="27.5703125" style="6" customWidth="1"/>
    <col min="6918" max="6918" width="17" style="6" customWidth="1"/>
    <col min="6919" max="7168" width="10.140625" style="6"/>
    <col min="7169" max="7169" width="8" style="6" customWidth="1"/>
    <col min="7170" max="7170" width="54.28515625" style="6" customWidth="1"/>
    <col min="7171" max="7171" width="0" style="6" hidden="1" customWidth="1"/>
    <col min="7172" max="7173" width="27.5703125" style="6" customWidth="1"/>
    <col min="7174" max="7174" width="17" style="6" customWidth="1"/>
    <col min="7175" max="7424" width="10.140625" style="6"/>
    <col min="7425" max="7425" width="8" style="6" customWidth="1"/>
    <col min="7426" max="7426" width="54.28515625" style="6" customWidth="1"/>
    <col min="7427" max="7427" width="0" style="6" hidden="1" customWidth="1"/>
    <col min="7428" max="7429" width="27.5703125" style="6" customWidth="1"/>
    <col min="7430" max="7430" width="17" style="6" customWidth="1"/>
    <col min="7431" max="7680" width="10.140625" style="6"/>
    <col min="7681" max="7681" width="8" style="6" customWidth="1"/>
    <col min="7682" max="7682" width="54.28515625" style="6" customWidth="1"/>
    <col min="7683" max="7683" width="0" style="6" hidden="1" customWidth="1"/>
    <col min="7684" max="7685" width="27.5703125" style="6" customWidth="1"/>
    <col min="7686" max="7686" width="17" style="6" customWidth="1"/>
    <col min="7687" max="7936" width="10.140625" style="6"/>
    <col min="7937" max="7937" width="8" style="6" customWidth="1"/>
    <col min="7938" max="7938" width="54.28515625" style="6" customWidth="1"/>
    <col min="7939" max="7939" width="0" style="6" hidden="1" customWidth="1"/>
    <col min="7940" max="7941" width="27.5703125" style="6" customWidth="1"/>
    <col min="7942" max="7942" width="17" style="6" customWidth="1"/>
    <col min="7943" max="8192" width="10.140625" style="6"/>
    <col min="8193" max="8193" width="8" style="6" customWidth="1"/>
    <col min="8194" max="8194" width="54.28515625" style="6" customWidth="1"/>
    <col min="8195" max="8195" width="0" style="6" hidden="1" customWidth="1"/>
    <col min="8196" max="8197" width="27.5703125" style="6" customWidth="1"/>
    <col min="8198" max="8198" width="17" style="6" customWidth="1"/>
    <col min="8199" max="8448" width="10.140625" style="6"/>
    <col min="8449" max="8449" width="8" style="6" customWidth="1"/>
    <col min="8450" max="8450" width="54.28515625" style="6" customWidth="1"/>
    <col min="8451" max="8451" width="0" style="6" hidden="1" customWidth="1"/>
    <col min="8452" max="8453" width="27.5703125" style="6" customWidth="1"/>
    <col min="8454" max="8454" width="17" style="6" customWidth="1"/>
    <col min="8455" max="8704" width="10.140625" style="6"/>
    <col min="8705" max="8705" width="8" style="6" customWidth="1"/>
    <col min="8706" max="8706" width="54.28515625" style="6" customWidth="1"/>
    <col min="8707" max="8707" width="0" style="6" hidden="1" customWidth="1"/>
    <col min="8708" max="8709" width="27.5703125" style="6" customWidth="1"/>
    <col min="8710" max="8710" width="17" style="6" customWidth="1"/>
    <col min="8711" max="8960" width="10.140625" style="6"/>
    <col min="8961" max="8961" width="8" style="6" customWidth="1"/>
    <col min="8962" max="8962" width="54.28515625" style="6" customWidth="1"/>
    <col min="8963" max="8963" width="0" style="6" hidden="1" customWidth="1"/>
    <col min="8964" max="8965" width="27.5703125" style="6" customWidth="1"/>
    <col min="8966" max="8966" width="17" style="6" customWidth="1"/>
    <col min="8967" max="9216" width="10.140625" style="6"/>
    <col min="9217" max="9217" width="8" style="6" customWidth="1"/>
    <col min="9218" max="9218" width="54.28515625" style="6" customWidth="1"/>
    <col min="9219" max="9219" width="0" style="6" hidden="1" customWidth="1"/>
    <col min="9220" max="9221" width="27.5703125" style="6" customWidth="1"/>
    <col min="9222" max="9222" width="17" style="6" customWidth="1"/>
    <col min="9223" max="9472" width="10.140625" style="6"/>
    <col min="9473" max="9473" width="8" style="6" customWidth="1"/>
    <col min="9474" max="9474" width="54.28515625" style="6" customWidth="1"/>
    <col min="9475" max="9475" width="0" style="6" hidden="1" customWidth="1"/>
    <col min="9476" max="9477" width="27.5703125" style="6" customWidth="1"/>
    <col min="9478" max="9478" width="17" style="6" customWidth="1"/>
    <col min="9479" max="9728" width="10.140625" style="6"/>
    <col min="9729" max="9729" width="8" style="6" customWidth="1"/>
    <col min="9730" max="9730" width="54.28515625" style="6" customWidth="1"/>
    <col min="9731" max="9731" width="0" style="6" hidden="1" customWidth="1"/>
    <col min="9732" max="9733" width="27.5703125" style="6" customWidth="1"/>
    <col min="9734" max="9734" width="17" style="6" customWidth="1"/>
    <col min="9735" max="9984" width="10.140625" style="6"/>
    <col min="9985" max="9985" width="8" style="6" customWidth="1"/>
    <col min="9986" max="9986" width="54.28515625" style="6" customWidth="1"/>
    <col min="9987" max="9987" width="0" style="6" hidden="1" customWidth="1"/>
    <col min="9988" max="9989" width="27.5703125" style="6" customWidth="1"/>
    <col min="9990" max="9990" width="17" style="6" customWidth="1"/>
    <col min="9991" max="10240" width="10.140625" style="6"/>
    <col min="10241" max="10241" width="8" style="6" customWidth="1"/>
    <col min="10242" max="10242" width="54.28515625" style="6" customWidth="1"/>
    <col min="10243" max="10243" width="0" style="6" hidden="1" customWidth="1"/>
    <col min="10244" max="10245" width="27.5703125" style="6" customWidth="1"/>
    <col min="10246" max="10246" width="17" style="6" customWidth="1"/>
    <col min="10247" max="10496" width="10.140625" style="6"/>
    <col min="10497" max="10497" width="8" style="6" customWidth="1"/>
    <col min="10498" max="10498" width="54.28515625" style="6" customWidth="1"/>
    <col min="10499" max="10499" width="0" style="6" hidden="1" customWidth="1"/>
    <col min="10500" max="10501" width="27.5703125" style="6" customWidth="1"/>
    <col min="10502" max="10502" width="17" style="6" customWidth="1"/>
    <col min="10503" max="10752" width="10.140625" style="6"/>
    <col min="10753" max="10753" width="8" style="6" customWidth="1"/>
    <col min="10754" max="10754" width="54.28515625" style="6" customWidth="1"/>
    <col min="10755" max="10755" width="0" style="6" hidden="1" customWidth="1"/>
    <col min="10756" max="10757" width="27.5703125" style="6" customWidth="1"/>
    <col min="10758" max="10758" width="17" style="6" customWidth="1"/>
    <col min="10759" max="11008" width="10.140625" style="6"/>
    <col min="11009" max="11009" width="8" style="6" customWidth="1"/>
    <col min="11010" max="11010" width="54.28515625" style="6" customWidth="1"/>
    <col min="11011" max="11011" width="0" style="6" hidden="1" customWidth="1"/>
    <col min="11012" max="11013" width="27.5703125" style="6" customWidth="1"/>
    <col min="11014" max="11014" width="17" style="6" customWidth="1"/>
    <col min="11015" max="11264" width="10.140625" style="6"/>
    <col min="11265" max="11265" width="8" style="6" customWidth="1"/>
    <col min="11266" max="11266" width="54.28515625" style="6" customWidth="1"/>
    <col min="11267" max="11267" width="0" style="6" hidden="1" customWidth="1"/>
    <col min="11268" max="11269" width="27.5703125" style="6" customWidth="1"/>
    <col min="11270" max="11270" width="17" style="6" customWidth="1"/>
    <col min="11271" max="11520" width="10.140625" style="6"/>
    <col min="11521" max="11521" width="8" style="6" customWidth="1"/>
    <col min="11522" max="11522" width="54.28515625" style="6" customWidth="1"/>
    <col min="11523" max="11523" width="0" style="6" hidden="1" customWidth="1"/>
    <col min="11524" max="11525" width="27.5703125" style="6" customWidth="1"/>
    <col min="11526" max="11526" width="17" style="6" customWidth="1"/>
    <col min="11527" max="11776" width="10.140625" style="6"/>
    <col min="11777" max="11777" width="8" style="6" customWidth="1"/>
    <col min="11778" max="11778" width="54.28515625" style="6" customWidth="1"/>
    <col min="11779" max="11779" width="0" style="6" hidden="1" customWidth="1"/>
    <col min="11780" max="11781" width="27.5703125" style="6" customWidth="1"/>
    <col min="11782" max="11782" width="17" style="6" customWidth="1"/>
    <col min="11783" max="12032" width="10.140625" style="6"/>
    <col min="12033" max="12033" width="8" style="6" customWidth="1"/>
    <col min="12034" max="12034" width="54.28515625" style="6" customWidth="1"/>
    <col min="12035" max="12035" width="0" style="6" hidden="1" customWidth="1"/>
    <col min="12036" max="12037" width="27.5703125" style="6" customWidth="1"/>
    <col min="12038" max="12038" width="17" style="6" customWidth="1"/>
    <col min="12039" max="12288" width="10.140625" style="6"/>
    <col min="12289" max="12289" width="8" style="6" customWidth="1"/>
    <col min="12290" max="12290" width="54.28515625" style="6" customWidth="1"/>
    <col min="12291" max="12291" width="0" style="6" hidden="1" customWidth="1"/>
    <col min="12292" max="12293" width="27.5703125" style="6" customWidth="1"/>
    <col min="12294" max="12294" width="17" style="6" customWidth="1"/>
    <col min="12295" max="12544" width="10.140625" style="6"/>
    <col min="12545" max="12545" width="8" style="6" customWidth="1"/>
    <col min="12546" max="12546" width="54.28515625" style="6" customWidth="1"/>
    <col min="12547" max="12547" width="0" style="6" hidden="1" customWidth="1"/>
    <col min="12548" max="12549" width="27.5703125" style="6" customWidth="1"/>
    <col min="12550" max="12550" width="17" style="6" customWidth="1"/>
    <col min="12551" max="12800" width="10.140625" style="6"/>
    <col min="12801" max="12801" width="8" style="6" customWidth="1"/>
    <col min="12802" max="12802" width="54.28515625" style="6" customWidth="1"/>
    <col min="12803" max="12803" width="0" style="6" hidden="1" customWidth="1"/>
    <col min="12804" max="12805" width="27.5703125" style="6" customWidth="1"/>
    <col min="12806" max="12806" width="17" style="6" customWidth="1"/>
    <col min="12807" max="13056" width="10.140625" style="6"/>
    <col min="13057" max="13057" width="8" style="6" customWidth="1"/>
    <col min="13058" max="13058" width="54.28515625" style="6" customWidth="1"/>
    <col min="13059" max="13059" width="0" style="6" hidden="1" customWidth="1"/>
    <col min="13060" max="13061" width="27.5703125" style="6" customWidth="1"/>
    <col min="13062" max="13062" width="17" style="6" customWidth="1"/>
    <col min="13063" max="13312" width="10.140625" style="6"/>
    <col min="13313" max="13313" width="8" style="6" customWidth="1"/>
    <col min="13314" max="13314" width="54.28515625" style="6" customWidth="1"/>
    <col min="13315" max="13315" width="0" style="6" hidden="1" customWidth="1"/>
    <col min="13316" max="13317" width="27.5703125" style="6" customWidth="1"/>
    <col min="13318" max="13318" width="17" style="6" customWidth="1"/>
    <col min="13319" max="13568" width="10.140625" style="6"/>
    <col min="13569" max="13569" width="8" style="6" customWidth="1"/>
    <col min="13570" max="13570" width="54.28515625" style="6" customWidth="1"/>
    <col min="13571" max="13571" width="0" style="6" hidden="1" customWidth="1"/>
    <col min="13572" max="13573" width="27.5703125" style="6" customWidth="1"/>
    <col min="13574" max="13574" width="17" style="6" customWidth="1"/>
    <col min="13575" max="13824" width="10.140625" style="6"/>
    <col min="13825" max="13825" width="8" style="6" customWidth="1"/>
    <col min="13826" max="13826" width="54.28515625" style="6" customWidth="1"/>
    <col min="13827" max="13827" width="0" style="6" hidden="1" customWidth="1"/>
    <col min="13828" max="13829" width="27.5703125" style="6" customWidth="1"/>
    <col min="13830" max="13830" width="17" style="6" customWidth="1"/>
    <col min="13831" max="14080" width="10.140625" style="6"/>
    <col min="14081" max="14081" width="8" style="6" customWidth="1"/>
    <col min="14082" max="14082" width="54.28515625" style="6" customWidth="1"/>
    <col min="14083" max="14083" width="0" style="6" hidden="1" customWidth="1"/>
    <col min="14084" max="14085" width="27.5703125" style="6" customWidth="1"/>
    <col min="14086" max="14086" width="17" style="6" customWidth="1"/>
    <col min="14087" max="14336" width="10.140625" style="6"/>
    <col min="14337" max="14337" width="8" style="6" customWidth="1"/>
    <col min="14338" max="14338" width="54.28515625" style="6" customWidth="1"/>
    <col min="14339" max="14339" width="0" style="6" hidden="1" customWidth="1"/>
    <col min="14340" max="14341" width="27.5703125" style="6" customWidth="1"/>
    <col min="14342" max="14342" width="17" style="6" customWidth="1"/>
    <col min="14343" max="14592" width="10.140625" style="6"/>
    <col min="14593" max="14593" width="8" style="6" customWidth="1"/>
    <col min="14594" max="14594" width="54.28515625" style="6" customWidth="1"/>
    <col min="14595" max="14595" width="0" style="6" hidden="1" customWidth="1"/>
    <col min="14596" max="14597" width="27.5703125" style="6" customWidth="1"/>
    <col min="14598" max="14598" width="17" style="6" customWidth="1"/>
    <col min="14599" max="14848" width="10.140625" style="6"/>
    <col min="14849" max="14849" width="8" style="6" customWidth="1"/>
    <col min="14850" max="14850" width="54.28515625" style="6" customWidth="1"/>
    <col min="14851" max="14851" width="0" style="6" hidden="1" customWidth="1"/>
    <col min="14852" max="14853" width="27.5703125" style="6" customWidth="1"/>
    <col min="14854" max="14854" width="17" style="6" customWidth="1"/>
    <col min="14855" max="15104" width="10.140625" style="6"/>
    <col min="15105" max="15105" width="8" style="6" customWidth="1"/>
    <col min="15106" max="15106" width="54.28515625" style="6" customWidth="1"/>
    <col min="15107" max="15107" width="0" style="6" hidden="1" customWidth="1"/>
    <col min="15108" max="15109" width="27.5703125" style="6" customWidth="1"/>
    <col min="15110" max="15110" width="17" style="6" customWidth="1"/>
    <col min="15111" max="15360" width="10.140625" style="6"/>
    <col min="15361" max="15361" width="8" style="6" customWidth="1"/>
    <col min="15362" max="15362" width="54.28515625" style="6" customWidth="1"/>
    <col min="15363" max="15363" width="0" style="6" hidden="1" customWidth="1"/>
    <col min="15364" max="15365" width="27.5703125" style="6" customWidth="1"/>
    <col min="15366" max="15366" width="17" style="6" customWidth="1"/>
    <col min="15367" max="15616" width="10.140625" style="6"/>
    <col min="15617" max="15617" width="8" style="6" customWidth="1"/>
    <col min="15618" max="15618" width="54.28515625" style="6" customWidth="1"/>
    <col min="15619" max="15619" width="0" style="6" hidden="1" customWidth="1"/>
    <col min="15620" max="15621" width="27.5703125" style="6" customWidth="1"/>
    <col min="15622" max="15622" width="17" style="6" customWidth="1"/>
    <col min="15623" max="15872" width="10.140625" style="6"/>
    <col min="15873" max="15873" width="8" style="6" customWidth="1"/>
    <col min="15874" max="15874" width="54.28515625" style="6" customWidth="1"/>
    <col min="15875" max="15875" width="0" style="6" hidden="1" customWidth="1"/>
    <col min="15876" max="15877" width="27.5703125" style="6" customWidth="1"/>
    <col min="15878" max="15878" width="17" style="6" customWidth="1"/>
    <col min="15879" max="16128" width="10.140625" style="6"/>
    <col min="16129" max="16129" width="8" style="6" customWidth="1"/>
    <col min="16130" max="16130" width="54.28515625" style="6" customWidth="1"/>
    <col min="16131" max="16131" width="0" style="6" hidden="1" customWidth="1"/>
    <col min="16132" max="16133" width="27.5703125" style="6" customWidth="1"/>
    <col min="16134" max="16134" width="17" style="6" customWidth="1"/>
    <col min="16135" max="16384" width="10.140625" style="6"/>
  </cols>
  <sheetData>
    <row r="1" spans="1:6" x14ac:dyDescent="0.25">
      <c r="A1" s="241" t="s">
        <v>123</v>
      </c>
      <c r="B1" s="241"/>
      <c r="C1" s="241"/>
      <c r="D1" s="241"/>
      <c r="E1" s="241"/>
      <c r="F1" s="241"/>
    </row>
    <row r="2" spans="1:6" x14ac:dyDescent="0.25">
      <c r="A2" s="241" t="s">
        <v>78</v>
      </c>
      <c r="B2" s="241"/>
      <c r="C2" s="241"/>
      <c r="D2" s="241"/>
      <c r="E2" s="241"/>
      <c r="F2" s="241"/>
    </row>
    <row r="3" spans="1:6" ht="20.45" customHeight="1" x14ac:dyDescent="0.25">
      <c r="A3" s="241"/>
      <c r="B3" s="241"/>
      <c r="C3" s="241"/>
      <c r="D3" s="241"/>
      <c r="E3" s="241"/>
    </row>
    <row r="4" spans="1:6" x14ac:dyDescent="0.25">
      <c r="A4" s="242" t="s">
        <v>0</v>
      </c>
      <c r="B4" s="242" t="s">
        <v>1</v>
      </c>
      <c r="C4" s="238" t="s">
        <v>57</v>
      </c>
      <c r="D4" s="238" t="s">
        <v>72</v>
      </c>
      <c r="E4" s="238" t="s">
        <v>74</v>
      </c>
      <c r="F4" s="242" t="s">
        <v>76</v>
      </c>
    </row>
    <row r="5" spans="1:6" x14ac:dyDescent="0.25">
      <c r="A5" s="242"/>
      <c r="B5" s="242"/>
      <c r="C5" s="239"/>
      <c r="D5" s="239"/>
      <c r="E5" s="239"/>
      <c r="F5" s="242"/>
    </row>
    <row r="6" spans="1:6" x14ac:dyDescent="0.25">
      <c r="A6" s="242"/>
      <c r="B6" s="242"/>
      <c r="C6" s="240"/>
      <c r="D6" s="240"/>
      <c r="E6" s="240"/>
      <c r="F6" s="242"/>
    </row>
    <row r="7" spans="1:6" x14ac:dyDescent="0.25">
      <c r="A7" s="91"/>
      <c r="B7" s="9" t="s">
        <v>39</v>
      </c>
      <c r="C7" s="10">
        <f>C8+C9</f>
        <v>3854.43</v>
      </c>
      <c r="D7" s="10">
        <f>D8+D9</f>
        <v>28816.35</v>
      </c>
      <c r="E7" s="10">
        <f>E8+E9</f>
        <v>35226.140000000014</v>
      </c>
      <c r="F7" s="10">
        <f>F8+F9</f>
        <v>75290.059999999969</v>
      </c>
    </row>
    <row r="8" spans="1:6" x14ac:dyDescent="0.25">
      <c r="A8" s="91"/>
      <c r="B8" s="56" t="s">
        <v>40</v>
      </c>
      <c r="C8" s="57">
        <v>3854.43</v>
      </c>
      <c r="D8" s="57">
        <f t="shared" ref="D8:F9" si="0">C37</f>
        <v>13996.349999999999</v>
      </c>
      <c r="E8" s="57">
        <f t="shared" si="0"/>
        <v>10708.000000000015</v>
      </c>
      <c r="F8" s="57">
        <f t="shared" si="0"/>
        <v>33339.489999999962</v>
      </c>
    </row>
    <row r="9" spans="1:6" x14ac:dyDescent="0.25">
      <c r="A9" s="91"/>
      <c r="B9" s="56" t="s">
        <v>41</v>
      </c>
      <c r="C9" s="58">
        <v>0</v>
      </c>
      <c r="D9" s="57">
        <f t="shared" si="0"/>
        <v>14820</v>
      </c>
      <c r="E9" s="57">
        <f t="shared" si="0"/>
        <v>24518.14</v>
      </c>
      <c r="F9" s="57">
        <f t="shared" si="0"/>
        <v>41950.57</v>
      </c>
    </row>
    <row r="10" spans="1:6" x14ac:dyDescent="0.3">
      <c r="A10" s="91"/>
      <c r="B10" s="59" t="s">
        <v>42</v>
      </c>
      <c r="C10" s="58">
        <f>SUM(C11:C17)</f>
        <v>54545</v>
      </c>
      <c r="D10" s="58">
        <f>SUM(D11:D17)</f>
        <v>75078.820000000007</v>
      </c>
      <c r="E10" s="58">
        <f>SUM(E11:E17)</f>
        <v>148411.46999999997</v>
      </c>
      <c r="F10" s="58">
        <f>SUM(F11:F17)</f>
        <v>167501.11000000002</v>
      </c>
    </row>
    <row r="11" spans="1:6" outlineLevel="1" x14ac:dyDescent="0.25">
      <c r="A11" s="60" t="s">
        <v>82</v>
      </c>
      <c r="B11" s="61" t="s">
        <v>43</v>
      </c>
      <c r="C11" s="62">
        <v>10740</v>
      </c>
      <c r="D11" s="62">
        <v>6210</v>
      </c>
      <c r="E11" s="62">
        <v>28620</v>
      </c>
      <c r="F11" s="62">
        <v>12477.94</v>
      </c>
    </row>
    <row r="12" spans="1:6" outlineLevel="1" x14ac:dyDescent="0.25">
      <c r="A12" s="63" t="s">
        <v>83</v>
      </c>
      <c r="B12" s="14" t="s">
        <v>44</v>
      </c>
      <c r="C12" s="15">
        <v>24500.880000000001</v>
      </c>
      <c r="D12" s="15">
        <v>36272.01</v>
      </c>
      <c r="E12" s="15">
        <v>12550.75</v>
      </c>
      <c r="F12" s="15">
        <v>22056.82</v>
      </c>
    </row>
    <row r="13" spans="1:6" outlineLevel="1" x14ac:dyDescent="0.25">
      <c r="A13" s="63" t="s">
        <v>84</v>
      </c>
      <c r="B13" s="14" t="s">
        <v>85</v>
      </c>
      <c r="C13" s="15">
        <v>19066.79</v>
      </c>
      <c r="D13" s="15">
        <v>31226.43</v>
      </c>
      <c r="E13" s="15">
        <v>106122.73</v>
      </c>
      <c r="F13" s="15">
        <v>130962.9</v>
      </c>
    </row>
    <row r="14" spans="1:6" outlineLevel="1" x14ac:dyDescent="0.25">
      <c r="A14" s="64" t="s">
        <v>86</v>
      </c>
      <c r="B14" s="14" t="s">
        <v>5</v>
      </c>
      <c r="C14" s="15">
        <v>150</v>
      </c>
      <c r="D14" s="15">
        <v>1125</v>
      </c>
      <c r="E14" s="15">
        <v>500</v>
      </c>
      <c r="F14" s="15">
        <v>850</v>
      </c>
    </row>
    <row r="15" spans="1:6" outlineLevel="1" x14ac:dyDescent="0.25">
      <c r="A15" s="64" t="s">
        <v>87</v>
      </c>
      <c r="B15" s="14" t="s">
        <v>45</v>
      </c>
      <c r="C15" s="15">
        <v>0.13</v>
      </c>
      <c r="D15" s="15">
        <v>0</v>
      </c>
      <c r="E15" s="15">
        <v>0</v>
      </c>
      <c r="F15" s="15">
        <v>0</v>
      </c>
    </row>
    <row r="16" spans="1:6" outlineLevel="1" x14ac:dyDescent="0.25">
      <c r="A16" s="63" t="s">
        <v>88</v>
      </c>
      <c r="B16" s="14" t="s">
        <v>46</v>
      </c>
      <c r="C16" s="15">
        <v>87.2</v>
      </c>
      <c r="D16" s="15">
        <v>245.38</v>
      </c>
      <c r="E16" s="15">
        <v>617.99</v>
      </c>
      <c r="F16" s="15">
        <v>1153.45</v>
      </c>
    </row>
    <row r="17" spans="1:6" outlineLevel="1" x14ac:dyDescent="0.25">
      <c r="A17" s="63" t="s">
        <v>89</v>
      </c>
      <c r="B17" s="14" t="s">
        <v>47</v>
      </c>
      <c r="C17" s="15">
        <v>0</v>
      </c>
      <c r="D17" s="15">
        <v>0</v>
      </c>
      <c r="E17" s="15">
        <v>0</v>
      </c>
      <c r="F17" s="15">
        <v>0</v>
      </c>
    </row>
    <row r="18" spans="1:6" x14ac:dyDescent="0.25">
      <c r="A18" s="63"/>
      <c r="B18" s="9" t="s">
        <v>48</v>
      </c>
      <c r="C18" s="65">
        <f>SUM(C19:C35)</f>
        <v>44403.08</v>
      </c>
      <c r="D18" s="65">
        <f>SUM(D19:D35)</f>
        <v>78367.17</v>
      </c>
      <c r="E18" s="65">
        <f>SUM(E19:E35)</f>
        <v>125779.98000000001</v>
      </c>
      <c r="F18" s="65">
        <f>SUM(F19:F35)</f>
        <v>166385.50999999998</v>
      </c>
    </row>
    <row r="19" spans="1:6" ht="24.6" customHeight="1" x14ac:dyDescent="0.25">
      <c r="A19" s="63">
        <v>1</v>
      </c>
      <c r="B19" s="66" t="s">
        <v>59</v>
      </c>
      <c r="C19" s="15">
        <v>0</v>
      </c>
      <c r="D19" s="15">
        <v>0</v>
      </c>
      <c r="E19" s="15">
        <v>29.37</v>
      </c>
      <c r="F19" s="15">
        <v>46.36</v>
      </c>
    </row>
    <row r="20" spans="1:6" x14ac:dyDescent="0.25">
      <c r="A20" s="64" t="s">
        <v>90</v>
      </c>
      <c r="B20" s="14" t="s">
        <v>58</v>
      </c>
      <c r="C20" s="15">
        <v>18555.57</v>
      </c>
      <c r="D20" s="15">
        <v>29531.72</v>
      </c>
      <c r="E20" s="15">
        <v>82845.86</v>
      </c>
      <c r="F20" s="15">
        <v>76153.899999999994</v>
      </c>
    </row>
    <row r="21" spans="1:6" outlineLevel="1" x14ac:dyDescent="0.25">
      <c r="A21" s="63">
        <v>3</v>
      </c>
      <c r="B21" s="14" t="s">
        <v>60</v>
      </c>
      <c r="C21" s="15">
        <v>0</v>
      </c>
      <c r="D21" s="15">
        <v>0</v>
      </c>
      <c r="E21" s="15"/>
      <c r="F21" s="15"/>
    </row>
    <row r="22" spans="1:6" outlineLevel="1" x14ac:dyDescent="0.25">
      <c r="A22" s="64" t="s">
        <v>13</v>
      </c>
      <c r="B22" s="14" t="s">
        <v>8</v>
      </c>
      <c r="C22" s="15">
        <v>0</v>
      </c>
      <c r="D22" s="15">
        <v>0</v>
      </c>
      <c r="E22" s="15"/>
      <c r="F22" s="15">
        <v>1700.38</v>
      </c>
    </row>
    <row r="23" spans="1:6" outlineLevel="1" x14ac:dyDescent="0.25">
      <c r="A23" s="63">
        <v>5</v>
      </c>
      <c r="B23" s="14" t="s">
        <v>52</v>
      </c>
      <c r="C23" s="15">
        <v>106.18</v>
      </c>
      <c r="D23" s="15">
        <v>203.28</v>
      </c>
      <c r="E23" s="15">
        <v>358.1</v>
      </c>
      <c r="F23" s="15">
        <v>761.41</v>
      </c>
    </row>
    <row r="24" spans="1:6" outlineLevel="1" x14ac:dyDescent="0.25">
      <c r="A24" s="64" t="s">
        <v>91</v>
      </c>
      <c r="B24" s="14" t="s">
        <v>51</v>
      </c>
      <c r="C24" s="15">
        <v>74.94</v>
      </c>
      <c r="D24" s="15">
        <v>74.78</v>
      </c>
      <c r="E24" s="15">
        <v>107.36</v>
      </c>
      <c r="F24" s="15">
        <v>144.4</v>
      </c>
    </row>
    <row r="25" spans="1:6" outlineLevel="1" x14ac:dyDescent="0.25">
      <c r="A25" s="63">
        <v>7</v>
      </c>
      <c r="B25" s="14" t="s">
        <v>61</v>
      </c>
      <c r="C25" s="32">
        <v>188.1</v>
      </c>
      <c r="D25" s="32">
        <v>346.5</v>
      </c>
      <c r="E25" s="32">
        <v>670.35</v>
      </c>
      <c r="F25" s="32">
        <v>1242.45</v>
      </c>
    </row>
    <row r="26" spans="1:6" x14ac:dyDescent="0.25">
      <c r="A26" s="64" t="s">
        <v>92</v>
      </c>
      <c r="B26" s="14" t="s">
        <v>67</v>
      </c>
      <c r="C26" s="15">
        <f>3106.2+4012.42+9.93</f>
        <v>7128.55</v>
      </c>
      <c r="D26" s="15">
        <f>10395.34+5970.16</f>
        <v>16365.5</v>
      </c>
      <c r="E26" s="15">
        <v>255.37</v>
      </c>
      <c r="F26" s="15">
        <v>4293.2</v>
      </c>
    </row>
    <row r="27" spans="1:6" outlineLevel="1" x14ac:dyDescent="0.25">
      <c r="A27" s="63">
        <v>9</v>
      </c>
      <c r="B27" s="14" t="s">
        <v>50</v>
      </c>
      <c r="C27" s="32">
        <v>1163.5</v>
      </c>
      <c r="D27" s="32">
        <v>1339.99</v>
      </c>
      <c r="E27" s="32">
        <f>3668.48+34.4</f>
        <v>3702.88</v>
      </c>
      <c r="F27" s="32">
        <f>4774.71+36</f>
        <v>4810.71</v>
      </c>
    </row>
    <row r="28" spans="1:6" ht="37.5" outlineLevel="1" x14ac:dyDescent="0.25">
      <c r="A28" s="64" t="s">
        <v>93</v>
      </c>
      <c r="B28" s="14" t="s">
        <v>62</v>
      </c>
      <c r="C28" s="32">
        <v>237.15</v>
      </c>
      <c r="D28" s="32">
        <v>135.16</v>
      </c>
      <c r="E28" s="32">
        <v>538.88</v>
      </c>
      <c r="F28" s="32">
        <v>699.24</v>
      </c>
    </row>
    <row r="29" spans="1:6" outlineLevel="1" x14ac:dyDescent="0.25">
      <c r="A29" s="63">
        <v>11</v>
      </c>
      <c r="B29" s="14" t="s">
        <v>63</v>
      </c>
      <c r="C29" s="32">
        <v>241.34</v>
      </c>
      <c r="D29" s="32">
        <v>142.09</v>
      </c>
      <c r="E29" s="32">
        <v>549.54</v>
      </c>
      <c r="F29" s="32">
        <v>721.76</v>
      </c>
    </row>
    <row r="30" spans="1:6" outlineLevel="1" x14ac:dyDescent="0.25">
      <c r="A30" s="63">
        <v>12</v>
      </c>
      <c r="B30" s="14" t="s">
        <v>100</v>
      </c>
      <c r="C30" s="32">
        <v>0</v>
      </c>
      <c r="D30" s="32">
        <v>16.86</v>
      </c>
      <c r="E30" s="32">
        <v>39.01</v>
      </c>
      <c r="F30" s="32">
        <v>92.76</v>
      </c>
    </row>
    <row r="31" spans="1:6" ht="37.5" outlineLevel="1" x14ac:dyDescent="0.25">
      <c r="A31" s="64" t="s">
        <v>101</v>
      </c>
      <c r="B31" s="14" t="s">
        <v>64</v>
      </c>
      <c r="C31" s="32">
        <v>34.799999999999997</v>
      </c>
      <c r="D31" s="32">
        <v>147.36000000000001</v>
      </c>
      <c r="E31" s="32">
        <v>309.12</v>
      </c>
      <c r="F31" s="32">
        <v>383.76</v>
      </c>
    </row>
    <row r="32" spans="1:6" outlineLevel="1" x14ac:dyDescent="0.25">
      <c r="A32" s="63">
        <v>14</v>
      </c>
      <c r="B32" s="14" t="s">
        <v>65</v>
      </c>
      <c r="C32" s="32">
        <v>0</v>
      </c>
      <c r="D32" s="32">
        <v>0</v>
      </c>
      <c r="E32" s="32"/>
      <c r="F32" s="32">
        <v>3708</v>
      </c>
    </row>
    <row r="33" spans="1:6" outlineLevel="1" x14ac:dyDescent="0.25">
      <c r="A33" s="63">
        <v>15</v>
      </c>
      <c r="B33" s="14" t="s">
        <v>66</v>
      </c>
      <c r="C33" s="32">
        <v>1852.95</v>
      </c>
      <c r="D33" s="32">
        <v>2638.9</v>
      </c>
      <c r="E33" s="32">
        <v>6297.83</v>
      </c>
      <c r="F33" s="32">
        <v>9115.31</v>
      </c>
    </row>
    <row r="34" spans="1:6" outlineLevel="1" x14ac:dyDescent="0.25">
      <c r="A34" s="63">
        <v>16</v>
      </c>
      <c r="B34" s="14" t="s">
        <v>49</v>
      </c>
      <c r="C34" s="32">
        <v>0</v>
      </c>
      <c r="D34" s="32">
        <v>17726.89</v>
      </c>
      <c r="E34" s="32">
        <v>12643.88</v>
      </c>
      <c r="F34" s="32">
        <v>28965.19</v>
      </c>
    </row>
    <row r="35" spans="1:6" x14ac:dyDescent="0.25">
      <c r="A35" s="63">
        <v>17</v>
      </c>
      <c r="B35" s="14" t="s">
        <v>53</v>
      </c>
      <c r="C35" s="15">
        <v>14820</v>
      </c>
      <c r="D35" s="15">
        <v>9698.14</v>
      </c>
      <c r="E35" s="15">
        <v>17432.43</v>
      </c>
      <c r="F35" s="15">
        <v>33546.68</v>
      </c>
    </row>
    <row r="36" spans="1:6" x14ac:dyDescent="0.25">
      <c r="A36" s="53"/>
      <c r="B36" s="67" t="s">
        <v>54</v>
      </c>
      <c r="C36" s="33">
        <f>C37+C38</f>
        <v>28816.35</v>
      </c>
      <c r="D36" s="33">
        <f>D37+D38</f>
        <v>35226.140000000014</v>
      </c>
      <c r="E36" s="33">
        <f>E37+E38</f>
        <v>75290.059999999969</v>
      </c>
      <c r="F36" s="33">
        <f>F37+F38</f>
        <v>109952.34</v>
      </c>
    </row>
    <row r="37" spans="1:6" x14ac:dyDescent="0.25">
      <c r="A37" s="53"/>
      <c r="B37" s="67" t="s">
        <v>55</v>
      </c>
      <c r="C37" s="33">
        <f>C8+C10-C18</f>
        <v>13996.349999999999</v>
      </c>
      <c r="D37" s="33">
        <f>D8+D10-D18</f>
        <v>10708.000000000015</v>
      </c>
      <c r="E37" s="33">
        <f>E8+E10-E18</f>
        <v>33339.489999999962</v>
      </c>
      <c r="F37" s="33">
        <f>F8+F10-F18</f>
        <v>34455.089999999997</v>
      </c>
    </row>
    <row r="38" spans="1:6" x14ac:dyDescent="0.25">
      <c r="A38" s="53"/>
      <c r="B38" s="67" t="s">
        <v>56</v>
      </c>
      <c r="C38" s="33">
        <f>C35</f>
        <v>14820</v>
      </c>
      <c r="D38" s="33">
        <f>D9-D17+D35</f>
        <v>24518.14</v>
      </c>
      <c r="E38" s="33">
        <f>E9-E17+E35</f>
        <v>41950.57</v>
      </c>
      <c r="F38" s="33">
        <f>F9-F17+F35</f>
        <v>75497.25</v>
      </c>
    </row>
    <row r="39" spans="1:6" x14ac:dyDescent="0.25">
      <c r="C39" s="7"/>
      <c r="D39" s="7"/>
      <c r="E39" s="110"/>
      <c r="F39" s="110"/>
    </row>
    <row r="40" spans="1:6" x14ac:dyDescent="0.25">
      <c r="E40" s="110"/>
      <c r="F40" s="110"/>
    </row>
    <row r="41" spans="1:6" x14ac:dyDescent="0.25">
      <c r="E41" s="110"/>
      <c r="F41" s="110"/>
    </row>
    <row r="42" spans="1:6" x14ac:dyDescent="0.25">
      <c r="E42" s="110"/>
      <c r="F42" s="110"/>
    </row>
    <row r="43" spans="1:6" x14ac:dyDescent="0.25">
      <c r="E43" s="110"/>
      <c r="F43" s="110"/>
    </row>
    <row r="44" spans="1:6" x14ac:dyDescent="0.25">
      <c r="E44" s="110"/>
      <c r="F44" s="110"/>
    </row>
    <row r="45" spans="1:6" x14ac:dyDescent="0.25">
      <c r="E45" s="110"/>
      <c r="F45" s="110"/>
    </row>
    <row r="46" spans="1:6" x14ac:dyDescent="0.25">
      <c r="E46" s="110"/>
      <c r="F46" s="110"/>
    </row>
    <row r="47" spans="1:6" x14ac:dyDescent="0.25">
      <c r="E47" s="110"/>
      <c r="F47" s="110"/>
    </row>
    <row r="48" spans="1:6" x14ac:dyDescent="0.25">
      <c r="E48" s="110"/>
      <c r="F48" s="110"/>
    </row>
    <row r="49" spans="1:6" s="8" customFormat="1" x14ac:dyDescent="0.25">
      <c r="A49" s="6"/>
      <c r="B49" s="6"/>
      <c r="C49" s="6"/>
      <c r="D49" s="6"/>
      <c r="E49" s="110"/>
      <c r="F49" s="110"/>
    </row>
    <row r="50" spans="1:6" x14ac:dyDescent="0.25">
      <c r="E50" s="110"/>
      <c r="F50" s="110"/>
    </row>
    <row r="51" spans="1:6" x14ac:dyDescent="0.25">
      <c r="E51" s="110"/>
      <c r="F51" s="110"/>
    </row>
    <row r="52" spans="1:6" x14ac:dyDescent="0.25">
      <c r="E52" s="110"/>
      <c r="F52" s="110"/>
    </row>
    <row r="53" spans="1:6" x14ac:dyDescent="0.25">
      <c r="E53" s="110"/>
      <c r="F53" s="110"/>
    </row>
    <row r="54" spans="1:6" x14ac:dyDescent="0.25">
      <c r="E54" s="110"/>
      <c r="F54" s="110"/>
    </row>
    <row r="55" spans="1:6" x14ac:dyDescent="0.25">
      <c r="E55" s="110"/>
      <c r="F55" s="110"/>
    </row>
    <row r="56" spans="1:6" x14ac:dyDescent="0.25">
      <c r="E56" s="110"/>
      <c r="F56" s="110"/>
    </row>
    <row r="57" spans="1:6" s="8" customFormat="1" x14ac:dyDescent="0.25">
      <c r="A57" s="6"/>
      <c r="B57" s="6"/>
      <c r="C57" s="6"/>
      <c r="D57" s="6"/>
      <c r="E57" s="110"/>
      <c r="F57" s="110"/>
    </row>
    <row r="58" spans="1:6" x14ac:dyDescent="0.25">
      <c r="E58" s="110"/>
      <c r="F58" s="110"/>
    </row>
    <row r="60" spans="1:6" s="8" customFormat="1" x14ac:dyDescent="0.25">
      <c r="A60" s="6"/>
      <c r="B60" s="6"/>
      <c r="C60" s="6"/>
      <c r="D60" s="6"/>
    </row>
    <row r="61" spans="1:6" x14ac:dyDescent="0.25">
      <c r="E61" s="110"/>
      <c r="F61" s="110"/>
    </row>
    <row r="62" spans="1:6" x14ac:dyDescent="0.25">
      <c r="E62" s="110"/>
      <c r="F62" s="110"/>
    </row>
    <row r="63" spans="1:6" x14ac:dyDescent="0.25">
      <c r="E63" s="110"/>
      <c r="F63" s="110"/>
    </row>
    <row r="64" spans="1:6" x14ac:dyDescent="0.25">
      <c r="E64" s="110"/>
      <c r="F64" s="110"/>
    </row>
    <row r="65" spans="5:6" x14ac:dyDescent="0.25">
      <c r="E65" s="110"/>
      <c r="F65" s="110"/>
    </row>
    <row r="66" spans="5:6" x14ac:dyDescent="0.25">
      <c r="E66" s="7"/>
      <c r="F66" s="7"/>
    </row>
    <row r="67" spans="5:6" x14ac:dyDescent="0.25">
      <c r="E67" s="7"/>
      <c r="F67" s="7"/>
    </row>
    <row r="68" spans="5:6" x14ac:dyDescent="0.25">
      <c r="E68" s="7"/>
      <c r="F68" s="7"/>
    </row>
  </sheetData>
  <mergeCells count="9">
    <mergeCell ref="A2:F2"/>
    <mergeCell ref="A1:F1"/>
    <mergeCell ref="C4:C6"/>
    <mergeCell ref="D4:D6"/>
    <mergeCell ref="E4:E6"/>
    <mergeCell ref="F4:F6"/>
    <mergeCell ref="A3:E3"/>
    <mergeCell ref="A4:A6"/>
    <mergeCell ref="B4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3008D-9C18-4CFF-B4A7-A54E3B33C916}">
  <sheetPr codeName="Лист4">
    <tabColor theme="5" tint="0.79998168889431442"/>
  </sheetPr>
  <dimension ref="A1:F6"/>
  <sheetViews>
    <sheetView workbookViewId="0">
      <selection activeCell="C16" sqref="C16"/>
    </sheetView>
  </sheetViews>
  <sheetFormatPr defaultRowHeight="15" x14ac:dyDescent="0.25"/>
  <cols>
    <col min="1" max="1" width="29.85546875" customWidth="1"/>
    <col min="2" max="2" width="27.7109375" customWidth="1"/>
    <col min="3" max="3" width="26.5703125" customWidth="1"/>
    <col min="4" max="4" width="19.7109375" customWidth="1"/>
    <col min="5" max="5" width="19.7109375" style="208" customWidth="1"/>
    <col min="6" max="6" width="32" customWidth="1"/>
  </cols>
  <sheetData>
    <row r="1" spans="1:6" ht="18.75" x14ac:dyDescent="0.25">
      <c r="A1" s="198" t="s">
        <v>126</v>
      </c>
      <c r="B1" s="199"/>
    </row>
    <row r="3" spans="1:6" ht="21" x14ac:dyDescent="0.25">
      <c r="A3" s="204" t="s">
        <v>68</v>
      </c>
      <c r="B3" s="204"/>
      <c r="C3" s="203"/>
      <c r="D3" s="203"/>
      <c r="E3" s="203"/>
      <c r="F3" s="203"/>
    </row>
    <row r="4" spans="1:6" x14ac:dyDescent="0.25">
      <c r="A4" s="205"/>
      <c r="B4" s="201" t="s">
        <v>125</v>
      </c>
      <c r="C4" s="202">
        <v>43921</v>
      </c>
      <c r="D4" s="207">
        <v>44012</v>
      </c>
      <c r="E4" s="207">
        <v>44104</v>
      </c>
      <c r="F4" s="207">
        <v>44196</v>
      </c>
    </row>
    <row r="5" spans="1:6" x14ac:dyDescent="0.25">
      <c r="A5" s="206" t="s">
        <v>69</v>
      </c>
      <c r="B5" s="201"/>
      <c r="C5" s="55"/>
      <c r="D5" s="200"/>
      <c r="E5" s="200"/>
      <c r="F5" s="203"/>
    </row>
    <row r="6" spans="1:6" ht="30" x14ac:dyDescent="0.25">
      <c r="A6" s="206" t="s">
        <v>70</v>
      </c>
      <c r="B6" s="201"/>
      <c r="C6" s="55">
        <v>3414.22</v>
      </c>
      <c r="D6" s="203">
        <v>2791</v>
      </c>
      <c r="E6" s="203">
        <v>5503.5</v>
      </c>
      <c r="F6" s="203">
        <v>5944.83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КП2</vt:lpstr>
      <vt:lpstr>13</vt:lpstr>
      <vt:lpstr>ДДС кп2</vt:lpstr>
      <vt:lpstr>дз кп2</vt:lpstr>
      <vt:lpstr>КП2!Область_печати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2021-02-24T08:46:29Z</dcterms:modified>
</cp:coreProperties>
</file>