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1"/>
  </bookViews>
  <sheets>
    <sheet name="GeneralRemarks" sheetId="7" r:id="rId1"/>
    <sheet name="AllEntries" sheetId="4" r:id="rId2"/>
    <sheet name="DatVol" sheetId="10" r:id="rId3"/>
    <sheet name="ControlledVocabulary" sheetId="8" r:id="rId4"/>
  </sheets>
  <definedNames>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AllEntries!$A$1:$AW$12</definedName>
    <definedName name="_xlnm.Print_Area" localSheetId="3">ControlledVocabulary!$A$1:$AW$10</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AllEntries!$A$1:$AW$10</definedName>
    <definedName name="Print_Area" localSheetId="3">ControlledVocabulary!$A$1:$AT$5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AV7" i="8" l="1"/>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L7" i="8"/>
  <c r="K7" i="8"/>
  <c r="J7" i="8"/>
  <c r="I7" i="8"/>
  <c r="H7" i="8"/>
  <c r="G7" i="8"/>
  <c r="F7" i="8"/>
  <c r="E7" i="8"/>
  <c r="C7" i="8"/>
  <c r="B7" i="8"/>
  <c r="D7" i="8"/>
  <c r="A2" i="8" l="1"/>
  <c r="AU2" i="8" s="1"/>
  <c r="AM6" i="10" l="1"/>
  <c r="AM5" i="10"/>
  <c r="AM3" i="10"/>
  <c r="AI6" i="10"/>
  <c r="AI5" i="10"/>
  <c r="AI3" i="10"/>
  <c r="AC6" i="10"/>
  <c r="AC5" i="10"/>
  <c r="AC4" i="10"/>
  <c r="AC3" i="10"/>
  <c r="W14" i="10"/>
  <c r="W12" i="10"/>
  <c r="W6" i="10"/>
  <c r="W5" i="10"/>
  <c r="W3" i="10"/>
  <c r="T6" i="10"/>
  <c r="T5" i="10"/>
  <c r="T3" i="10"/>
  <c r="AB5" i="8" l="1"/>
  <c r="AB4" i="8"/>
  <c r="AB3" i="8"/>
  <c r="AB6" i="8" s="1"/>
  <c r="AV4" i="8" l="1"/>
  <c r="AU4" i="8"/>
  <c r="AT4" i="8"/>
  <c r="AS4" i="8"/>
  <c r="AR4" i="8"/>
  <c r="AQ4" i="8"/>
  <c r="AP4" i="8"/>
  <c r="AO4" i="8"/>
  <c r="AN4" i="8"/>
  <c r="AM4" i="8"/>
  <c r="AL4" i="8"/>
  <c r="AK4" i="8"/>
  <c r="AJ4" i="8"/>
  <c r="AI4" i="8"/>
  <c r="AH4" i="8"/>
  <c r="AG4" i="8"/>
  <c r="AF4" i="8"/>
  <c r="AE4" i="8"/>
  <c r="AD4" i="8"/>
  <c r="AC4" i="8"/>
  <c r="AA4" i="8"/>
  <c r="Z4" i="8"/>
  <c r="Y4" i="8"/>
  <c r="X4" i="8"/>
  <c r="W4" i="8"/>
  <c r="V4" i="8"/>
  <c r="U4" i="8"/>
  <c r="T4" i="8"/>
  <c r="S4" i="8"/>
  <c r="R4" i="8"/>
  <c r="Q4" i="8"/>
  <c r="P4" i="8"/>
  <c r="O4" i="8"/>
  <c r="N4" i="8"/>
  <c r="M4" i="8"/>
  <c r="L4" i="8"/>
  <c r="K4" i="8"/>
  <c r="J4" i="8"/>
  <c r="I4" i="8"/>
  <c r="H4" i="8"/>
  <c r="G4" i="8"/>
  <c r="F4" i="8"/>
  <c r="E4" i="8"/>
  <c r="D4" i="8"/>
  <c r="C4" i="8"/>
  <c r="B4" i="8"/>
  <c r="A2" i="4" l="1"/>
  <c r="AH6" i="8" l="1"/>
  <c r="AG6" i="8"/>
  <c r="AF6" i="8"/>
  <c r="AE6" i="8"/>
  <c r="Y6" i="8"/>
  <c r="Q6" i="8"/>
  <c r="R3" i="8"/>
  <c r="P7" i="8"/>
  <c r="O7" i="8"/>
  <c r="N7" i="8"/>
  <c r="M7" i="8"/>
  <c r="V5" i="8" l="1"/>
  <c r="V3" i="8"/>
  <c r="V4" i="4"/>
  <c r="W4" i="10" s="1"/>
  <c r="V6" i="8" l="1"/>
  <c r="AK5" i="8"/>
  <c r="AK3" i="8"/>
  <c r="AL5" i="8"/>
  <c r="AL3" i="8"/>
  <c r="AL6" i="8" s="1"/>
  <c r="AV5" i="8"/>
  <c r="AV3" i="8"/>
  <c r="AK4" i="4"/>
  <c r="AM4" i="10" s="1"/>
  <c r="AV6" i="8" l="1"/>
  <c r="AK6" i="8"/>
  <c r="AD5" i="8"/>
  <c r="N3" i="8" l="1"/>
  <c r="N5" i="8"/>
  <c r="M3" i="8"/>
  <c r="M5" i="8"/>
  <c r="B33" i="10"/>
  <c r="B37" i="10" s="1"/>
  <c r="C37" i="10"/>
  <c r="Q26" i="10" s="1"/>
  <c r="O6" i="10"/>
  <c r="N6" i="10"/>
  <c r="O5" i="10"/>
  <c r="N5" i="10"/>
  <c r="O4" i="10"/>
  <c r="N4" i="10"/>
  <c r="O3" i="10"/>
  <c r="N3" i="10"/>
  <c r="AI5" i="8"/>
  <c r="AI3" i="8"/>
  <c r="AJ5" i="8"/>
  <c r="AJ3" i="8"/>
  <c r="AH6" i="10"/>
  <c r="AH5" i="10"/>
  <c r="AH4" i="10"/>
  <c r="AH3" i="10"/>
  <c r="AJ3" i="10"/>
  <c r="AK3" i="10"/>
  <c r="S4" i="4"/>
  <c r="T4" i="10" s="1"/>
  <c r="AH4" i="4"/>
  <c r="AJ4" i="10" s="1"/>
  <c r="AI4" i="4"/>
  <c r="AK4" i="10" s="1"/>
  <c r="AJ5" i="10"/>
  <c r="AK5" i="10"/>
  <c r="AJ6" i="10"/>
  <c r="AK6" i="10"/>
  <c r="M6" i="10"/>
  <c r="M5" i="10"/>
  <c r="M4" i="10"/>
  <c r="M3" i="10"/>
  <c r="W3" i="8"/>
  <c r="W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O3" i="8"/>
  <c r="O5" i="8"/>
  <c r="P6" i="10"/>
  <c r="P5" i="10"/>
  <c r="P4" i="10"/>
  <c r="P3" i="10"/>
  <c r="Q6" i="10"/>
  <c r="Q5" i="10"/>
  <c r="Q4" i="10"/>
  <c r="Q3" i="10"/>
  <c r="C3" i="8"/>
  <c r="C5" i="8"/>
  <c r="C6" i="10"/>
  <c r="C5" i="10"/>
  <c r="C4" i="10"/>
  <c r="C3" i="10"/>
  <c r="L3" i="8"/>
  <c r="L5" i="8"/>
  <c r="K5" i="8"/>
  <c r="K3" i="8"/>
  <c r="J5" i="8"/>
  <c r="J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V4" i="4"/>
  <c r="AY4" i="10" s="1"/>
  <c r="AU4" i="4"/>
  <c r="AX4" i="10" s="1"/>
  <c r="AW4" i="10"/>
  <c r="AT4" i="4"/>
  <c r="AV4" i="10" s="1"/>
  <c r="AS4" i="4"/>
  <c r="AU4" i="10" s="1"/>
  <c r="AR4" i="4"/>
  <c r="AT4" i="10" s="1"/>
  <c r="AQ4" i="4"/>
  <c r="AS4" i="10" s="1"/>
  <c r="AP4" i="4"/>
  <c r="AR4" i="10" s="1"/>
  <c r="AQ4" i="10"/>
  <c r="AN4" i="4"/>
  <c r="AP4" i="10" s="1"/>
  <c r="AM4" i="4"/>
  <c r="AO4" i="10" s="1"/>
  <c r="AL4" i="4"/>
  <c r="AN4" i="10" s="1"/>
  <c r="AY5" i="10"/>
  <c r="AX5" i="10"/>
  <c r="AW5" i="10"/>
  <c r="AV5" i="10"/>
  <c r="AU5" i="10"/>
  <c r="AT5" i="10"/>
  <c r="AS5" i="10"/>
  <c r="AR5" i="10"/>
  <c r="AQ5" i="10"/>
  <c r="AP5" i="10"/>
  <c r="AO5" i="10"/>
  <c r="AN5" i="10"/>
  <c r="AL5" i="10"/>
  <c r="AG5" i="10"/>
  <c r="AF5" i="10"/>
  <c r="AE5" i="10"/>
  <c r="AD5" i="10"/>
  <c r="AB5" i="10"/>
  <c r="AA5" i="10"/>
  <c r="Z5" i="10"/>
  <c r="AJ4" i="4"/>
  <c r="AL4" i="10" s="1"/>
  <c r="AG4" i="4"/>
  <c r="AI4" i="10" s="1"/>
  <c r="AF4" i="4"/>
  <c r="AG4" i="10" s="1"/>
  <c r="AE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T4" i="4"/>
  <c r="U4" i="10" s="1"/>
  <c r="R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U3" i="8"/>
  <c r="AU5" i="8"/>
  <c r="AT3" i="8"/>
  <c r="AT5" i="8"/>
  <c r="AS3" i="8"/>
  <c r="AS5" i="8"/>
  <c r="AR3" i="8"/>
  <c r="AR5" i="8"/>
  <c r="AQ3" i="8"/>
  <c r="AQ5" i="8"/>
  <c r="AP3" i="8"/>
  <c r="AP5" i="8"/>
  <c r="AO3" i="8"/>
  <c r="AO5" i="8"/>
  <c r="AN3" i="8"/>
  <c r="AN5" i="8"/>
  <c r="AM3" i="8"/>
  <c r="AM5" i="8"/>
  <c r="S3" i="8"/>
  <c r="S5" i="8"/>
  <c r="AH5" i="8"/>
  <c r="AG5" i="8"/>
  <c r="AF5" i="8"/>
  <c r="AE5" i="8"/>
  <c r="AC5" i="8"/>
  <c r="AA5" i="8"/>
  <c r="Z5" i="8"/>
  <c r="Y5" i="8"/>
  <c r="X5" i="8"/>
  <c r="U5" i="8"/>
  <c r="T5" i="8"/>
  <c r="R5" i="8"/>
  <c r="R6" i="8" s="1"/>
  <c r="P5" i="8"/>
  <c r="I5" i="8"/>
  <c r="H5" i="8"/>
  <c r="G5" i="8"/>
  <c r="F5" i="8"/>
  <c r="E5" i="8"/>
  <c r="D5" i="8"/>
  <c r="AH3" i="8"/>
  <c r="AG3" i="8"/>
  <c r="AF3" i="8"/>
  <c r="AE3" i="8"/>
  <c r="AD3" i="8"/>
  <c r="AD6" i="8" s="1"/>
  <c r="AC3" i="8"/>
  <c r="AC6" i="8" s="1"/>
  <c r="AA3" i="8"/>
  <c r="AA6" i="8" s="1"/>
  <c r="Z3" i="8"/>
  <c r="Z6" i="8" s="1"/>
  <c r="Y3" i="8"/>
  <c r="I3" i="8"/>
  <c r="X3" i="8"/>
  <c r="H3" i="8"/>
  <c r="H6" i="8" s="1"/>
  <c r="U3" i="8"/>
  <c r="T3" i="8"/>
  <c r="P3" i="8"/>
  <c r="G3" i="8"/>
  <c r="F3" i="8"/>
  <c r="E3" i="8"/>
  <c r="B3" i="8"/>
  <c r="B5" i="8"/>
  <c r="D3" i="8"/>
  <c r="C6" i="8" l="1"/>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U6" i="8"/>
  <c r="AP6" i="8"/>
  <c r="AR6" i="8"/>
  <c r="AT6" i="8"/>
  <c r="AU6" i="8"/>
  <c r="AI6" i="8"/>
  <c r="M6" i="8"/>
  <c r="E6" i="8"/>
  <c r="I6" i="8"/>
  <c r="AM6" i="8"/>
  <c r="AO6" i="8"/>
  <c r="J6" i="8"/>
  <c r="D6" i="8"/>
  <c r="F6" i="8"/>
  <c r="S6" i="8"/>
  <c r="AS6" i="8"/>
  <c r="O6" i="8"/>
  <c r="W6" i="8"/>
  <c r="B6" i="8"/>
  <c r="P6" i="8"/>
  <c r="X6" i="8"/>
  <c r="L6" i="8"/>
  <c r="AJ6" i="8"/>
  <c r="N6" i="8"/>
  <c r="G6" i="8"/>
  <c r="AN6" i="8"/>
  <c r="AQ6" i="8"/>
  <c r="T6" i="8"/>
  <c r="K6" i="8"/>
  <c r="X2" i="4"/>
  <c r="AW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<sst xmlns="http://schemas.openxmlformats.org/spreadsheetml/2006/main" count="419" uniqueCount="194">
  <si>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</si>
  <si>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</si>
  <si>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</si>
  <si>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</si>
  <si>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</si>
  <si>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</si>
  <si>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</si>
  <si>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</si>
  <si>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</si>
  <si>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</si>
  <si>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</si>
  <si>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</si>
  <si>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</si>
  <si>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</si>
  <si>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</si>
  <si>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</si>
  <si>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</si>
  <si>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</si>
  <si>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</si>
  <si>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</si>
  <si>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</si>
  <si>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</si>
  <si>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</si>
  <si>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</si>
  <si>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</si>
  <si>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</si>
  <si>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</si>
  <si>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</si>
  <si>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</si>
  <si>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</si>
  <si>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</si>
  <si>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</si>
  <si>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</si>
  <si>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</si>
  <si>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</si>
  <si>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</si>
  <si>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</si>
  <si>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</si>
  <si>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</si>
  <si>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</si>
  <si>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</si>
  <si>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</si>
  <si>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</si>
  <si>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</si>
  <si>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</si>
  <si>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</si>
  <si>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</si>
  <si>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</si>
  <si>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</si>
  <si>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</si>
  <si>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</si>
  <si>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</si>
  <si>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</si>
  <si>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</si>
  <si>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</si>
  <si>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</si>
  <si>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</si>
  <si>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</si>
  <si>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</si>
  <si>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</si>
  <si>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</si>
  <si>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</si>
  <si>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</si>
  <si>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</si>
  <si>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</si>
  <si>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</si>
  <si>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</si>
  <si>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</si>
  <si>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</si>
  <si>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</si>
  <si>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</si>
  <si>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</si>
  <si>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</si>
  <si>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</si>
  <si>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</si>
  <si>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</si>
  <si>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</si>
  <si>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</si>
  <si>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</si>
  <si>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</si>
  <si>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</si>
  <si>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</si>
  <si>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</si>
  <si>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</si>
  <si>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</si>
  <si>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</si>
  <si>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</si>
  <si>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</si>
  <si>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</si>
  <si>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</si>
  <si>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</si>
  <si>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</si>
  <si>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</si>
  <si>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</si>
  <si>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</si>
  <si>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</si>
  <si>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</si>
  <si>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</si>
  <si>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</si>
  <si>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</si>
  <si>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</si>
  <si>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</si>
  <si>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</si>
  <si>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</si>
  <si>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</si>
  <si>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</si>
  <si>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</si>
  <si>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</si>
  <si>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</si>
  <si>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</si>
  <si>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</si>
  <si>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</si>
  <si>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</si>
  <si>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</si>
  <si>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</si>
  <si>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</si>
  <si>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</si>
  <si>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</si>
  <si>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</si>
  <si>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</si>
  <si>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</si>
  <si>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</si>
  <si>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</si>
  <si>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</si>
  <si>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</si>
  <si>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</si>
  <si>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</si>
  <si>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</si>
  <si>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</si>
  <si>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</si>
  <si>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</si>
  <si>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</si>
  <si>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</si>
  <si>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</si>
  <si>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</si>
  <si>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</si>
  <si>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</si>
  <si>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</si>
  <si>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</si>
  <si>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</si>
  <si>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</si>
  <si>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</si>
  <si>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</si>
  <si>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</si>
  <si>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</si>
  <si>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</si>
  <si>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</si>
  <si>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</si>
  <si>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</si>
  <si>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</si>
  <si>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</si>
  <si>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</si>
  <si>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</si>
  <si>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</si>
  <si>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</si>
  <si>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</si>
  <si>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</si>
  <si>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</si>
  <si>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</si>
  <si>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</si>
  <si>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</si>
  <si>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</si>
  <si>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</si>
  <si>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</si>
  <si>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</si>
  <si>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</si>
  <si>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robert.vautard@lsce.ipsl.fr</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</si>
  <si>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</si>
  <si>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</si>
  <si>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</si>
  <si>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</si>
  <si>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</si>
  <si>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</si>
  <si>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marta.dominguez@uclm.es; miguel.gaertner@uclm.es</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</si>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</sst>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37"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s>
  <borders count="79">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style="double">
        <color auto="1"/>
      </top>
      <bottom style="thin">
        <color auto="1"/>
      </bottom>
      <diagonal/>
    </border>
    <border>
      <left style="thin">
        <color auto="1"/>
      </left>
      <right/>
      <top style="thin">
        <color auto="1"/>
      </top>
      <bottom style="double">
        <color auto="1"/>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
      <left style="medium">
        <color auto="1"/>
      </left>
      <right style="medium">
        <color auto="1"/>
      </right>
      <top style="double">
        <color auto="1"/>
      </top>
      <bottom style="thin">
        <color auto="1"/>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medium">
        <color auto="1"/>
      </left>
      <right style="double">
        <color auto="1"/>
      </right>
      <top style="double">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diagonal/>
    </border>
    <border>
      <left style="medium">
        <color auto="1"/>
      </left>
      <right style="double">
        <color auto="1"/>
      </right>
      <top style="medium">
        <color auto="1"/>
      </top>
      <bottom style="double">
        <color auto="1"/>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37">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1"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5"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49" fontId="0" fillId="0" borderId="0" xfId="0" applyNumberFormat="1" applyBorder="1" applyAlignment="1">
      <alignment horizontal="center" vertical="top"/>
    </xf>
    <xf numFmtId="0" fontId="8" fillId="3" borderId="35" xfId="0" applyFont="1" applyFill="1" applyBorder="1" applyAlignment="1">
      <alignment horizontal="center" vertical="center" wrapText="1"/>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2"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2"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0" borderId="47"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8" xfId="0" applyNumberFormat="1" applyFont="1" applyBorder="1"/>
    <xf numFmtId="1" fontId="6" fillId="0" borderId="4" xfId="0" applyNumberFormat="1" applyFont="1" applyBorder="1"/>
    <xf numFmtId="0" fontId="0" fillId="2" borderId="26" xfId="0" applyFill="1" applyBorder="1"/>
    <xf numFmtId="0" fontId="0" fillId="2" borderId="49" xfId="0" applyFill="1" applyBorder="1"/>
    <xf numFmtId="1" fontId="6" fillId="0" borderId="50" xfId="0" applyNumberFormat="1" applyFont="1" applyBorder="1"/>
    <xf numFmtId="1" fontId="6" fillId="0" borderId="52" xfId="0" applyNumberFormat="1" applyFont="1" applyBorder="1"/>
    <xf numFmtId="1" fontId="6" fillId="0" borderId="52" xfId="0" applyNumberFormat="1" applyFont="1" applyBorder="1" applyAlignment="1">
      <alignment horizontal="center" vertical="center"/>
    </xf>
    <xf numFmtId="1" fontId="6" fillId="0" borderId="53" xfId="0" applyNumberFormat="1" applyFont="1" applyBorder="1"/>
    <xf numFmtId="1" fontId="6" fillId="0" borderId="52" xfId="0" applyNumberFormat="1" applyFont="1" applyFill="1" applyBorder="1"/>
    <xf numFmtId="1" fontId="6" fillId="0" borderId="54" xfId="0" applyNumberFormat="1" applyFont="1" applyBorder="1"/>
    <xf numFmtId="1" fontId="6" fillId="0" borderId="32" xfId="0" applyNumberFormat="1" applyFont="1" applyBorder="1"/>
    <xf numFmtId="0" fontId="0" fillId="0" borderId="55" xfId="0" applyBorder="1" applyAlignment="1"/>
    <xf numFmtId="1" fontId="0" fillId="0" borderId="52" xfId="0" applyNumberFormat="1" applyBorder="1"/>
    <xf numFmtId="0" fontId="0" fillId="0" borderId="51" xfId="0" applyBorder="1"/>
    <xf numFmtId="0" fontId="0" fillId="0" borderId="45" xfId="0" applyBorder="1" applyAlignment="1"/>
    <xf numFmtId="165" fontId="5" fillId="0" borderId="18" xfId="0" applyNumberFormat="1" applyFont="1" applyBorder="1"/>
    <xf numFmtId="165" fontId="5" fillId="0" borderId="19" xfId="0" applyNumberFormat="1" applyFont="1" applyBorder="1"/>
    <xf numFmtId="165" fontId="5" fillId="0" borderId="43" xfId="0" applyNumberFormat="1" applyFont="1" applyBorder="1"/>
    <xf numFmtId="165" fontId="5" fillId="0" borderId="27" xfId="0" applyNumberFormat="1" applyFont="1" applyBorder="1"/>
    <xf numFmtId="0" fontId="4" fillId="0" borderId="0" xfId="0" applyFont="1" applyBorder="1" applyAlignment="1">
      <alignment horizontal="left" vertical="center" wrapText="1"/>
    </xf>
    <xf numFmtId="0" fontId="8" fillId="0" borderId="0" xfId="0" applyFont="1" applyBorder="1" applyAlignment="1">
      <alignment horizontal="center" wrapText="1"/>
    </xf>
    <xf numFmtId="0" fontId="0" fillId="0" borderId="29" xfId="0" applyBorder="1" applyAlignment="1"/>
    <xf numFmtId="1" fontId="6" fillId="0" borderId="56" xfId="0" applyNumberFormat="1" applyFont="1" applyBorder="1"/>
    <xf numFmtId="0" fontId="0" fillId="0" borderId="23" xfId="0" applyBorder="1"/>
    <xf numFmtId="1" fontId="0" fillId="0" borderId="0" xfId="0" applyNumberFormat="1" applyBorder="1"/>
    <xf numFmtId="0" fontId="8" fillId="3" borderId="4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8" xfId="0" applyFont="1" applyFill="1" applyBorder="1" applyAlignment="1">
      <alignment horizontal="center" vertical="center" wrapText="1"/>
    </xf>
    <xf numFmtId="0" fontId="11" fillId="0" borderId="59"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Border="1" applyAlignment="1">
      <alignment horizontal="center" vertical="center" wrapText="1"/>
    </xf>
    <xf numFmtId="49" fontId="11" fillId="0" borderId="29" xfId="0" applyNumberFormat="1" applyFont="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center" vertical="center"/>
    </xf>
    <xf numFmtId="0" fontId="13" fillId="0" borderId="3" xfId="0" applyFont="1" applyBorder="1" applyAlignment="1">
      <alignment horizontal="center" vertical="center"/>
    </xf>
    <xf numFmtId="0" fontId="8" fillId="0" borderId="3" xfId="0" applyFont="1" applyFill="1" applyBorder="1" applyAlignment="1">
      <alignment horizontal="center" vertical="center"/>
    </xf>
    <xf numFmtId="0" fontId="13" fillId="0" borderId="3" xfId="0" applyFont="1" applyBorder="1" applyAlignment="1">
      <alignment horizontal="center" vertical="center" wrapText="1"/>
    </xf>
    <xf numFmtId="0" fontId="8" fillId="0" borderId="4" xfId="0" applyFont="1" applyBorder="1" applyAlignment="1">
      <alignment horizontal="center" vertical="center"/>
    </xf>
    <xf numFmtId="1" fontId="6" fillId="0" borderId="44" xfId="0" applyNumberFormat="1" applyFont="1" applyBorder="1"/>
    <xf numFmtId="0" fontId="2" fillId="0" borderId="60" xfId="0" applyFont="1" applyBorder="1" applyAlignment="1">
      <alignment horizontal="center" vertical="center" wrapText="1"/>
    </xf>
    <xf numFmtId="0" fontId="2" fillId="0" borderId="60" xfId="0" applyFont="1" applyBorder="1" applyAlignment="1">
      <alignment horizontal="center" vertical="center"/>
    </xf>
    <xf numFmtId="0" fontId="23" fillId="0" borderId="60" xfId="0" applyFont="1" applyBorder="1" applyAlignment="1">
      <alignment horizontal="center" vertical="center"/>
    </xf>
    <xf numFmtId="0" fontId="24" fillId="0" borderId="60" xfId="0" applyFont="1" applyBorder="1" applyAlignment="1">
      <alignment horizontal="center" vertical="center"/>
    </xf>
    <xf numFmtId="0" fontId="2" fillId="0" borderId="60" xfId="0" applyFont="1" applyFill="1" applyBorder="1" applyAlignment="1">
      <alignment horizontal="center" vertical="center" wrapText="1"/>
    </xf>
    <xf numFmtId="0" fontId="24" fillId="0" borderId="60" xfId="0" applyFont="1" applyBorder="1" applyAlignment="1">
      <alignment horizontal="center" vertical="center" wrapText="1"/>
    </xf>
    <xf numFmtId="0" fontId="25" fillId="0" borderId="60" xfId="0" applyFont="1" applyBorder="1" applyAlignment="1">
      <alignment horizontal="center" vertical="center"/>
    </xf>
    <xf numFmtId="0" fontId="23" fillId="0" borderId="61"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2"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0" fontId="8" fillId="0" borderId="0" xfId="0" applyFont="1" applyBorder="1" applyAlignment="1">
      <alignment horizontal="center" wrapText="1"/>
    </xf>
    <xf numFmtId="49" fontId="29" fillId="0" borderId="3" xfId="0" applyNumberFormat="1" applyFont="1" applyBorder="1" applyAlignment="1">
      <alignment horizontal="center" vertical="center" wrapText="1"/>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29" fillId="0" borderId="4"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0" xfId="0" applyFont="1" applyBorder="1" applyAlignment="1">
      <alignment horizontal="center" vertical="center" wrapText="1"/>
    </xf>
    <xf numFmtId="0" fontId="8" fillId="0" borderId="52"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5" xfId="0" applyFont="1" applyBorder="1" applyAlignment="1">
      <alignment horizontal="center" vertical="center" wrapText="1"/>
    </xf>
    <xf numFmtId="0" fontId="31" fillId="0" borderId="29" xfId="0" applyFont="1" applyBorder="1" applyAlignment="1">
      <alignment horizontal="center" vertical="center"/>
    </xf>
    <xf numFmtId="0" fontId="31" fillId="0" borderId="3" xfId="0" applyFont="1" applyBorder="1" applyAlignment="1">
      <alignment horizontal="center" vertical="center"/>
    </xf>
    <xf numFmtId="0" fontId="8" fillId="0" borderId="63"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11" fillId="0" borderId="66" xfId="0" applyFont="1" applyBorder="1" applyAlignment="1">
      <alignment horizontal="center" vertical="center" wrapText="1"/>
    </xf>
    <xf numFmtId="0" fontId="11" fillId="0" borderId="8" xfId="0" applyFont="1" applyBorder="1" applyAlignment="1">
      <alignment horizontal="center" vertical="center" wrapText="1"/>
    </xf>
    <xf numFmtId="49" fontId="11" fillId="0" borderId="8" xfId="0" applyNumberFormat="1" applyFont="1" applyBorder="1" applyAlignment="1">
      <alignment horizontal="center" vertical="center" wrapText="1"/>
    </xf>
    <xf numFmtId="0" fontId="8" fillId="0" borderId="8" xfId="0" applyFont="1" applyBorder="1" applyAlignment="1">
      <alignment horizontal="center" vertical="center"/>
    </xf>
    <xf numFmtId="49" fontId="29" fillId="0" borderId="8" xfId="0" applyNumberFormat="1" applyFont="1" applyBorder="1" applyAlignment="1">
      <alignment horizontal="center" vertical="center"/>
    </xf>
    <xf numFmtId="0" fontId="23" fillId="0" borderId="67" xfId="0" applyFont="1" applyBorder="1" applyAlignment="1">
      <alignment horizontal="center" vertical="center"/>
    </xf>
    <xf numFmtId="49" fontId="27" fillId="0" borderId="68" xfId="0" applyNumberFormat="1" applyFont="1" applyFill="1" applyBorder="1" applyAlignment="1">
      <alignment horizontal="center" vertical="center" wrapText="1"/>
    </xf>
    <xf numFmtId="0" fontId="11" fillId="0" borderId="6" xfId="0" applyFont="1" applyBorder="1" applyAlignment="1">
      <alignment horizontal="center" vertical="center" wrapText="1"/>
    </xf>
    <xf numFmtId="49" fontId="11" fillId="0" borderId="6" xfId="0" applyNumberFormat="1" applyFont="1" applyBorder="1" applyAlignment="1">
      <alignment horizontal="center" vertical="center" wrapText="1"/>
    </xf>
    <xf numFmtId="0" fontId="8" fillId="0" borderId="6" xfId="0" applyFont="1" applyBorder="1" applyAlignment="1">
      <alignment horizontal="center" vertical="center"/>
    </xf>
    <xf numFmtId="49" fontId="29" fillId="0" borderId="6" xfId="0" applyNumberFormat="1" applyFont="1" applyBorder="1" applyAlignment="1">
      <alignment horizontal="center" vertical="center"/>
    </xf>
    <xf numFmtId="0" fontId="2" fillId="0" borderId="69" xfId="0" applyFont="1" applyBorder="1" applyAlignment="1">
      <alignment horizontal="center" vertical="center"/>
    </xf>
    <xf numFmtId="0" fontId="2" fillId="2" borderId="33"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2" xfId="0" applyNumberFormat="1" applyFont="1" applyFill="1" applyBorder="1" applyAlignment="1">
      <alignment horizontal="center" vertical="center" wrapText="1"/>
    </xf>
    <xf numFmtId="0" fontId="8" fillId="3" borderId="31" xfId="0" applyNumberFormat="1" applyFont="1" applyFill="1" applyBorder="1" applyAlignment="1">
      <alignment horizontal="center" vertical="center" wrapText="1"/>
    </xf>
    <xf numFmtId="0" fontId="11" fillId="0" borderId="50" xfId="0" applyFont="1" applyBorder="1" applyAlignment="1">
      <alignment horizontal="center" vertical="center" wrapText="1"/>
    </xf>
    <xf numFmtId="0" fontId="11" fillId="0" borderId="52" xfId="0" applyFont="1" applyBorder="1" applyAlignment="1">
      <alignment horizontal="center" vertical="center" wrapText="1"/>
    </xf>
    <xf numFmtId="0" fontId="34" fillId="0" borderId="3" xfId="0" applyFont="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62"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71" xfId="0" applyNumberFormat="1" applyFont="1" applyBorder="1"/>
    <xf numFmtId="49" fontId="35" fillId="0" borderId="21" xfId="0" applyNumberFormat="1" applyFont="1" applyFill="1" applyBorder="1" applyAlignment="1">
      <alignment horizontal="center" vertical="center" wrapText="1"/>
    </xf>
    <xf numFmtId="0" fontId="36" fillId="2" borderId="70" xfId="0" applyFont="1" applyFill="1" applyBorder="1" applyAlignment="1">
      <alignment horizontal="center" vertical="center" wrapText="1"/>
    </xf>
    <xf numFmtId="0" fontId="36" fillId="2" borderId="33" xfId="0" applyFont="1" applyFill="1" applyBorder="1" applyAlignment="1">
      <alignment horizontal="center" vertical="center" wrapText="1"/>
    </xf>
    <xf numFmtId="0" fontId="0" fillId="0" borderId="72" xfId="0" applyFill="1" applyBorder="1"/>
    <xf numFmtId="0" fontId="0" fillId="0" borderId="23" xfId="0" applyFill="1" applyBorder="1"/>
    <xf numFmtId="0" fontId="0" fillId="0" borderId="73" xfId="0" applyFill="1" applyBorder="1"/>
    <xf numFmtId="0" fontId="0" fillId="0" borderId="74" xfId="0" applyFill="1" applyBorder="1"/>
    <xf numFmtId="0" fontId="8" fillId="3" borderId="75" xfId="0" applyFont="1" applyFill="1" applyBorder="1" applyAlignment="1">
      <alignment horizontal="center" vertical="center" wrapText="1"/>
    </xf>
    <xf numFmtId="0" fontId="8" fillId="3" borderId="75" xfId="0" applyNumberFormat="1" applyFont="1" applyFill="1" applyBorder="1" applyAlignment="1">
      <alignment horizontal="center" vertical="center" wrapText="1"/>
    </xf>
    <xf numFmtId="0" fontId="8" fillId="3" borderId="76" xfId="0" applyFont="1" applyFill="1" applyBorder="1" applyAlignment="1">
      <alignment horizontal="center" vertical="center" wrapText="1"/>
    </xf>
    <xf numFmtId="0" fontId="8" fillId="0" borderId="77" xfId="0" applyNumberFormat="1" applyFont="1" applyFill="1" applyBorder="1" applyAlignment="1">
      <alignment horizontal="center" vertical="center" wrapText="1"/>
    </xf>
    <xf numFmtId="0" fontId="11" fillId="0" borderId="78" xfId="0" applyFont="1" applyFill="1" applyBorder="1" applyAlignment="1">
      <alignment horizontal="center" vertical="center" wrapText="1"/>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40" xfId="0" applyNumberFormat="1" applyBorder="1" applyAlignment="1">
      <alignment horizontal="center"/>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xf numFmtId="0" fontId="15" fillId="0" borderId="58" xfId="1" applyBorder="1" applyAlignment="1">
      <alignment vertical="center" wrapText="1"/>
    </xf>
  </cellXfs>
  <cellStyles count="5">
    <cellStyle name="Hyperlänk 2" xfId="3"/>
    <cellStyle name="Hyperlink" xfId="1" builtinId="8"/>
    <cellStyle name="Hyperlink 2" xfId="4"/>
    <cellStyle name="Standard" xfId="0" builtinId="0"/>
    <cellStyle name="Standard 2" xfId="2"/>
  </cellStyles>
  <dxfs count="0"/>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213" t="s">
        <v>163</v>
      </c>
      <c r="B1" s="213"/>
      <c r="C1" s="213"/>
      <c r="D1" s="213"/>
      <c r="E1" s="213"/>
      <c r="F1" s="213"/>
      <c r="G1" s="213"/>
      <c r="H1" s="213"/>
      <c r="I1" s="213"/>
      <c r="J1" s="213"/>
      <c r="K1" s="213"/>
      <c r="L1" s="213"/>
      <c r="M1" s="21"/>
      <c r="N1" s="20"/>
      <c r="O1" s="20"/>
    </row>
    <row r="2" spans="1:15" ht="18" customHeight="1" x14ac:dyDescent="0.3">
      <c r="A2" s="54">
        <v>41716</v>
      </c>
      <c r="B2" s="61"/>
      <c r="C2" s="61"/>
      <c r="D2" s="61"/>
      <c r="E2" s="61"/>
      <c r="F2" s="61"/>
      <c r="G2" s="61"/>
      <c r="H2" s="61"/>
      <c r="I2" s="61"/>
      <c r="J2" s="61"/>
      <c r="K2" s="61"/>
      <c r="L2" s="61"/>
      <c r="M2" s="21"/>
      <c r="N2" s="20"/>
      <c r="O2" s="20"/>
    </row>
    <row r="3" spans="1:15" s="189" customFormat="1" ht="23.4" x14ac:dyDescent="0.45">
      <c r="A3" s="214" t="s">
        <v>185</v>
      </c>
      <c r="B3" s="214"/>
      <c r="C3" s="214"/>
      <c r="D3" s="214"/>
      <c r="E3" s="188"/>
      <c r="F3" s="188"/>
      <c r="G3" s="188"/>
      <c r="H3" s="188"/>
      <c r="I3" s="188"/>
      <c r="J3" s="188"/>
      <c r="K3" s="188"/>
      <c r="L3" s="188"/>
    </row>
    <row r="4" spans="1:15" s="66" customFormat="1" x14ac:dyDescent="0.3">
      <c r="A4" s="67"/>
      <c r="B4" s="67"/>
      <c r="C4" s="67"/>
      <c r="D4" s="67"/>
      <c r="E4" s="68"/>
      <c r="F4" s="68"/>
      <c r="G4" s="68"/>
      <c r="H4" s="68"/>
      <c r="I4" s="68"/>
      <c r="J4" s="68"/>
      <c r="K4" s="68"/>
      <c r="L4" s="68"/>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7"/>
  <sheetViews>
    <sheetView tabSelected="1" topLeftCell="AF1" zoomScale="75" zoomScaleNormal="75" zoomScaleSheetLayoutView="100" workbookViewId="0">
      <selection activeCell="AK8" sqref="AK8"/>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23.21875" customWidth="1"/>
    <col min="18" max="18" width="16.77734375" customWidth="1"/>
    <col min="19" max="19" width="21.77734375" customWidth="1"/>
    <col min="20" max="20" width="13.77734375" customWidth="1"/>
    <col min="21" max="21" width="12.77734375" customWidth="1"/>
    <col min="22" max="23" width="13.77734375" customWidth="1"/>
    <col min="24" max="24" width="15.5546875" customWidth="1"/>
    <col min="25" max="25" width="13.109375" customWidth="1"/>
    <col min="26" max="26" width="13.88671875" customWidth="1"/>
    <col min="27" max="28" width="14.44140625" customWidth="1"/>
    <col min="29" max="29" width="13.88671875" customWidth="1"/>
    <col min="30" max="30" width="13.109375" customWidth="1"/>
    <col min="31" max="31" width="12.5546875" customWidth="1"/>
    <col min="32" max="32" width="13.109375" customWidth="1"/>
    <col min="33" max="33" width="12" customWidth="1"/>
    <col min="34" max="36" width="16.6640625" customWidth="1"/>
    <col min="37" max="48" width="13.77734375" customWidth="1"/>
    <col min="49" max="49" width="22.44140625" customWidth="1"/>
  </cols>
  <sheetData>
    <row r="1" spans="1:70" ht="80.400000000000006" customHeight="1" x14ac:dyDescent="0.3">
      <c r="A1" s="215" t="s">
        <v>186</v>
      </c>
      <c r="B1" s="213"/>
      <c r="C1" s="213"/>
      <c r="D1" s="213"/>
      <c r="E1" s="213"/>
      <c r="F1" s="213"/>
      <c r="G1" s="213"/>
      <c r="H1" s="213"/>
      <c r="I1" s="213"/>
      <c r="J1" s="213"/>
      <c r="K1" s="213"/>
      <c r="L1" s="213"/>
      <c r="M1" s="213"/>
      <c r="N1" s="213"/>
      <c r="O1" s="213"/>
      <c r="P1" s="213"/>
      <c r="Q1" s="213"/>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row>
    <row r="2" spans="1:70" ht="18" customHeight="1" thickBot="1" x14ac:dyDescent="0.35">
      <c r="A2" s="53">
        <f>GeneralRemarks!A2</f>
        <v>41716</v>
      </c>
      <c r="B2" s="217"/>
      <c r="C2" s="217"/>
      <c r="D2" s="217"/>
      <c r="E2" s="217"/>
      <c r="F2" s="217"/>
      <c r="G2" s="217"/>
      <c r="H2" s="217"/>
      <c r="I2" s="51"/>
      <c r="J2" s="51"/>
      <c r="K2" s="51"/>
      <c r="L2" s="51"/>
      <c r="M2" s="51"/>
      <c r="N2" s="51"/>
      <c r="O2" s="51"/>
      <c r="P2" s="51"/>
      <c r="Q2" s="61"/>
      <c r="R2" s="21"/>
      <c r="S2" s="20"/>
      <c r="T2" s="20"/>
      <c r="U2" s="20"/>
      <c r="V2" s="20"/>
      <c r="W2" s="20"/>
      <c r="X2" s="54">
        <f>A2</f>
        <v>41716</v>
      </c>
      <c r="Y2" s="20"/>
      <c r="Z2" s="20"/>
      <c r="AA2" s="20"/>
      <c r="AB2" s="20"/>
      <c r="AC2" s="20"/>
      <c r="AD2" s="20"/>
      <c r="AE2" s="20"/>
      <c r="AF2" s="20"/>
      <c r="AG2" s="20"/>
      <c r="AH2" s="20"/>
      <c r="AI2" s="20"/>
      <c r="AJ2" s="20"/>
      <c r="AK2" s="20"/>
      <c r="AL2" s="20"/>
      <c r="AM2" s="20"/>
      <c r="AN2" s="20"/>
      <c r="AO2" s="20"/>
      <c r="AP2" s="20"/>
      <c r="AQ2" s="20"/>
      <c r="AR2" s="20"/>
      <c r="AS2" s="20"/>
      <c r="AT2" s="20"/>
      <c r="AU2" s="20"/>
      <c r="AV2" s="20"/>
      <c r="AW2" s="73">
        <f>A2</f>
        <v>41716</v>
      </c>
    </row>
    <row r="3" spans="1:70" s="1" customFormat="1" ht="42" thickTop="1" thickBot="1" x14ac:dyDescent="0.35">
      <c r="A3" s="202" t="s">
        <v>57</v>
      </c>
      <c r="B3" s="112" t="s">
        <v>63</v>
      </c>
      <c r="C3" s="113" t="s">
        <v>103</v>
      </c>
      <c r="D3" s="113" t="s">
        <v>62</v>
      </c>
      <c r="E3" s="113" t="s">
        <v>81</v>
      </c>
      <c r="F3" s="113" t="s">
        <v>82</v>
      </c>
      <c r="G3" s="113" t="s">
        <v>79</v>
      </c>
      <c r="H3" s="113" t="s">
        <v>78</v>
      </c>
      <c r="I3" s="113" t="s">
        <v>80</v>
      </c>
      <c r="J3" s="113" t="s">
        <v>100</v>
      </c>
      <c r="K3" s="113" t="s">
        <v>175</v>
      </c>
      <c r="L3" s="113" t="s">
        <v>101</v>
      </c>
      <c r="M3" s="113" t="s">
        <v>108</v>
      </c>
      <c r="N3" s="113" t="s">
        <v>108</v>
      </c>
      <c r="O3" s="113" t="s">
        <v>108</v>
      </c>
      <c r="P3" s="166" t="s">
        <v>60</v>
      </c>
      <c r="Q3" s="202" t="s">
        <v>57</v>
      </c>
      <c r="R3" s="172" t="s">
        <v>90</v>
      </c>
      <c r="S3" s="113" t="s">
        <v>133</v>
      </c>
      <c r="T3" s="113" t="s">
        <v>89</v>
      </c>
      <c r="U3" s="113" t="s">
        <v>129</v>
      </c>
      <c r="V3" s="113" t="s">
        <v>117</v>
      </c>
      <c r="W3" s="113" t="s">
        <v>117</v>
      </c>
      <c r="X3" s="113" t="s">
        <v>117</v>
      </c>
      <c r="Y3" s="113" t="s">
        <v>182</v>
      </c>
      <c r="Z3" s="113" t="s">
        <v>173</v>
      </c>
      <c r="AA3" s="113"/>
      <c r="AB3" s="113"/>
      <c r="AC3" s="113"/>
      <c r="AD3" s="113" t="s">
        <v>135</v>
      </c>
      <c r="AE3" s="113"/>
      <c r="AF3" s="236" t="s">
        <v>180</v>
      </c>
      <c r="AG3" s="113"/>
      <c r="AH3" s="113"/>
      <c r="AI3" s="114" t="s">
        <v>98</v>
      </c>
      <c r="AJ3" s="114" t="s">
        <v>98</v>
      </c>
      <c r="AK3" s="113"/>
      <c r="AL3" s="113"/>
      <c r="AM3" s="113"/>
      <c r="AN3" s="113"/>
      <c r="AO3" s="113" t="s">
        <v>166</v>
      </c>
      <c r="AP3" s="113"/>
      <c r="AQ3" s="113"/>
      <c r="AR3" s="113"/>
      <c r="AS3" s="113"/>
      <c r="AT3" s="113"/>
      <c r="AU3" s="113"/>
      <c r="AV3" s="115"/>
      <c r="AW3" s="202" t="s">
        <v>57</v>
      </c>
      <c r="AX3" s="2"/>
      <c r="AY3" s="2"/>
      <c r="AZ3" s="2"/>
      <c r="BA3" s="2"/>
      <c r="BB3" s="2"/>
      <c r="BC3" s="2"/>
      <c r="BD3" s="2"/>
      <c r="BE3" s="2"/>
      <c r="BF3" s="2"/>
      <c r="BG3" s="2"/>
      <c r="BH3" s="2"/>
      <c r="BI3" s="2"/>
      <c r="BJ3" s="2"/>
      <c r="BK3" s="2"/>
      <c r="BL3" s="2"/>
      <c r="BM3" s="2"/>
      <c r="BN3" s="2"/>
      <c r="BO3" s="2"/>
      <c r="BP3" s="2"/>
      <c r="BQ3" s="2"/>
      <c r="BR3" s="2"/>
    </row>
    <row r="4" spans="1:70" s="1" customFormat="1" ht="29.4" customHeight="1" thickBot="1" x14ac:dyDescent="0.35">
      <c r="A4" s="203" t="s">
        <v>41</v>
      </c>
      <c r="B4" s="116" t="str">
        <f>B7</f>
        <v>DMI</v>
      </c>
      <c r="C4" s="117" t="s">
        <v>104</v>
      </c>
      <c r="D4" s="118" t="s">
        <v>21</v>
      </c>
      <c r="E4" s="118" t="s">
        <v>23</v>
      </c>
      <c r="F4" s="118" t="s">
        <v>61</v>
      </c>
      <c r="G4" s="118" t="s">
        <v>35</v>
      </c>
      <c r="H4" s="118" t="s">
        <v>23</v>
      </c>
      <c r="I4" s="118" t="s">
        <v>102</v>
      </c>
      <c r="J4" s="117" t="s">
        <v>149</v>
      </c>
      <c r="K4" s="117" t="s">
        <v>150</v>
      </c>
      <c r="L4" s="117" t="s">
        <v>150</v>
      </c>
      <c r="M4" s="117" t="s">
        <v>42</v>
      </c>
      <c r="N4" s="117" t="s">
        <v>42</v>
      </c>
      <c r="O4" s="117" t="s">
        <v>42</v>
      </c>
      <c r="P4" s="167" t="s">
        <v>42</v>
      </c>
      <c r="Q4" s="203" t="s">
        <v>41</v>
      </c>
      <c r="R4" s="173" t="str">
        <f t="shared" ref="R4:X4" si="0">R7</f>
        <v>CHMI</v>
      </c>
      <c r="S4" s="118" t="str">
        <f>S7</f>
        <v>HMS</v>
      </c>
      <c r="T4" s="118" t="str">
        <f t="shared" si="0"/>
        <v>CNRM</v>
      </c>
      <c r="U4" s="118" t="str">
        <f t="shared" si="0"/>
        <v>CNRM</v>
      </c>
      <c r="V4" s="118" t="str">
        <f t="shared" ref="V4:W4" si="1">V7</f>
        <v>KNMI</v>
      </c>
      <c r="W4" s="118" t="str">
        <f t="shared" si="1"/>
        <v>KNMI</v>
      </c>
      <c r="X4" s="118" t="str">
        <f t="shared" si="0"/>
        <v>KNMI</v>
      </c>
      <c r="Y4" s="118" t="str">
        <f t="shared" ref="Y4:AI4" si="2">Y7</f>
        <v>UQAM</v>
      </c>
      <c r="Z4" s="118" t="str">
        <f t="shared" si="2"/>
        <v>UCLM</v>
      </c>
      <c r="AA4" s="118" t="str">
        <f t="shared" si="2"/>
        <v>ICTP</v>
      </c>
      <c r="AB4" s="118"/>
      <c r="AC4" s="118" t="str">
        <f t="shared" si="2"/>
        <v>CUNI</v>
      </c>
      <c r="AD4" s="118" t="str">
        <f t="shared" si="2"/>
        <v>DHMZ</v>
      </c>
      <c r="AE4" s="118" t="str">
        <f t="shared" si="2"/>
        <v>GISS</v>
      </c>
      <c r="AF4" s="118" t="str">
        <f t="shared" si="2"/>
        <v>CCCma</v>
      </c>
      <c r="AG4" s="118" t="str">
        <f t="shared" si="2"/>
        <v>CSIR</v>
      </c>
      <c r="AH4" s="118" t="str">
        <f t="shared" si="2"/>
        <v>KAUST</v>
      </c>
      <c r="AI4" s="119" t="str">
        <f t="shared" si="2"/>
        <v>MOHC</v>
      </c>
      <c r="AJ4" s="119" t="str">
        <f t="shared" ref="AJ4" si="3">AJ7</f>
        <v>MOHC</v>
      </c>
      <c r="AK4" s="118" t="str">
        <f>AK7</f>
        <v>MIUB</v>
      </c>
      <c r="AL4" s="118" t="str">
        <f t="shared" ref="AL4:AV4" si="4">AL7</f>
        <v>BCCR</v>
      </c>
      <c r="AM4" s="118" t="str">
        <f t="shared" si="4"/>
        <v>CRP-GL</v>
      </c>
      <c r="AN4" s="118" t="str">
        <f t="shared" si="4"/>
        <v>IDL</v>
      </c>
      <c r="AO4" s="118" t="s">
        <v>165</v>
      </c>
      <c r="AP4" s="118" t="str">
        <f t="shared" si="4"/>
        <v>AUTH-Met</v>
      </c>
      <c r="AQ4" s="118" t="str">
        <f t="shared" si="4"/>
        <v>AUTH-LHTEE</v>
      </c>
      <c r="AR4" s="118" t="str">
        <f t="shared" si="4"/>
        <v>NUIM</v>
      </c>
      <c r="AS4" s="118" t="str">
        <f t="shared" si="4"/>
        <v>UHOH</v>
      </c>
      <c r="AT4" s="118" t="str">
        <f t="shared" si="4"/>
        <v>UM</v>
      </c>
      <c r="AU4" s="118" t="str">
        <f t="shared" si="4"/>
        <v>UCAN</v>
      </c>
      <c r="AV4" s="120" t="str">
        <f t="shared" si="4"/>
        <v>UCAN</v>
      </c>
      <c r="AW4" s="203" t="s">
        <v>41</v>
      </c>
      <c r="AX4" s="2"/>
      <c r="AY4" s="2"/>
      <c r="AZ4" s="2"/>
      <c r="BA4" s="2"/>
      <c r="BB4" s="2"/>
      <c r="BC4" s="2"/>
      <c r="BD4" s="2"/>
      <c r="BE4" s="2"/>
      <c r="BF4" s="2"/>
      <c r="BG4" s="2"/>
      <c r="BH4" s="2"/>
      <c r="BI4" s="2"/>
      <c r="BJ4" s="2"/>
      <c r="BK4" s="2"/>
      <c r="BL4" s="2"/>
      <c r="BM4" s="2"/>
      <c r="BN4" s="2"/>
      <c r="BO4" s="2"/>
      <c r="BP4" s="2"/>
      <c r="BQ4" s="2"/>
      <c r="BR4" s="2"/>
    </row>
    <row r="5" spans="1:70" s="157" customFormat="1" ht="29.4" customHeight="1" thickBot="1" x14ac:dyDescent="0.35">
      <c r="A5" s="178" t="s">
        <v>153</v>
      </c>
      <c r="B5" s="118" t="s">
        <v>178</v>
      </c>
      <c r="C5" s="118"/>
      <c r="D5" s="118" t="s">
        <v>183</v>
      </c>
      <c r="E5" s="118" t="s">
        <v>183</v>
      </c>
      <c r="F5" s="118" t="s">
        <v>183</v>
      </c>
      <c r="G5" s="118" t="s">
        <v>183</v>
      </c>
      <c r="H5" s="118" t="s">
        <v>183</v>
      </c>
      <c r="I5" s="118" t="s">
        <v>183</v>
      </c>
      <c r="J5" s="118" t="s">
        <v>178</v>
      </c>
      <c r="K5" s="118" t="s">
        <v>178</v>
      </c>
      <c r="L5" s="118" t="s">
        <v>178</v>
      </c>
      <c r="M5" s="118" t="s">
        <v>178</v>
      </c>
      <c r="N5" s="118" t="s">
        <v>178</v>
      </c>
      <c r="O5" s="118" t="s">
        <v>178</v>
      </c>
      <c r="P5" s="118" t="s">
        <v>178</v>
      </c>
      <c r="Q5" s="178" t="s">
        <v>153</v>
      </c>
      <c r="R5" s="173"/>
      <c r="S5" s="118"/>
      <c r="T5" s="118" t="s">
        <v>178</v>
      </c>
      <c r="U5" s="118" t="s">
        <v>178</v>
      </c>
      <c r="V5" s="118" t="s">
        <v>178</v>
      </c>
      <c r="W5" s="118" t="s">
        <v>178</v>
      </c>
      <c r="X5" s="118" t="s">
        <v>178</v>
      </c>
      <c r="Y5" s="118" t="s">
        <v>178</v>
      </c>
      <c r="Z5" s="118"/>
      <c r="AA5" s="118"/>
      <c r="AB5" s="118"/>
      <c r="AC5" s="118"/>
      <c r="AD5" s="118" t="s">
        <v>183</v>
      </c>
      <c r="AE5" s="118"/>
      <c r="AF5" s="118" t="s">
        <v>178</v>
      </c>
      <c r="AG5" s="118"/>
      <c r="AH5" s="118"/>
      <c r="AI5" s="118" t="s">
        <v>178</v>
      </c>
      <c r="AJ5" s="118" t="s">
        <v>178</v>
      </c>
      <c r="AK5" s="118"/>
      <c r="AL5" s="118" t="s">
        <v>178</v>
      </c>
      <c r="AM5" s="118" t="s">
        <v>178</v>
      </c>
      <c r="AN5" s="118"/>
      <c r="AO5" s="118"/>
      <c r="AP5" s="118"/>
      <c r="AQ5" s="118"/>
      <c r="AR5" s="118"/>
      <c r="AS5" s="118"/>
      <c r="AT5" s="118"/>
      <c r="AU5" s="118"/>
      <c r="AV5" s="120"/>
      <c r="AW5" s="178" t="s">
        <v>153</v>
      </c>
      <c r="AX5" s="156"/>
      <c r="AY5" s="156"/>
      <c r="AZ5" s="156"/>
      <c r="BA5" s="156"/>
      <c r="BB5" s="156"/>
      <c r="BC5" s="156"/>
      <c r="BD5" s="156"/>
      <c r="BE5" s="156"/>
      <c r="BF5" s="156"/>
      <c r="BG5" s="156"/>
      <c r="BH5" s="156"/>
      <c r="BI5" s="156"/>
      <c r="BJ5" s="156"/>
      <c r="BK5" s="156"/>
      <c r="BL5" s="156"/>
      <c r="BM5" s="156"/>
      <c r="BN5" s="156"/>
      <c r="BO5" s="156"/>
      <c r="BP5" s="156"/>
      <c r="BQ5" s="156"/>
      <c r="BR5" s="156"/>
    </row>
    <row r="6" spans="1:70" s="1" customFormat="1" ht="30.6" customHeight="1" thickBot="1" x14ac:dyDescent="0.35">
      <c r="A6" s="203" t="s">
        <v>64</v>
      </c>
      <c r="B6" s="121"/>
      <c r="C6" s="122"/>
      <c r="D6" s="122"/>
      <c r="E6" s="122"/>
      <c r="F6" s="122"/>
      <c r="G6" s="122"/>
      <c r="H6" s="122"/>
      <c r="I6" s="122"/>
      <c r="J6" s="123"/>
      <c r="K6" s="123"/>
      <c r="L6" s="123"/>
      <c r="M6" s="123"/>
      <c r="N6" s="123"/>
      <c r="O6" s="123"/>
      <c r="P6" s="168"/>
      <c r="Q6" s="203" t="s">
        <v>64</v>
      </c>
      <c r="R6" s="174"/>
      <c r="S6" s="118"/>
      <c r="T6" s="122"/>
      <c r="U6" s="122"/>
      <c r="V6" s="122"/>
      <c r="W6" s="122"/>
      <c r="X6" s="122"/>
      <c r="Y6" s="118"/>
      <c r="Z6" s="118"/>
      <c r="AA6" s="118"/>
      <c r="AB6" s="118"/>
      <c r="AC6" s="118"/>
      <c r="AD6" s="118"/>
      <c r="AE6" s="118"/>
      <c r="AF6" s="118"/>
      <c r="AG6" s="118"/>
      <c r="AH6" s="118"/>
      <c r="AI6" s="119"/>
      <c r="AJ6" s="119"/>
      <c r="AK6" s="118"/>
      <c r="AL6" s="118"/>
      <c r="AM6" s="118"/>
      <c r="AN6" s="118"/>
      <c r="AO6" s="118"/>
      <c r="AP6" s="118"/>
      <c r="AQ6" s="118"/>
      <c r="AR6" s="118"/>
      <c r="AS6" s="118"/>
      <c r="AT6" s="118"/>
      <c r="AU6" s="118"/>
      <c r="AV6" s="120"/>
      <c r="AW6" s="203" t="s">
        <v>64</v>
      </c>
      <c r="AX6" s="2"/>
      <c r="AY6" s="2"/>
      <c r="AZ6" s="2"/>
      <c r="BA6" s="2"/>
      <c r="BB6" s="2"/>
      <c r="BC6" s="2"/>
      <c r="BD6" s="2"/>
      <c r="BE6" s="2"/>
      <c r="BF6" s="2"/>
      <c r="BG6" s="2"/>
      <c r="BH6" s="2"/>
      <c r="BI6" s="2"/>
      <c r="BJ6" s="2"/>
      <c r="BK6" s="2"/>
      <c r="BL6" s="2"/>
      <c r="BM6" s="2"/>
      <c r="BN6" s="2"/>
      <c r="BO6" s="2"/>
      <c r="BP6" s="2"/>
      <c r="BQ6" s="2"/>
      <c r="BR6" s="2"/>
    </row>
    <row r="7" spans="1:70" s="1" customFormat="1" ht="37.799999999999997" customHeight="1" thickBot="1" x14ac:dyDescent="0.35">
      <c r="A7" s="178" t="s">
        <v>187</v>
      </c>
      <c r="B7" s="158" t="s">
        <v>22</v>
      </c>
      <c r="C7" s="159" t="s">
        <v>104</v>
      </c>
      <c r="D7" s="159" t="s">
        <v>49</v>
      </c>
      <c r="E7" s="124" t="s">
        <v>50</v>
      </c>
      <c r="F7" s="124" t="s">
        <v>50</v>
      </c>
      <c r="G7" s="125" t="s">
        <v>50</v>
      </c>
      <c r="H7" s="125" t="s">
        <v>50</v>
      </c>
      <c r="I7" s="125" t="s">
        <v>50</v>
      </c>
      <c r="J7" s="125" t="s">
        <v>121</v>
      </c>
      <c r="K7" s="125" t="s">
        <v>121</v>
      </c>
      <c r="L7" s="125" t="s">
        <v>121</v>
      </c>
      <c r="M7" s="125" t="s">
        <v>42</v>
      </c>
      <c r="N7" s="125" t="s">
        <v>42</v>
      </c>
      <c r="O7" s="125" t="s">
        <v>42</v>
      </c>
      <c r="P7" s="169" t="s">
        <v>42</v>
      </c>
      <c r="Q7" s="178" t="s">
        <v>187</v>
      </c>
      <c r="R7" s="175" t="s">
        <v>40</v>
      </c>
      <c r="S7" s="125" t="s">
        <v>47</v>
      </c>
      <c r="T7" s="125" t="s">
        <v>39</v>
      </c>
      <c r="U7" s="126" t="s">
        <v>39</v>
      </c>
      <c r="V7" s="126" t="s">
        <v>52</v>
      </c>
      <c r="W7" s="126" t="s">
        <v>52</v>
      </c>
      <c r="X7" s="126" t="s">
        <v>52</v>
      </c>
      <c r="Y7" s="125" t="s">
        <v>31</v>
      </c>
      <c r="Z7" s="125" t="s">
        <v>34</v>
      </c>
      <c r="AA7" s="125" t="s">
        <v>38</v>
      </c>
      <c r="AB7" s="125" t="s">
        <v>176</v>
      </c>
      <c r="AC7" s="125" t="s">
        <v>51</v>
      </c>
      <c r="AD7" s="125" t="s">
        <v>48</v>
      </c>
      <c r="AE7" s="125" t="s">
        <v>37</v>
      </c>
      <c r="AF7" s="125" t="s">
        <v>120</v>
      </c>
      <c r="AG7" s="125" t="s">
        <v>54</v>
      </c>
      <c r="AH7" s="125" t="s">
        <v>55</v>
      </c>
      <c r="AI7" s="127" t="s">
        <v>53</v>
      </c>
      <c r="AJ7" s="127" t="s">
        <v>53</v>
      </c>
      <c r="AK7" s="128" t="s">
        <v>143</v>
      </c>
      <c r="AL7" s="128" t="s">
        <v>45</v>
      </c>
      <c r="AM7" s="126" t="s">
        <v>36</v>
      </c>
      <c r="AN7" s="126" t="s">
        <v>46</v>
      </c>
      <c r="AO7" s="126" t="s">
        <v>164</v>
      </c>
      <c r="AP7" s="125" t="s">
        <v>144</v>
      </c>
      <c r="AQ7" s="125" t="s">
        <v>145</v>
      </c>
      <c r="AR7" s="125" t="s">
        <v>56</v>
      </c>
      <c r="AS7" s="125" t="s">
        <v>33</v>
      </c>
      <c r="AT7" s="125" t="s">
        <v>32</v>
      </c>
      <c r="AU7" s="125" t="s">
        <v>140</v>
      </c>
      <c r="AV7" s="129" t="s">
        <v>140</v>
      </c>
      <c r="AW7" s="178" t="s">
        <v>187</v>
      </c>
      <c r="AX7" s="2"/>
      <c r="AY7" s="2"/>
      <c r="AZ7" s="2"/>
      <c r="BA7" s="2"/>
      <c r="BB7" s="2"/>
      <c r="BC7" s="2"/>
      <c r="BD7" s="2"/>
      <c r="BE7" s="2"/>
      <c r="BF7" s="2"/>
      <c r="BG7" s="2"/>
      <c r="BH7" s="2"/>
      <c r="BI7" s="2"/>
      <c r="BJ7" s="2"/>
      <c r="BK7" s="2"/>
      <c r="BL7" s="2"/>
      <c r="BM7" s="2"/>
      <c r="BN7" s="2"/>
      <c r="BO7" s="2"/>
      <c r="BP7" s="2"/>
      <c r="BQ7" s="2"/>
      <c r="BR7" s="2"/>
    </row>
    <row r="8" spans="1:70" s="35" customFormat="1" ht="61.8" thickBot="1" x14ac:dyDescent="0.35">
      <c r="A8" s="203" t="s">
        <v>168</v>
      </c>
      <c r="B8" s="192"/>
      <c r="C8" s="193"/>
      <c r="D8" s="193" t="s">
        <v>169</v>
      </c>
      <c r="E8" s="193" t="s">
        <v>169</v>
      </c>
      <c r="F8" s="193" t="s">
        <v>169</v>
      </c>
      <c r="G8" s="193" t="s">
        <v>169</v>
      </c>
      <c r="H8" s="193" t="s">
        <v>169</v>
      </c>
      <c r="I8" s="193" t="s">
        <v>169</v>
      </c>
      <c r="J8" s="118" t="s">
        <v>174</v>
      </c>
      <c r="K8" s="118" t="s">
        <v>174</v>
      </c>
      <c r="L8" s="118" t="s">
        <v>174</v>
      </c>
      <c r="M8" s="118" t="s">
        <v>171</v>
      </c>
      <c r="N8" s="118" t="s">
        <v>171</v>
      </c>
      <c r="O8" s="118" t="s">
        <v>171</v>
      </c>
      <c r="P8" s="167" t="s">
        <v>171</v>
      </c>
      <c r="Q8" s="203" t="s">
        <v>168</v>
      </c>
      <c r="R8" s="173"/>
      <c r="S8" s="118"/>
      <c r="T8" s="118" t="s">
        <v>192</v>
      </c>
      <c r="U8" s="194" t="s">
        <v>192</v>
      </c>
      <c r="V8" s="194" t="s">
        <v>170</v>
      </c>
      <c r="W8" s="194" t="s">
        <v>170</v>
      </c>
      <c r="X8" s="194" t="s">
        <v>170</v>
      </c>
      <c r="Y8" s="118" t="s">
        <v>181</v>
      </c>
      <c r="Z8" s="118" t="s">
        <v>172</v>
      </c>
      <c r="AA8" s="118"/>
      <c r="AB8" s="118"/>
      <c r="AC8" s="118"/>
      <c r="AD8" s="118" t="s">
        <v>190</v>
      </c>
      <c r="AE8" s="118"/>
      <c r="AF8" s="118" t="s">
        <v>179</v>
      </c>
      <c r="AG8" s="118"/>
      <c r="AH8" s="118"/>
      <c r="AI8" s="119" t="s">
        <v>191</v>
      </c>
      <c r="AJ8" s="119" t="s">
        <v>191</v>
      </c>
      <c r="AK8" s="194"/>
      <c r="AL8" s="194" t="s">
        <v>193</v>
      </c>
      <c r="AM8" s="194"/>
      <c r="AN8" s="194"/>
      <c r="AO8" s="194"/>
      <c r="AP8" s="118"/>
      <c r="AQ8" s="118"/>
      <c r="AR8" s="118"/>
      <c r="AS8" s="118"/>
      <c r="AT8" s="118"/>
      <c r="AU8" s="118"/>
      <c r="AV8" s="120"/>
      <c r="AW8" s="203" t="s">
        <v>168</v>
      </c>
      <c r="AX8" s="72"/>
      <c r="AY8" s="72"/>
      <c r="AZ8" s="72"/>
      <c r="BA8" s="72"/>
      <c r="BB8" s="72"/>
      <c r="BC8" s="72"/>
      <c r="BD8" s="72"/>
      <c r="BE8" s="72"/>
      <c r="BF8" s="72"/>
      <c r="BG8" s="72"/>
      <c r="BH8" s="72"/>
      <c r="BI8" s="72"/>
      <c r="BJ8" s="72"/>
      <c r="BK8" s="72"/>
      <c r="BL8" s="72"/>
      <c r="BM8" s="72"/>
      <c r="BN8" s="72"/>
      <c r="BO8" s="72"/>
      <c r="BP8" s="72"/>
      <c r="BQ8" s="72"/>
      <c r="BR8" s="72"/>
    </row>
    <row r="9" spans="1:70" s="157" customFormat="1" ht="37.200000000000003" customHeight="1" thickBot="1" x14ac:dyDescent="0.35">
      <c r="A9" s="178" t="s">
        <v>126</v>
      </c>
      <c r="B9" s="162"/>
      <c r="C9" s="163"/>
      <c r="D9" s="163"/>
      <c r="E9" s="148"/>
      <c r="F9" s="148"/>
      <c r="G9" s="149"/>
      <c r="H9" s="149"/>
      <c r="I9" s="149"/>
      <c r="J9" s="149" t="s">
        <v>123</v>
      </c>
      <c r="K9" s="149" t="s">
        <v>122</v>
      </c>
      <c r="L9" s="149" t="s">
        <v>125</v>
      </c>
      <c r="M9" s="149"/>
      <c r="N9" s="149"/>
      <c r="O9" s="149"/>
      <c r="P9" s="170"/>
      <c r="Q9" s="178" t="s">
        <v>126</v>
      </c>
      <c r="R9" s="176"/>
      <c r="S9" s="151"/>
      <c r="T9" s="149"/>
      <c r="U9" s="150"/>
      <c r="V9" s="150"/>
      <c r="W9" s="150"/>
      <c r="X9" s="150"/>
      <c r="Y9" s="151"/>
      <c r="Z9" s="151"/>
      <c r="AA9" s="151"/>
      <c r="AB9" s="151"/>
      <c r="AC9" s="151"/>
      <c r="AD9" s="151"/>
      <c r="AE9" s="151"/>
      <c r="AF9" s="151"/>
      <c r="AG9" s="151"/>
      <c r="AH9" s="151"/>
      <c r="AI9" s="152"/>
      <c r="AJ9" s="152"/>
      <c r="AK9" s="153"/>
      <c r="AL9" s="153"/>
      <c r="AM9" s="154"/>
      <c r="AN9" s="154"/>
      <c r="AO9" s="154"/>
      <c r="AP9" s="151"/>
      <c r="AQ9" s="151"/>
      <c r="AR9" s="151"/>
      <c r="AS9" s="151"/>
      <c r="AT9" s="151"/>
      <c r="AU9" s="151"/>
      <c r="AV9" s="155"/>
      <c r="AW9" s="178" t="s">
        <v>126</v>
      </c>
      <c r="AX9" s="156"/>
      <c r="AY9" s="156"/>
      <c r="AZ9" s="156"/>
      <c r="BA9" s="156"/>
      <c r="BB9" s="156"/>
      <c r="BC9" s="156"/>
      <c r="BD9" s="156"/>
      <c r="BE9" s="156"/>
      <c r="BF9" s="156"/>
      <c r="BG9" s="156"/>
      <c r="BH9" s="156"/>
      <c r="BI9" s="156"/>
      <c r="BJ9" s="156"/>
      <c r="BK9" s="156"/>
      <c r="BL9" s="156"/>
      <c r="BM9" s="156"/>
      <c r="BN9" s="156"/>
      <c r="BO9" s="156"/>
      <c r="BP9" s="156"/>
      <c r="BQ9" s="156"/>
      <c r="BR9" s="156"/>
    </row>
    <row r="10" spans="1:70" s="140" customFormat="1" ht="37.799999999999997" customHeight="1" thickBot="1" x14ac:dyDescent="0.35">
      <c r="A10" s="179" t="s">
        <v>86</v>
      </c>
      <c r="B10" s="160" t="s">
        <v>20</v>
      </c>
      <c r="C10" s="161" t="s">
        <v>20</v>
      </c>
      <c r="D10" s="161" t="s">
        <v>58</v>
      </c>
      <c r="E10" s="131" t="s">
        <v>58</v>
      </c>
      <c r="F10" s="131" t="s">
        <v>58</v>
      </c>
      <c r="G10" s="132" t="s">
        <v>58</v>
      </c>
      <c r="H10" s="132" t="s">
        <v>58</v>
      </c>
      <c r="I10" s="132" t="s">
        <v>58</v>
      </c>
      <c r="J10" s="132" t="s">
        <v>124</v>
      </c>
      <c r="K10" s="132" t="s">
        <v>124</v>
      </c>
      <c r="L10" s="132" t="s">
        <v>124</v>
      </c>
      <c r="M10" s="132" t="s">
        <v>115</v>
      </c>
      <c r="N10" s="132" t="s">
        <v>116</v>
      </c>
      <c r="O10" s="132" t="s">
        <v>109</v>
      </c>
      <c r="P10" s="171" t="s">
        <v>25</v>
      </c>
      <c r="Q10" s="179" t="s">
        <v>86</v>
      </c>
      <c r="R10" s="177" t="s">
        <v>26</v>
      </c>
      <c r="S10" s="131" t="s">
        <v>26</v>
      </c>
      <c r="T10" s="132" t="s">
        <v>26</v>
      </c>
      <c r="U10" s="134" t="s">
        <v>130</v>
      </c>
      <c r="V10" s="134" t="s">
        <v>148</v>
      </c>
      <c r="W10" s="134" t="s">
        <v>111</v>
      </c>
      <c r="X10" s="134" t="s">
        <v>97</v>
      </c>
      <c r="Y10" s="132" t="s">
        <v>93</v>
      </c>
      <c r="Z10" s="132" t="s">
        <v>94</v>
      </c>
      <c r="AA10" s="132" t="s">
        <v>95</v>
      </c>
      <c r="AB10" s="132" t="s">
        <v>95</v>
      </c>
      <c r="AC10" s="132" t="s">
        <v>134</v>
      </c>
      <c r="AD10" s="132" t="s">
        <v>134</v>
      </c>
      <c r="AE10" s="133" t="s">
        <v>27</v>
      </c>
      <c r="AF10" s="132" t="s">
        <v>28</v>
      </c>
      <c r="AG10" s="132" t="s">
        <v>29</v>
      </c>
      <c r="AH10" s="132" t="s">
        <v>30</v>
      </c>
      <c r="AI10" s="135" t="s">
        <v>114</v>
      </c>
      <c r="AJ10" s="135" t="s">
        <v>128</v>
      </c>
      <c r="AK10" s="136" t="s">
        <v>137</v>
      </c>
      <c r="AL10" s="136" t="s">
        <v>136</v>
      </c>
      <c r="AM10" s="137" t="s">
        <v>137</v>
      </c>
      <c r="AN10" s="137" t="s">
        <v>138</v>
      </c>
      <c r="AO10" s="137" t="s">
        <v>139</v>
      </c>
      <c r="AP10" s="133" t="s">
        <v>137</v>
      </c>
      <c r="AQ10" s="132" t="s">
        <v>146</v>
      </c>
      <c r="AR10" s="133" t="s">
        <v>177</v>
      </c>
      <c r="AS10" s="133" t="s">
        <v>142</v>
      </c>
      <c r="AT10" s="133" t="s">
        <v>24</v>
      </c>
      <c r="AU10" s="134" t="s">
        <v>141</v>
      </c>
      <c r="AV10" s="138" t="s">
        <v>147</v>
      </c>
      <c r="AW10" s="179" t="s">
        <v>86</v>
      </c>
      <c r="AX10" s="139"/>
      <c r="AY10" s="139"/>
      <c r="AZ10" s="139"/>
      <c r="BA10" s="139"/>
      <c r="BB10" s="139"/>
      <c r="BC10" s="139"/>
      <c r="BD10" s="139"/>
      <c r="BE10" s="139"/>
      <c r="BF10" s="139"/>
      <c r="BG10" s="139"/>
      <c r="BH10" s="139"/>
      <c r="BI10" s="139"/>
      <c r="BJ10" s="139"/>
      <c r="BK10" s="139"/>
      <c r="BL10" s="139"/>
      <c r="BM10" s="139"/>
      <c r="BN10" s="139"/>
      <c r="BO10" s="139"/>
      <c r="BP10" s="139"/>
      <c r="BQ10" s="139"/>
      <c r="BR10" s="139"/>
    </row>
    <row r="11" spans="1:70" s="26" customFormat="1" ht="21.6" customHeight="1" x14ac:dyDescent="0.3">
      <c r="A11" s="216" t="s">
        <v>152</v>
      </c>
      <c r="B11" s="216"/>
      <c r="C11" s="216"/>
      <c r="D11" s="216"/>
      <c r="E11" s="216"/>
      <c r="F11" s="216"/>
      <c r="G11" s="216"/>
      <c r="H11" s="216"/>
      <c r="I11" s="146"/>
      <c r="J11" s="146"/>
      <c r="K11" s="146"/>
      <c r="L11" s="146"/>
      <c r="M11" s="146"/>
      <c r="N11" s="146"/>
      <c r="O11" s="146"/>
      <c r="P11" s="146"/>
      <c r="Q11" s="146"/>
      <c r="R11" s="146"/>
      <c r="S11" s="146"/>
      <c r="T11" s="146"/>
      <c r="U11" s="146"/>
      <c r="V11" s="146"/>
      <c r="W11" s="146"/>
      <c r="X11" s="146"/>
      <c r="Y11" s="146"/>
      <c r="Z11" s="146"/>
      <c r="AA11" s="146"/>
      <c r="AB11" s="195"/>
      <c r="AC11" s="146"/>
      <c r="AD11" s="146"/>
      <c r="AE11" s="146"/>
      <c r="AF11" s="146"/>
      <c r="AG11" s="146"/>
      <c r="AH11" s="146"/>
      <c r="AI11" s="146"/>
      <c r="AJ11" s="146"/>
      <c r="AK11" s="146"/>
      <c r="AL11" s="146"/>
      <c r="AM11" s="146"/>
      <c r="AN11" s="146"/>
      <c r="AO11" s="146"/>
      <c r="AP11" s="146"/>
      <c r="AQ11" s="146"/>
      <c r="AR11" s="146"/>
      <c r="AS11" s="146"/>
      <c r="AT11" s="146"/>
      <c r="AU11" s="146"/>
      <c r="AV11" s="146"/>
    </row>
    <row r="12" spans="1:70" s="26" customFormat="1" ht="21" customHeight="1" x14ac:dyDescent="0.3">
      <c r="A12" s="216" t="s">
        <v>85</v>
      </c>
      <c r="B12" s="216"/>
      <c r="C12" s="216"/>
      <c r="D12" s="216"/>
      <c r="E12" s="216"/>
      <c r="F12" s="216"/>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row>
    <row r="13" spans="1:70" x14ac:dyDescent="0.3">
      <c r="AW13" s="72"/>
    </row>
    <row r="21" spans="14:14" x14ac:dyDescent="0.3">
      <c r="N21" s="141"/>
    </row>
    <row r="37" spans="6:6" x14ac:dyDescent="0.3">
      <c r="F37" t="s">
        <v>99</v>
      </c>
    </row>
  </sheetData>
  <mergeCells count="4">
    <mergeCell ref="A1:Q1"/>
    <mergeCell ref="A11:H11"/>
    <mergeCell ref="B2:H2"/>
    <mergeCell ref="A12:F12"/>
  </mergeCells>
  <hyperlinks>
    <hyperlink ref="AF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2" manualBreakCount="2">
    <brk id="16" max="8" man="1"/>
    <brk id="34"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A17" sqref="AA17"/>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213" t="s">
        <v>91</v>
      </c>
      <c r="B1" s="213"/>
      <c r="C1" s="213"/>
      <c r="D1" s="213"/>
      <c r="E1" s="213"/>
      <c r="F1" s="213"/>
      <c r="G1" s="213"/>
      <c r="H1" s="213"/>
      <c r="I1" s="213"/>
      <c r="J1" s="213"/>
      <c r="K1" s="213"/>
      <c r="L1" s="213"/>
      <c r="M1" s="213"/>
      <c r="N1" s="213"/>
      <c r="O1" s="213"/>
      <c r="P1" s="213"/>
      <c r="Q1" s="213"/>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41716</v>
      </c>
      <c r="B2" s="51"/>
      <c r="C2" s="51"/>
      <c r="D2" s="51"/>
      <c r="E2" s="51"/>
      <c r="F2" s="51"/>
      <c r="G2" s="51"/>
      <c r="H2" s="51"/>
      <c r="I2" s="51"/>
      <c r="J2" s="51"/>
      <c r="K2" s="51"/>
      <c r="L2" s="51"/>
      <c r="M2" s="51"/>
      <c r="N2" s="51"/>
      <c r="O2" s="51"/>
      <c r="P2" s="51"/>
      <c r="Q2" s="51"/>
      <c r="R2" s="21"/>
      <c r="S2" s="20"/>
      <c r="T2" s="20"/>
      <c r="U2" s="20"/>
      <c r="V2" s="20"/>
      <c r="W2" s="20"/>
      <c r="X2" s="54">
        <f>GeneralRemarks!A2</f>
        <v>41716</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3">
        <f>A2</f>
        <v>41716</v>
      </c>
    </row>
    <row r="3" spans="1:144" s="1" customFormat="1" ht="36.6" customHeight="1" thickTop="1" thickBot="1" x14ac:dyDescent="0.35">
      <c r="A3" s="74"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4"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42" t="str">
        <f>AllEntries!R3</f>
        <v>Petr Skalak
skalak@chmi.cz</v>
      </c>
      <c r="T3" s="201" t="str">
        <f>AllEntries!S3</f>
        <v>Gabriella Szepszo szepszo.g@met.hu
Ilona Krüzselyi
kruzselyi.i@met.hu</v>
      </c>
      <c r="U3" s="29" t="str">
        <f>AllEntries!T3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miguel.gaertner@uclm.es</v>
      </c>
      <c r="AB3" s="29">
        <f>AllEntries!AA3</f>
        <v>0</v>
      </c>
      <c r="AC3" s="29">
        <f>AllEntries!AB3</f>
        <v>0</v>
      </c>
      <c r="AD3" s="29">
        <f>AllEntries!AC3</f>
        <v>0</v>
      </c>
      <c r="AE3" s="29" t="str">
        <f>AllEntries!AD3</f>
        <v>ivan.guettler @gmail.com
Cedo Brankovic</v>
      </c>
      <c r="AF3" s="29">
        <f>AllEntries!AE3</f>
        <v>0</v>
      </c>
      <c r="AG3" s="27" t="str">
        <f>AllEntries!AF3</f>
        <v>John.Scinocca
@ec.gc.ca</v>
      </c>
      <c r="AH3" s="74" t="str">
        <f>AllEntries!A3</f>
        <v>Contact</v>
      </c>
      <c r="AI3" s="27">
        <f>AllEntries!AG3</f>
        <v>0</v>
      </c>
      <c r="AJ3" s="29">
        <f>AllEntries!AH3</f>
        <v>0</v>
      </c>
      <c r="AK3" s="55" t="str">
        <f>AllEntries!AI3</f>
        <v>carlo.buontempo
@metoffice.gov.uk</v>
      </c>
      <c r="AL3" s="55" t="str">
        <f>AllEntries!AJ3</f>
        <v>carlo.buontempo
@metoffice.gov.uk</v>
      </c>
      <c r="AM3" s="29">
        <f>AllEntries!AK3</f>
        <v>0</v>
      </c>
      <c r="AN3" s="29">
        <f>AllEntries!AL3</f>
        <v>0</v>
      </c>
      <c r="AO3" s="29">
        <f>AllEntries!AM3</f>
        <v>0</v>
      </c>
      <c r="AP3" s="29">
        <f>AllEntries!AN3</f>
        <v>0</v>
      </c>
      <c r="AQ3" s="29" t="str">
        <f>AllEntries!AO3</f>
        <v>robert.vautard@lsce.ipsl.fr</v>
      </c>
      <c r="AR3" s="29">
        <f>AllEntries!AP3</f>
        <v>0</v>
      </c>
      <c r="AS3" s="29">
        <f>AllEntries!AQ3</f>
        <v>0</v>
      </c>
      <c r="AT3" s="29">
        <f>AllEntries!AR3</f>
        <v>0</v>
      </c>
      <c r="AU3" s="29">
        <f>AllEntries!AS3</f>
        <v>0</v>
      </c>
      <c r="AV3" s="29">
        <f>AllEntries!AT3</f>
        <v>0</v>
      </c>
      <c r="AW3" s="29" t="e">
        <f>AllEntries!#REF!</f>
        <v>#REF!</v>
      </c>
      <c r="AX3" s="41">
        <f>AllEntries!AU3</f>
        <v>0</v>
      </c>
      <c r="AY3" s="27">
        <f>AllEntries!AV3</f>
        <v>0</v>
      </c>
      <c r="AZ3" s="81"/>
      <c r="BA3" s="74"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5"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5" t="str">
        <f>AllEntries!A4</f>
        <v>Data providing  center</v>
      </c>
      <c r="N4" s="34" t="str">
        <f>AllEntries!M4</f>
        <v>SMHI</v>
      </c>
      <c r="O4" s="35" t="str">
        <f>AllEntries!N4</f>
        <v>SMHI</v>
      </c>
      <c r="P4" s="35" t="str">
        <f>AllEntries!O4</f>
        <v>SMHI</v>
      </c>
      <c r="Q4" s="35" t="e">
        <f>AllEntries!#REF!</f>
        <v>#REF!</v>
      </c>
      <c r="R4" s="35" t="str">
        <f>AllEntries!P4</f>
        <v>SMHI</v>
      </c>
      <c r="S4" s="35" t="str">
        <f>AllEntries!R4</f>
        <v>CHMI</v>
      </c>
      <c r="T4" s="35" t="str">
        <f>AllEntries!S4</f>
        <v>HMS</v>
      </c>
      <c r="U4" s="35" t="str">
        <f>AllEntries!T4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AllEntries!AE4</f>
        <v>GISS</v>
      </c>
      <c r="AG4" s="33" t="str">
        <f>AllEntries!AF4</f>
        <v>CCCma</v>
      </c>
      <c r="AH4" s="75" t="str">
        <f>AllEntries!A4</f>
        <v>Data providing  center</v>
      </c>
      <c r="AI4" s="33" t="str">
        <f>AllEntries!AG4</f>
        <v>CSIR</v>
      </c>
      <c r="AJ4" s="35" t="str">
        <f>AllEntries!AH4</f>
        <v>KAUST</v>
      </c>
      <c r="AK4" s="56" t="str">
        <f>AllEntries!AI4</f>
        <v>MOHC</v>
      </c>
      <c r="AL4" s="56" t="str">
        <f>AllEntries!AJ4</f>
        <v>MOHC</v>
      </c>
      <c r="AM4" s="35" t="str">
        <f>AllEntries!AK4</f>
        <v>MIUB</v>
      </c>
      <c r="AN4" s="35" t="str">
        <f>AllEntries!AL4</f>
        <v>BCCR</v>
      </c>
      <c r="AO4" s="35" t="str">
        <f>AllEntries!AM4</f>
        <v>CRP-GL</v>
      </c>
      <c r="AP4" s="35" t="str">
        <f>AllEntries!AN4</f>
        <v>IDL</v>
      </c>
      <c r="AQ4" s="35" t="str">
        <f>AllEntries!AO4</f>
        <v>IPSL/INERIS</v>
      </c>
      <c r="AR4" s="35" t="str">
        <f>AllEntries!AP4</f>
        <v>AUTH-Met</v>
      </c>
      <c r="AS4" s="35" t="str">
        <f>AllEntries!AQ4</f>
        <v>AUTH-LHTEE</v>
      </c>
      <c r="AT4" s="35" t="str">
        <f>AllEntries!AR4</f>
        <v>NUIM</v>
      </c>
      <c r="AU4" s="35" t="str">
        <f>AllEntries!AS4</f>
        <v>UHOH</v>
      </c>
      <c r="AV4" s="35" t="str">
        <f>AllEntries!AT4</f>
        <v>UM</v>
      </c>
      <c r="AW4" s="35" t="e">
        <f>AllEntries!#REF!</f>
        <v>#REF!</v>
      </c>
      <c r="AX4" s="42" t="str">
        <f>AllEntries!AU4</f>
        <v>UCAN</v>
      </c>
      <c r="AY4" s="33" t="str">
        <f>AllEntries!AV4</f>
        <v>UCAN</v>
      </c>
      <c r="AZ4" s="220" t="s">
        <v>16</v>
      </c>
      <c r="BA4" s="75"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5" t="str">
        <f>AllEntries!A6</f>
        <v>URL, path etc. to data**</v>
      </c>
      <c r="B5" s="69">
        <f>AllEntries!B6</f>
        <v>0</v>
      </c>
      <c r="C5" s="70">
        <f>AllEntries!C6</f>
        <v>0</v>
      </c>
      <c r="D5" s="70">
        <f>AllEntries!D6</f>
        <v>0</v>
      </c>
      <c r="E5" s="70">
        <f>AllEntries!E6</f>
        <v>0</v>
      </c>
      <c r="F5" s="70">
        <f>AllEntries!F6</f>
        <v>0</v>
      </c>
      <c r="G5" s="70">
        <f>AllEntries!G6</f>
        <v>0</v>
      </c>
      <c r="H5" s="70">
        <f>AllEntries!H6</f>
        <v>0</v>
      </c>
      <c r="I5" s="70">
        <f>AllEntries!I6</f>
        <v>0</v>
      </c>
      <c r="J5" s="71">
        <f>AllEntries!J6</f>
        <v>0</v>
      </c>
      <c r="K5" s="71">
        <f>AllEntries!K6</f>
        <v>0</v>
      </c>
      <c r="L5" s="71">
        <f>AllEntries!L6</f>
        <v>0</v>
      </c>
      <c r="M5" s="75" t="str">
        <f>AllEntries!A6</f>
        <v>URL, path etc. to data**</v>
      </c>
      <c r="N5" s="69">
        <f>AllEntries!M6</f>
        <v>0</v>
      </c>
      <c r="O5" s="70">
        <f>AllEntries!N6</f>
        <v>0</v>
      </c>
      <c r="P5" s="70">
        <f>AllEntries!O6</f>
        <v>0</v>
      </c>
      <c r="Q5" s="70" t="e">
        <f>AllEntries!#REF!</f>
        <v>#REF!</v>
      </c>
      <c r="R5" s="70">
        <f>AllEntries!P6</f>
        <v>0</v>
      </c>
      <c r="S5" s="70">
        <f>AllEntries!R6</f>
        <v>0</v>
      </c>
      <c r="T5" s="70">
        <f>AllEntries!S6</f>
        <v>0</v>
      </c>
      <c r="U5" s="70">
        <f>AllEntries!T6</f>
        <v>0</v>
      </c>
      <c r="V5" s="70">
        <f>AllEntries!U6</f>
        <v>0</v>
      </c>
      <c r="W5" s="70">
        <f>AllEntries!V6</f>
        <v>0</v>
      </c>
      <c r="X5" s="70">
        <f>AllEntries!W6</f>
        <v>0</v>
      </c>
      <c r="Y5" s="70">
        <f>AllEntries!X6</f>
        <v>0</v>
      </c>
      <c r="Z5" s="35">
        <f>AllEntries!Y6</f>
        <v>0</v>
      </c>
      <c r="AA5" s="35">
        <f>AllEntries!Z6</f>
        <v>0</v>
      </c>
      <c r="AB5" s="35">
        <f>AllEntries!AA6</f>
        <v>0</v>
      </c>
      <c r="AC5" s="35">
        <f>AllEntries!AB6</f>
        <v>0</v>
      </c>
      <c r="AD5" s="35">
        <f>AllEntries!AC6</f>
        <v>0</v>
      </c>
      <c r="AE5" s="35">
        <f>AllEntries!AD6</f>
        <v>0</v>
      </c>
      <c r="AF5" s="35">
        <f>AllEntries!AE6</f>
        <v>0</v>
      </c>
      <c r="AG5" s="33">
        <f>AllEntries!AF6</f>
        <v>0</v>
      </c>
      <c r="AH5" s="75" t="str">
        <f>AllEntries!A6</f>
        <v>URL, path etc. to data**</v>
      </c>
      <c r="AI5" s="33">
        <f>AllEntries!AG6</f>
        <v>0</v>
      </c>
      <c r="AJ5" s="35">
        <f>AllEntries!AH6</f>
        <v>0</v>
      </c>
      <c r="AK5" s="56">
        <f>AllEntries!AI6</f>
        <v>0</v>
      </c>
      <c r="AL5" s="56">
        <f>AllEntries!AJ6</f>
        <v>0</v>
      </c>
      <c r="AM5" s="35">
        <f>AllEntries!AK6</f>
        <v>0</v>
      </c>
      <c r="AN5" s="35">
        <f>AllEntries!AL6</f>
        <v>0</v>
      </c>
      <c r="AO5" s="35">
        <f>AllEntries!AM6</f>
        <v>0</v>
      </c>
      <c r="AP5" s="35">
        <f>AllEntries!AN6</f>
        <v>0</v>
      </c>
      <c r="AQ5" s="35">
        <f>AllEntries!AO6</f>
        <v>0</v>
      </c>
      <c r="AR5" s="35">
        <f>AllEntries!AP6</f>
        <v>0</v>
      </c>
      <c r="AS5" s="35">
        <f>AllEntries!AQ6</f>
        <v>0</v>
      </c>
      <c r="AT5" s="35">
        <f>AllEntries!AR6</f>
        <v>0</v>
      </c>
      <c r="AU5" s="35">
        <f>AllEntries!AS6</f>
        <v>0</v>
      </c>
      <c r="AV5" s="35">
        <f>AllEntries!AT6</f>
        <v>0</v>
      </c>
      <c r="AW5" s="35" t="e">
        <f>AllEntries!#REF!</f>
        <v>#REF!</v>
      </c>
      <c r="AX5" s="42">
        <f>AllEntries!AU6</f>
        <v>0</v>
      </c>
      <c r="AY5" s="33">
        <f>AllEntries!AV6</f>
        <v>0</v>
      </c>
      <c r="AZ5" s="221"/>
      <c r="BA5" s="75"/>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6" t="str">
        <f>AllEntries!A10</f>
        <v xml:space="preserve">RCM name </v>
      </c>
      <c r="B6" s="22" t="str">
        <f>AllEntries!B10</f>
        <v>HIRHAM5</v>
      </c>
      <c r="C6" s="23" t="str">
        <f>AllEntries!C10</f>
        <v>HIRHAM5</v>
      </c>
      <c r="D6" s="23" t="str">
        <f>AllEntries!D10</f>
        <v>CCLM4-8-17</v>
      </c>
      <c r="E6" s="23" t="str">
        <f>AllEntries!E10</f>
        <v>CCLM4-8-17</v>
      </c>
      <c r="F6" s="23" t="str">
        <f>AllEntries!F10</f>
        <v>CCLM4-8-17</v>
      </c>
      <c r="G6" s="24" t="str">
        <f>AllEntries!G10</f>
        <v>CCLM4-8-17</v>
      </c>
      <c r="H6" s="24" t="str">
        <f>AllEntries!H10</f>
        <v>CCLM4-8-17</v>
      </c>
      <c r="I6" s="24" t="str">
        <f>AllEntries!I10</f>
        <v>CCLM4-8-17</v>
      </c>
      <c r="J6" s="24" t="str">
        <f>AllEntries!J10</f>
        <v>REMO2009</v>
      </c>
      <c r="K6" s="24" t="str">
        <f>AllEntries!K10</f>
        <v>REMO2009</v>
      </c>
      <c r="L6" s="24" t="str">
        <f>AllEntries!L10</f>
        <v>REMO2009</v>
      </c>
      <c r="M6" s="76" t="str">
        <f>AllEntries!A10</f>
        <v xml:space="preserve">RCM name </v>
      </c>
      <c r="N6" s="46" t="str">
        <f>AllEntries!M10</f>
        <v>RCAO-SN</v>
      </c>
      <c r="O6" s="25" t="str">
        <f>AllEntries!N10</f>
        <v>RCA4-SN</v>
      </c>
      <c r="P6" s="25" t="str">
        <f>AllEntries!O10</f>
        <v>RCAO</v>
      </c>
      <c r="Q6" s="25" t="e">
        <f>AllEntries!#REF!</f>
        <v>#REF!</v>
      </c>
      <c r="R6" s="25" t="str">
        <f>AllEntries!P10</f>
        <v>RCA4</v>
      </c>
      <c r="S6" s="24" t="str">
        <f>AllEntries!R10</f>
        <v>ALADIN52</v>
      </c>
      <c r="T6" s="24" t="str">
        <f>AllEntries!S10</f>
        <v>ALADIN52</v>
      </c>
      <c r="U6" s="24" t="str">
        <f>AllEntries!T10</f>
        <v>ALADIN52</v>
      </c>
      <c r="V6" s="37" t="str">
        <f>AllEntries!U10</f>
        <v>ARPEGE52</v>
      </c>
      <c r="W6" s="37" t="str">
        <f>AllEntries!V10</f>
        <v>RACMO22E</v>
      </c>
      <c r="X6" s="37" t="str">
        <f>AllEntries!W10</f>
        <v>RACMO21P</v>
      </c>
      <c r="Y6" s="37" t="str">
        <f>AllEntries!X10</f>
        <v>RACMO22T</v>
      </c>
      <c r="Z6" s="24" t="str">
        <f>AllEntries!Y10</f>
        <v>CRCM5</v>
      </c>
      <c r="AA6" s="24" t="str">
        <f>AllEntries!Z10</f>
        <v>PROMES</v>
      </c>
      <c r="AB6" s="24" t="str">
        <f>AllEntries!AA10</f>
        <v>RegCM4-3</v>
      </c>
      <c r="AC6" s="24" t="str">
        <f>AllEntries!AB10</f>
        <v>RegCM4-3</v>
      </c>
      <c r="AD6" s="24" t="str">
        <f>AllEntries!AC10</f>
        <v>RegCM4-2</v>
      </c>
      <c r="AE6" s="24" t="str">
        <f>AllEntries!AD10</f>
        <v>RegCM4-2</v>
      </c>
      <c r="AF6" s="25" t="str">
        <f>AllEntries!AE10</f>
        <v>RM3</v>
      </c>
      <c r="AG6" s="143" t="str">
        <f>AllEntries!AF10</f>
        <v>CanRCM4</v>
      </c>
      <c r="AH6" s="76" t="str">
        <f>AllEntries!A10</f>
        <v xml:space="preserve">RCM name </v>
      </c>
      <c r="AI6" s="143" t="str">
        <f>AllEntries!AG10</f>
        <v>CCAM</v>
      </c>
      <c r="AJ6" s="24" t="str">
        <f>AllEntries!AH10</f>
        <v>GFDL</v>
      </c>
      <c r="AK6" s="57" t="str">
        <f>AllEntries!AI10</f>
        <v>HadGEM3-RA</v>
      </c>
      <c r="AL6" s="57" t="str">
        <f>AllEntries!AJ10</f>
        <v>HadRM3P</v>
      </c>
      <c r="AM6" s="38" t="str">
        <f>AllEntries!AK10</f>
        <v>WRF331A</v>
      </c>
      <c r="AN6" s="38" t="str">
        <f>AllEntries!AL10</f>
        <v>WRF331C</v>
      </c>
      <c r="AO6" s="39" t="str">
        <f>AllEntries!AM10</f>
        <v>WRF331A</v>
      </c>
      <c r="AP6" s="39" t="str">
        <f>AllEntries!AN10</f>
        <v>WRF331D</v>
      </c>
      <c r="AQ6" s="39" t="str">
        <f>AllEntries!AO10</f>
        <v>WRF331F</v>
      </c>
      <c r="AR6" s="25" t="str">
        <f>AllEntries!AP10</f>
        <v>WRF331A</v>
      </c>
      <c r="AS6" s="24" t="str">
        <f>AllEntries!AQ10</f>
        <v>WRF321B</v>
      </c>
      <c r="AT6" s="25" t="str">
        <f>AllEntries!AR10</f>
        <v>WRF341E</v>
      </c>
      <c r="AU6" s="25" t="str">
        <f>AllEntries!AS10</f>
        <v>WRF331H</v>
      </c>
      <c r="AV6" s="25" t="str">
        <f>AllEntries!AT10</f>
        <v>WRF331</v>
      </c>
      <c r="AW6" s="37" t="e">
        <f>AllEntries!#REF!</f>
        <v>#REF!</v>
      </c>
      <c r="AX6" s="43" t="str">
        <f>AllEntries!AU10</f>
        <v>WRF331G</v>
      </c>
      <c r="AY6" s="84" t="str">
        <f>AllEntries!AV10</f>
        <v>WRF350I</v>
      </c>
      <c r="AZ6" s="222"/>
      <c r="BA6" s="76"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7"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7"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5">
        <f>(1*56+2*95+20)*AFR_44/1000</f>
        <v>26.812799999999999</v>
      </c>
      <c r="AH7" s="77" t="s">
        <v>11</v>
      </c>
      <c r="AI7" s="204"/>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5">
        <f>(4*56+0*95+32)*AFR_44/1000</f>
        <v>25.8048</v>
      </c>
      <c r="AZ7" s="82">
        <f t="shared" ref="AZ7:AZ26" si="2">SUM(D7:AY7)</f>
        <v>658.02239999999983</v>
      </c>
      <c r="BA7" s="77" t="s">
        <v>11</v>
      </c>
      <c r="EN7" s="26"/>
    </row>
    <row r="8" spans="1:144" x14ac:dyDescent="0.3">
      <c r="A8" s="77"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7"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6">
        <f>(1*56+2*95+20)*AFR44tier1/1000</f>
        <v>773.26199999999994</v>
      </c>
      <c r="AH8" s="77" t="s">
        <v>12</v>
      </c>
      <c r="AI8" s="205"/>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6">
        <f>(4*56+0*95+32)*AFR44tier1/1000</f>
        <v>744.19200000000001</v>
      </c>
      <c r="AZ8" s="83">
        <f t="shared" si="2"/>
        <v>18872.244000000002</v>
      </c>
      <c r="BA8" s="77" t="s">
        <v>12</v>
      </c>
      <c r="EN8" s="26"/>
    </row>
    <row r="9" spans="1:144" x14ac:dyDescent="0.3">
      <c r="A9" s="77"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7"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6">
        <f>(1*56+0*95+0)*AFR_22/1000</f>
        <v>22.5792</v>
      </c>
      <c r="AH9" s="77" t="s">
        <v>13</v>
      </c>
      <c r="AI9" s="205"/>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6">
        <f t="shared" si="5"/>
        <v>0</v>
      </c>
      <c r="AZ9" s="83">
        <f t="shared" si="2"/>
        <v>75.801600000000008</v>
      </c>
      <c r="BA9" s="77" t="s">
        <v>13</v>
      </c>
      <c r="EN9" s="26"/>
    </row>
    <row r="10" spans="1:144" x14ac:dyDescent="0.3">
      <c r="A10" s="77"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7"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6">
        <f>(1*56+0*95+0)*AFR22tier1/1000</f>
        <v>651.16800000000001</v>
      </c>
      <c r="AH10" s="77" t="s">
        <v>14</v>
      </c>
      <c r="AI10" s="205"/>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6">
        <f t="shared" si="6"/>
        <v>0</v>
      </c>
      <c r="AZ10" s="83">
        <f t="shared" si="2"/>
        <v>2186.0639999999999</v>
      </c>
      <c r="BA10" s="77" t="s">
        <v>14</v>
      </c>
      <c r="EN10" s="26"/>
    </row>
    <row r="11" spans="1:144" x14ac:dyDescent="0.3">
      <c r="A11" s="77"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7"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6">
        <f t="shared" si="7"/>
        <v>0</v>
      </c>
      <c r="AH11" s="77" t="s">
        <v>43</v>
      </c>
      <c r="AI11" s="205"/>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6">
        <f>(0*56+0*95+21)*EUR_11/16/1000</f>
        <v>0.61739999999999995</v>
      </c>
      <c r="AZ11" s="83">
        <f t="shared" si="2"/>
        <v>161.28840000000002</v>
      </c>
      <c r="BA11" s="77" t="s">
        <v>43</v>
      </c>
      <c r="EN11" s="26"/>
    </row>
    <row r="12" spans="1:144" x14ac:dyDescent="0.3">
      <c r="A12" s="77"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7"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6">
        <f t="shared" si="9"/>
        <v>0</v>
      </c>
      <c r="AH12" s="77" t="s">
        <v>44</v>
      </c>
      <c r="AI12" s="205"/>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6">
        <f>(0*56+0*95+21)*EUR11tier1/16/1000</f>
        <v>17.069062500000001</v>
      </c>
      <c r="AZ12" s="83">
        <f t="shared" si="2"/>
        <v>4459.0893749999987</v>
      </c>
      <c r="BA12" s="77" t="s">
        <v>67</v>
      </c>
      <c r="BB12" s="109"/>
      <c r="EN12" s="26"/>
    </row>
    <row r="13" spans="1:144" x14ac:dyDescent="0.3">
      <c r="A13" s="77"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7"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6">
        <f t="shared" si="11"/>
        <v>0</v>
      </c>
      <c r="AH13" s="77" t="s">
        <v>68</v>
      </c>
      <c r="AI13" s="205"/>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6">
        <f t="shared" si="11"/>
        <v>0</v>
      </c>
      <c r="AZ13" s="83">
        <f t="shared" si="2"/>
        <v>1714.1376</v>
      </c>
      <c r="BA13" s="77" t="s">
        <v>68</v>
      </c>
      <c r="EN13" s="26"/>
    </row>
    <row r="14" spans="1:144" x14ac:dyDescent="0.3">
      <c r="A14" s="77"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7"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6">
        <f t="shared" si="12"/>
        <v>0</v>
      </c>
      <c r="AH14" s="77" t="s">
        <v>74</v>
      </c>
      <c r="AI14" s="205"/>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6">
        <f t="shared" si="12"/>
        <v>0</v>
      </c>
      <c r="AZ14" s="83">
        <f t="shared" si="2"/>
        <v>47390.220000000008</v>
      </c>
      <c r="BA14" s="77" t="s">
        <v>74</v>
      </c>
      <c r="EN14" s="26"/>
    </row>
    <row r="15" spans="1:144" x14ac:dyDescent="0.3">
      <c r="A15" s="77"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7"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6">
        <f t="shared" si="13"/>
        <v>0</v>
      </c>
      <c r="AH15" s="77" t="s">
        <v>17</v>
      </c>
      <c r="AI15" s="205"/>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6">
        <f t="shared" si="13"/>
        <v>0</v>
      </c>
      <c r="AZ15" s="83">
        <f t="shared" si="2"/>
        <v>8.6981295583935978</v>
      </c>
      <c r="BA15" s="77" t="s">
        <v>17</v>
      </c>
      <c r="EN15" s="26"/>
    </row>
    <row r="16" spans="1:144" x14ac:dyDescent="0.3">
      <c r="A16" s="77"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7"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6">
        <f t="shared" si="14"/>
        <v>0</v>
      </c>
      <c r="AH16" s="77" t="s">
        <v>75</v>
      </c>
      <c r="AI16" s="205"/>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6">
        <f t="shared" si="14"/>
        <v>0</v>
      </c>
      <c r="AZ16" s="83">
        <f t="shared" si="2"/>
        <v>250.84784351438685</v>
      </c>
      <c r="BA16" s="77" t="s">
        <v>73</v>
      </c>
      <c r="EN16" s="26"/>
    </row>
    <row r="17" spans="1:144" x14ac:dyDescent="0.3">
      <c r="A17" s="77"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7"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6">
        <f t="shared" si="15"/>
        <v>0</v>
      </c>
      <c r="AH17" s="77" t="s">
        <v>69</v>
      </c>
      <c r="AI17" s="205"/>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6">
        <f t="shared" si="15"/>
        <v>0</v>
      </c>
      <c r="AZ17" s="83">
        <f t="shared" si="2"/>
        <v>33.962604954608395</v>
      </c>
      <c r="BA17" s="77" t="s">
        <v>69</v>
      </c>
      <c r="EN17" s="26"/>
    </row>
    <row r="18" spans="1:144" x14ac:dyDescent="0.3">
      <c r="A18" s="77"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7"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6">
        <f t="shared" si="16"/>
        <v>0</v>
      </c>
      <c r="AH18" s="77" t="s">
        <v>70</v>
      </c>
      <c r="AI18" s="205"/>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6">
        <f t="shared" si="16"/>
        <v>0</v>
      </c>
      <c r="AZ18" s="83">
        <f t="shared" si="2"/>
        <v>979.45726788736727</v>
      </c>
      <c r="BA18" s="77" t="s">
        <v>70</v>
      </c>
      <c r="EN18" s="26"/>
    </row>
    <row r="19" spans="1:144" x14ac:dyDescent="0.3">
      <c r="A19" s="77"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7"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6">
        <f t="shared" si="17"/>
        <v>0</v>
      </c>
      <c r="AH19" s="77" t="s">
        <v>76</v>
      </c>
      <c r="AI19" s="205"/>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6">
        <f t="shared" si="17"/>
        <v>0</v>
      </c>
      <c r="AZ19" s="83">
        <f t="shared" si="2"/>
        <v>76.352021664871515</v>
      </c>
      <c r="BA19" s="77" t="s">
        <v>71</v>
      </c>
      <c r="EN19" s="26"/>
    </row>
    <row r="20" spans="1:144" x14ac:dyDescent="0.3">
      <c r="A20" s="77"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7"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6">
        <f t="shared" si="18"/>
        <v>0</v>
      </c>
      <c r="AH20" s="77" t="s">
        <v>72</v>
      </c>
      <c r="AI20" s="205"/>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6">
        <f t="shared" si="18"/>
        <v>0</v>
      </c>
      <c r="AZ20" s="83">
        <f t="shared" si="2"/>
        <v>2201.9377676565628</v>
      </c>
      <c r="BA20" s="77" t="s">
        <v>72</v>
      </c>
      <c r="EN20" s="26"/>
    </row>
    <row r="21" spans="1:144" x14ac:dyDescent="0.3">
      <c r="A21" s="77" t="s">
        <v>65</v>
      </c>
      <c r="B21" s="18"/>
      <c r="C21" s="15"/>
      <c r="D21" s="15"/>
      <c r="E21" s="15"/>
      <c r="F21" s="15"/>
      <c r="G21" s="15"/>
      <c r="H21" s="15"/>
      <c r="I21" s="50" t="s">
        <v>77</v>
      </c>
      <c r="J21" s="50"/>
      <c r="K21" s="15"/>
      <c r="L21" s="15"/>
      <c r="M21" s="77" t="s">
        <v>65</v>
      </c>
      <c r="N21" s="18"/>
      <c r="O21" s="15"/>
      <c r="P21" s="15"/>
      <c r="Q21" s="15"/>
      <c r="R21" s="15"/>
      <c r="S21" s="15"/>
      <c r="T21" s="15"/>
      <c r="U21" s="15"/>
      <c r="V21" s="15"/>
      <c r="W21" s="15"/>
      <c r="X21" s="15"/>
      <c r="Y21" s="15"/>
      <c r="Z21" s="15"/>
      <c r="AA21" s="15"/>
      <c r="AB21" s="15"/>
      <c r="AC21" s="15"/>
      <c r="AD21" s="15"/>
      <c r="AE21" s="15"/>
      <c r="AF21" s="15"/>
      <c r="AG21" s="86"/>
      <c r="AH21" s="77" t="s">
        <v>65</v>
      </c>
      <c r="AI21" s="205"/>
      <c r="AJ21" s="15"/>
      <c r="AK21" s="59"/>
      <c r="AL21" s="59"/>
      <c r="AM21" s="59"/>
      <c r="AN21" s="15"/>
      <c r="AO21" s="15"/>
      <c r="AP21" s="15"/>
      <c r="AQ21" s="15"/>
      <c r="AR21" s="15"/>
      <c r="AS21" s="15"/>
      <c r="AT21" s="15"/>
      <c r="AU21" s="15"/>
      <c r="AV21" s="15"/>
      <c r="AW21" s="15"/>
      <c r="AX21" s="45"/>
      <c r="AY21" s="86"/>
      <c r="AZ21" s="83">
        <f t="shared" si="2"/>
        <v>0</v>
      </c>
      <c r="BA21" s="77" t="s">
        <v>65</v>
      </c>
      <c r="EN21" s="26"/>
    </row>
    <row r="22" spans="1:144" x14ac:dyDescent="0.3">
      <c r="A22" s="88" t="s">
        <v>66</v>
      </c>
      <c r="B22" s="89"/>
      <c r="C22" s="90"/>
      <c r="D22" s="90"/>
      <c r="E22" s="90"/>
      <c r="F22" s="90"/>
      <c r="G22" s="90"/>
      <c r="H22" s="91" t="s">
        <v>77</v>
      </c>
      <c r="I22" s="90"/>
      <c r="J22" s="90"/>
      <c r="K22" s="90"/>
      <c r="L22" s="90"/>
      <c r="M22" s="88" t="s">
        <v>66</v>
      </c>
      <c r="N22" s="18"/>
      <c r="O22" s="15"/>
      <c r="P22" s="15"/>
      <c r="Q22" s="15"/>
      <c r="R22" s="15"/>
      <c r="S22" s="15"/>
      <c r="T22" s="15"/>
      <c r="U22" s="15"/>
      <c r="V22" s="15"/>
      <c r="W22" s="15"/>
      <c r="X22" s="15"/>
      <c r="Y22" s="15"/>
      <c r="Z22" s="15"/>
      <c r="AA22" s="15"/>
      <c r="AB22" s="15"/>
      <c r="AC22" s="15"/>
      <c r="AD22" s="15"/>
      <c r="AE22" s="15"/>
      <c r="AF22" s="15"/>
      <c r="AG22" s="86"/>
      <c r="AH22" s="88" t="s">
        <v>66</v>
      </c>
      <c r="AI22" s="206"/>
      <c r="AJ22" s="90"/>
      <c r="AK22" s="93"/>
      <c r="AL22" s="93"/>
      <c r="AM22" s="93"/>
      <c r="AN22" s="90"/>
      <c r="AO22" s="90"/>
      <c r="AP22" s="90"/>
      <c r="AQ22" s="90"/>
      <c r="AR22" s="90"/>
      <c r="AS22" s="90"/>
      <c r="AT22" s="90"/>
      <c r="AU22" s="90"/>
      <c r="AV22" s="90"/>
      <c r="AW22" s="90"/>
      <c r="AX22" s="92"/>
      <c r="AY22" s="94"/>
      <c r="AZ22" s="83">
        <f t="shared" si="2"/>
        <v>0</v>
      </c>
      <c r="BA22" s="88" t="s">
        <v>66</v>
      </c>
      <c r="EN22" s="26"/>
    </row>
    <row r="23" spans="1:144" s="108" customFormat="1" x14ac:dyDescent="0.3">
      <c r="A23" s="77" t="s">
        <v>112</v>
      </c>
      <c r="B23" s="18"/>
      <c r="C23" s="15"/>
      <c r="D23" s="15"/>
      <c r="E23" s="15"/>
      <c r="F23" s="15"/>
      <c r="G23" s="15"/>
      <c r="H23" s="50"/>
      <c r="I23" s="15"/>
      <c r="J23" s="15"/>
      <c r="K23" s="15"/>
      <c r="L23" s="15"/>
      <c r="M23" s="77"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6"/>
      <c r="AH23" s="77" t="s">
        <v>112</v>
      </c>
      <c r="AI23" s="205"/>
      <c r="AJ23" s="15"/>
      <c r="AK23" s="59"/>
      <c r="AL23" s="59"/>
      <c r="AM23" s="59"/>
      <c r="AN23" s="15"/>
      <c r="AO23" s="15"/>
      <c r="AP23" s="15"/>
      <c r="AQ23" s="15"/>
      <c r="AR23" s="15"/>
      <c r="AS23" s="15"/>
      <c r="AT23" s="15"/>
      <c r="AU23" s="15"/>
      <c r="AV23" s="15"/>
      <c r="AW23" s="15"/>
      <c r="AX23" s="15"/>
      <c r="AY23" s="95"/>
      <c r="AZ23" s="83">
        <f t="shared" si="2"/>
        <v>7.8432528081243271</v>
      </c>
      <c r="BA23" s="77"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8" customFormat="1" x14ac:dyDescent="0.3">
      <c r="A24" s="77" t="s">
        <v>113</v>
      </c>
      <c r="B24" s="18"/>
      <c r="C24" s="15"/>
      <c r="D24" s="15"/>
      <c r="E24" s="15"/>
      <c r="F24" s="15"/>
      <c r="G24" s="15"/>
      <c r="H24" s="50"/>
      <c r="I24" s="15"/>
      <c r="J24" s="15"/>
      <c r="K24" s="15"/>
      <c r="L24" s="15"/>
      <c r="M24" s="77"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6"/>
      <c r="AH24" s="77" t="s">
        <v>113</v>
      </c>
      <c r="AI24" s="205"/>
      <c r="AJ24" s="15"/>
      <c r="AK24" s="59"/>
      <c r="AL24" s="59"/>
      <c r="AM24" s="59"/>
      <c r="AN24" s="15"/>
      <c r="AO24" s="15"/>
      <c r="AP24" s="15"/>
      <c r="AQ24" s="15"/>
      <c r="AR24" s="15"/>
      <c r="AS24" s="15"/>
      <c r="AT24" s="15"/>
      <c r="AU24" s="15"/>
      <c r="AV24" s="15"/>
      <c r="AW24" s="15"/>
      <c r="AX24" s="15"/>
      <c r="AY24" s="95"/>
      <c r="AZ24" s="83">
        <f t="shared" si="2"/>
        <v>252.19309701492537</v>
      </c>
      <c r="BA24" s="77"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8" customFormat="1" x14ac:dyDescent="0.3">
      <c r="A25" s="77" t="s">
        <v>107</v>
      </c>
      <c r="B25" s="18"/>
      <c r="C25" s="15">
        <f>(1*56+2*95+33)*ARC_44/1000</f>
        <v>11.126961317125712</v>
      </c>
      <c r="D25" s="15"/>
      <c r="E25" s="15"/>
      <c r="F25" s="15"/>
      <c r="G25" s="15"/>
      <c r="H25" s="50"/>
      <c r="I25" s="15"/>
      <c r="J25" s="15"/>
      <c r="K25" s="15"/>
      <c r="L25" s="15"/>
      <c r="M25" s="77"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6"/>
      <c r="AH25" s="77" t="s">
        <v>107</v>
      </c>
      <c r="AI25" s="205"/>
      <c r="AJ25" s="15"/>
      <c r="AK25" s="59"/>
      <c r="AL25" s="59"/>
      <c r="AM25" s="59"/>
      <c r="AN25" s="15"/>
      <c r="AO25" s="15"/>
      <c r="AP25" s="15"/>
      <c r="AQ25" s="15"/>
      <c r="AR25" s="15"/>
      <c r="AS25" s="15"/>
      <c r="AT25" s="15"/>
      <c r="AU25" s="15"/>
      <c r="AV25" s="15"/>
      <c r="AW25" s="15"/>
      <c r="AX25" s="15"/>
      <c r="AY25" s="95"/>
      <c r="AZ25" s="83">
        <f t="shared" si="2"/>
        <v>59.184267364209873</v>
      </c>
      <c r="BA25" s="77"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8" customFormat="1" ht="15" thickBot="1" x14ac:dyDescent="0.35">
      <c r="A26" s="88" t="s">
        <v>106</v>
      </c>
      <c r="B26" s="47"/>
      <c r="C26" s="48">
        <f>(1*56+2*95+33)*ARC44tier1/1000</f>
        <v>320.89361655639328</v>
      </c>
      <c r="D26" s="48"/>
      <c r="E26" s="48"/>
      <c r="F26" s="48"/>
      <c r="G26" s="48"/>
      <c r="H26" s="49"/>
      <c r="I26" s="48"/>
      <c r="J26" s="48"/>
      <c r="K26" s="48"/>
      <c r="L26" s="48"/>
      <c r="M26" s="88"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30"/>
      <c r="AH26" s="88" t="s">
        <v>106</v>
      </c>
      <c r="AI26" s="206"/>
      <c r="AJ26" s="90"/>
      <c r="AK26" s="93"/>
      <c r="AL26" s="93"/>
      <c r="AM26" s="93"/>
      <c r="AN26" s="90"/>
      <c r="AO26" s="90"/>
      <c r="AP26" s="90"/>
      <c r="AQ26" s="90"/>
      <c r="AR26" s="90"/>
      <c r="AS26" s="90"/>
      <c r="AT26" s="90"/>
      <c r="AU26" s="90"/>
      <c r="AV26" s="90"/>
      <c r="AW26" s="90"/>
      <c r="AX26" s="90"/>
      <c r="AY26" s="107"/>
      <c r="AZ26" s="83">
        <f t="shared" si="2"/>
        <v>1706.8319963071242</v>
      </c>
      <c r="BA26" s="88"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7" t="s">
        <v>9</v>
      </c>
      <c r="B27" s="102">
        <f t="shared" ref="B27:O27" si="19">SUM(B7:B26)/1000</f>
        <v>3.0576876000000004</v>
      </c>
      <c r="C27" s="102">
        <f t="shared" si="19"/>
        <v>0.33202057787351902</v>
      </c>
      <c r="D27" s="102">
        <f t="shared" si="19"/>
        <v>14.162030999999999</v>
      </c>
      <c r="E27" s="102">
        <f t="shared" si="19"/>
        <v>3.7621632374999998</v>
      </c>
      <c r="F27" s="102">
        <f t="shared" si="19"/>
        <v>1.3458555749999999</v>
      </c>
      <c r="G27" s="102">
        <f t="shared" si="19"/>
        <v>2.1619594875000003</v>
      </c>
      <c r="H27" s="102">
        <f t="shared" si="19"/>
        <v>0</v>
      </c>
      <c r="I27" s="102">
        <f t="shared" si="19"/>
        <v>0</v>
      </c>
      <c r="J27" s="102">
        <f t="shared" si="19"/>
        <v>1.8618281999999999</v>
      </c>
      <c r="K27" s="102">
        <f t="shared" si="19"/>
        <v>10.065281587499999</v>
      </c>
      <c r="L27" s="102">
        <f t="shared" si="19"/>
        <v>0.65910390226188642</v>
      </c>
      <c r="M27" s="87" t="s">
        <v>9</v>
      </c>
      <c r="N27" s="102">
        <f t="shared" si="19"/>
        <v>0.11305360178488999</v>
      </c>
      <c r="O27" s="102">
        <f t="shared" si="19"/>
        <v>0.21777693817510385</v>
      </c>
      <c r="P27" s="102">
        <f t="shared" ref="P27:Y27" si="20">SUM(P7:P26)/1000</f>
        <v>0.11305360178488999</v>
      </c>
      <c r="Q27" s="102">
        <f t="shared" si="20"/>
        <v>1.3221321219264504</v>
      </c>
      <c r="R27" s="102">
        <f t="shared" si="20"/>
        <v>18.235562362500001</v>
      </c>
      <c r="S27" s="100">
        <f t="shared" si="20"/>
        <v>0.2829834</v>
      </c>
      <c r="T27" s="200"/>
      <c r="U27" s="101">
        <f t="shared" si="20"/>
        <v>3.0588391124480689</v>
      </c>
      <c r="V27" s="101">
        <f t="shared" si="20"/>
        <v>2.3354552625</v>
      </c>
      <c r="W27" s="101"/>
      <c r="X27" s="101">
        <f t="shared" si="20"/>
        <v>0.26003634982304968</v>
      </c>
      <c r="Y27" s="101">
        <f t="shared" si="20"/>
        <v>0.83616839999999992</v>
      </c>
      <c r="Z27" s="101">
        <f t="shared" ref="Z27" si="21">SUM(Z7:Z26)/1000</f>
        <v>1.0046051999999999</v>
      </c>
      <c r="AA27" s="101">
        <f t="shared" ref="AA27" si="22">SUM(AA7:AA26)/1000</f>
        <v>3.3722482205262354</v>
      </c>
      <c r="AB27" s="101">
        <f t="shared" ref="AB27" si="23">SUM(AB7:AB26)/1000</f>
        <v>1.2127644</v>
      </c>
      <c r="AC27" s="101"/>
      <c r="AD27" s="101">
        <f t="shared" ref="AD27" si="24">SUM(AD7:AD26)/1000</f>
        <v>0.1406494875</v>
      </c>
      <c r="AE27" s="101">
        <f t="shared" ref="AE27" si="25">SUM(AE7:AE26)/1000</f>
        <v>0.12380523749999998</v>
      </c>
      <c r="AF27" s="101">
        <f t="shared" ref="AF27" si="26">SUM(AF7:AF26)/1000</f>
        <v>5.4140399999999998E-2</v>
      </c>
      <c r="AG27" s="101">
        <f t="shared" ref="AG27" si="27">SUM(AG7:AG26)/1000</f>
        <v>1.4738220000000002</v>
      </c>
      <c r="AH27" s="87" t="s">
        <v>9</v>
      </c>
      <c r="AI27" s="207"/>
      <c r="AJ27" s="102">
        <f t="shared" ref="AJ27" si="28">SUM(AJ7:AJ26)/1000</f>
        <v>0.67374719999999999</v>
      </c>
      <c r="AK27" s="102">
        <f t="shared" ref="AK27" si="29">SUM(AK7:AK26)/1000</f>
        <v>0</v>
      </c>
      <c r="AL27" s="102">
        <f t="shared" ref="AL27" si="30">SUM(AL7:AL26)/1000</f>
        <v>0</v>
      </c>
      <c r="AM27" s="102"/>
      <c r="AN27" s="102">
        <f t="shared" ref="AN27" si="31">SUM(AN7:AN26)/1000</f>
        <v>1.1402071124999997</v>
      </c>
      <c r="AO27" s="102">
        <f t="shared" ref="AO27:AW27" si="32">SUM(AO7:AO26)/1000</f>
        <v>2.3211376500000003</v>
      </c>
      <c r="AP27" s="102">
        <f t="shared" si="32"/>
        <v>0.136438425</v>
      </c>
      <c r="AQ27" s="102">
        <f t="shared" si="32"/>
        <v>0</v>
      </c>
      <c r="AR27" s="102">
        <f t="shared" si="32"/>
        <v>1.76864625E-2</v>
      </c>
      <c r="AS27" s="102">
        <f t="shared" si="32"/>
        <v>1.76864625E-2</v>
      </c>
      <c r="AT27" s="102">
        <f t="shared" si="32"/>
        <v>0</v>
      </c>
      <c r="AU27" s="102">
        <f t="shared" si="32"/>
        <v>3.5844564000000001</v>
      </c>
      <c r="AV27" s="102">
        <f t="shared" si="32"/>
        <v>0.2829834</v>
      </c>
      <c r="AW27" s="102">
        <f t="shared" si="32"/>
        <v>6.6171599999999997E-2</v>
      </c>
      <c r="AX27" s="102">
        <f>SUM(AX7:AX26)/1000</f>
        <v>0.13102196250000001</v>
      </c>
      <c r="AY27" s="102">
        <f>SUM(AY7:AY26)/1000</f>
        <v>0.78768326249999998</v>
      </c>
      <c r="AZ27" s="103">
        <f>SUM(AZ7:AZ26)/1000</f>
        <v>81.094175623730578</v>
      </c>
      <c r="BA27" s="78" t="s">
        <v>59</v>
      </c>
      <c r="EN27" s="26"/>
    </row>
    <row r="28" spans="1:144" s="26" customFormat="1" ht="37.200000000000003" customHeight="1" thickTop="1" x14ac:dyDescent="0.3">
      <c r="A28" s="223" t="s">
        <v>84</v>
      </c>
      <c r="B28" s="223"/>
      <c r="C28" s="223"/>
      <c r="D28" s="223"/>
      <c r="E28" s="223"/>
      <c r="F28" s="223"/>
      <c r="G28" s="223"/>
      <c r="H28" s="223"/>
      <c r="I28" s="223"/>
      <c r="J28" s="223"/>
      <c r="K28" s="223"/>
      <c r="L28" s="223"/>
      <c r="M28" s="223"/>
      <c r="N28" s="223"/>
      <c r="O28" s="223"/>
      <c r="P28" s="223"/>
      <c r="Q28" s="223"/>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24" t="s">
        <v>85</v>
      </c>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row>
    <row r="30" spans="1:144" ht="30" customHeight="1" thickBot="1" x14ac:dyDescent="0.35">
      <c r="A30" s="225" t="s">
        <v>10</v>
      </c>
      <c r="B30" s="225"/>
      <c r="C30" s="225"/>
      <c r="D30" s="225"/>
      <c r="E30" s="225"/>
      <c r="F30" s="224"/>
      <c r="G30" s="224"/>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26" t="s">
        <v>8</v>
      </c>
      <c r="E31" s="227"/>
      <c r="F31" s="14"/>
    </row>
    <row r="32" spans="1:144" x14ac:dyDescent="0.3">
      <c r="A32" s="12" t="s">
        <v>5</v>
      </c>
      <c r="B32" s="7">
        <f>B33*98*63/194/201</f>
        <v>15.959870749346052</v>
      </c>
      <c r="C32" s="8">
        <f>C33*98*63/194/201</f>
        <v>460.27127250346206</v>
      </c>
      <c r="D32" s="228">
        <f t="shared" ref="D32:D37" si="33">(B32+C32)/1</f>
        <v>476.23114325280812</v>
      </c>
      <c r="E32" s="229"/>
      <c r="F32" s="14"/>
    </row>
    <row r="33" spans="1:49" x14ac:dyDescent="0.3">
      <c r="A33" s="13" t="s">
        <v>3</v>
      </c>
      <c r="B33" s="9">
        <f>75.6+25.2</f>
        <v>100.8</v>
      </c>
      <c r="C33" s="10">
        <v>2907</v>
      </c>
      <c r="D33" s="230">
        <f t="shared" si="33"/>
        <v>3007.8</v>
      </c>
      <c r="E33" s="231"/>
      <c r="F33" s="14"/>
    </row>
    <row r="34" spans="1:49" x14ac:dyDescent="0.3">
      <c r="A34" s="13" t="s">
        <v>15</v>
      </c>
      <c r="B34" s="9">
        <f>4*AFR_44</f>
        <v>403.2</v>
      </c>
      <c r="C34" s="10">
        <f>4*AFR44tier1</f>
        <v>11628</v>
      </c>
      <c r="D34" s="230">
        <f t="shared" si="33"/>
        <v>12031.2</v>
      </c>
      <c r="E34" s="231"/>
      <c r="F34" s="14"/>
    </row>
    <row r="35" spans="1:49" x14ac:dyDescent="0.3">
      <c r="A35" s="96" t="s">
        <v>4</v>
      </c>
      <c r="B35" s="97">
        <f>352.8+117.6</f>
        <v>470.4</v>
      </c>
      <c r="C35" s="98">
        <v>13005</v>
      </c>
      <c r="D35" s="230">
        <f t="shared" si="33"/>
        <v>13475.4</v>
      </c>
      <c r="E35" s="231"/>
      <c r="F35" s="14"/>
    </row>
    <row r="36" spans="1:49" x14ac:dyDescent="0.3">
      <c r="A36" s="106" t="s">
        <v>110</v>
      </c>
      <c r="B36" s="9">
        <f>B33*125*87/194/201</f>
        <v>28.112017233420527</v>
      </c>
      <c r="C36" s="9">
        <f>C33*125*97/194/201</f>
        <v>903.91791044776119</v>
      </c>
      <c r="D36" s="230">
        <f t="shared" si="33"/>
        <v>932.02992768118168</v>
      </c>
      <c r="E36" s="231"/>
      <c r="F36" s="26"/>
    </row>
    <row r="37" spans="1:49" ht="15" thickBot="1" x14ac:dyDescent="0.35">
      <c r="A37" s="99" t="s">
        <v>105</v>
      </c>
      <c r="B37" s="6">
        <f>B33*116*133/194/201</f>
        <v>39.881581781812585</v>
      </c>
      <c r="C37" s="6">
        <f>C33*116*133/194/201</f>
        <v>1150.1563317433452</v>
      </c>
      <c r="D37" s="232">
        <f t="shared" si="33"/>
        <v>1190.0379135251578</v>
      </c>
      <c r="E37" s="233"/>
      <c r="F37" s="26"/>
    </row>
    <row r="38" spans="1:49" x14ac:dyDescent="0.3">
      <c r="A38" s="218" t="s">
        <v>6</v>
      </c>
      <c r="B38" s="218"/>
      <c r="C38" s="218"/>
      <c r="D38" s="218"/>
      <c r="E38" s="218"/>
      <c r="F38" s="219"/>
      <c r="G38" s="219"/>
    </row>
    <row r="39" spans="1:49" x14ac:dyDescent="0.3">
      <c r="A39" s="219" t="s">
        <v>7</v>
      </c>
      <c r="B39" s="219"/>
      <c r="C39" s="219"/>
      <c r="D39" s="219"/>
      <c r="E39" s="219"/>
      <c r="F39" s="219"/>
      <c r="G39" s="219"/>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8"/>
  <sheetViews>
    <sheetView view="pageBreakPreview" topLeftCell="L1" zoomScaleNormal="100" zoomScaleSheetLayoutView="100" workbookViewId="0">
      <selection activeCell="B4" sqref="B4"/>
    </sheetView>
  </sheetViews>
  <sheetFormatPr baseColWidth="10" defaultColWidth="8.88671875" defaultRowHeight="14.4" x14ac:dyDescent="0.3"/>
  <cols>
    <col min="1" max="1" width="17.77734375" customWidth="1"/>
    <col min="2" max="2" width="15.6640625" customWidth="1"/>
    <col min="3" max="3" width="17.33203125" customWidth="1"/>
    <col min="4" max="4" width="24.33203125" customWidth="1"/>
    <col min="5" max="5" width="18.88671875" customWidth="1"/>
    <col min="6" max="6" width="19.33203125" customWidth="1"/>
    <col min="7" max="7" width="20.109375" customWidth="1"/>
    <col min="8" max="8" width="21" customWidth="1"/>
    <col min="9" max="9" width="20.44140625" customWidth="1"/>
    <col min="10" max="10" width="17" customWidth="1"/>
    <col min="11" max="11" width="19.6640625" customWidth="1"/>
    <col min="12" max="12" width="20.33203125" customWidth="1"/>
    <col min="13" max="13" width="17" customWidth="1"/>
    <col min="14" max="14" width="16.33203125" customWidth="1"/>
    <col min="15" max="15" width="15" customWidth="1"/>
    <col min="16" max="16" width="14.109375" customWidth="1"/>
    <col min="17" max="17" width="14.109375" hidden="1" customWidth="1"/>
    <col min="18" max="18" width="19.6640625" customWidth="1"/>
    <col min="19" max="19" width="26.33203125" customWidth="1"/>
    <col min="20" max="20" width="17.88671875" customWidth="1"/>
    <col min="21" max="21" width="16.6640625" style="62" customWidth="1"/>
    <col min="22" max="23" width="19" customWidth="1"/>
    <col min="24" max="24" width="23.6640625" customWidth="1"/>
    <col min="25" max="25" width="16.6640625" customWidth="1"/>
    <col min="26" max="26" width="17.6640625" customWidth="1"/>
    <col min="27" max="28" width="18.88671875" customWidth="1"/>
    <col min="29" max="29" width="18.33203125" customWidth="1"/>
    <col min="30" max="30" width="18.44140625" customWidth="1"/>
    <col min="31" max="31" width="12.88671875" hidden="1" customWidth="1"/>
    <col min="32" max="32" width="19.5546875" hidden="1" customWidth="1"/>
    <col min="33" max="33" width="15.109375" hidden="1" customWidth="1"/>
    <col min="34" max="34" width="15.21875" hidden="1" customWidth="1"/>
    <col min="35" max="35" width="22.44140625" customWidth="1"/>
    <col min="36" max="36" width="23" customWidth="1"/>
    <col min="37" max="37" width="19.44140625" customWidth="1"/>
    <col min="38" max="38" width="22.21875" customWidth="1"/>
    <col min="39" max="39" width="20.109375" customWidth="1"/>
    <col min="40" max="40" width="22.109375" customWidth="1"/>
    <col min="41" max="41" width="21" customWidth="1"/>
    <col min="42" max="42" width="16.88671875" customWidth="1"/>
    <col min="43" max="43" width="18.44140625" customWidth="1"/>
    <col min="44" max="44" width="17.44140625" customWidth="1"/>
    <col min="45" max="45" width="23" customWidth="1"/>
    <col min="46" max="46" width="21.44140625" customWidth="1"/>
    <col min="47" max="48" width="19.44140625" customWidth="1"/>
    <col min="70" max="75" width="8.88671875" style="26"/>
  </cols>
  <sheetData>
    <row r="1" spans="1:75" ht="80.400000000000006" customHeight="1" x14ac:dyDescent="0.3">
      <c r="A1" s="234" t="s">
        <v>92</v>
      </c>
      <c r="B1" s="234"/>
      <c r="C1" s="234"/>
      <c r="D1" s="234"/>
      <c r="E1" s="234"/>
      <c r="F1" s="234"/>
      <c r="G1" s="234"/>
      <c r="H1" s="234"/>
      <c r="I1" s="234"/>
      <c r="J1" s="234"/>
      <c r="K1" s="234"/>
      <c r="L1" s="234"/>
      <c r="M1" s="234"/>
      <c r="N1" s="234"/>
      <c r="O1" s="234"/>
      <c r="P1" s="234"/>
      <c r="Q1" s="234"/>
      <c r="R1" s="234"/>
      <c r="S1" s="234"/>
      <c r="T1" s="104"/>
      <c r="U1" s="64"/>
      <c r="V1" s="20"/>
      <c r="W1" s="20"/>
      <c r="X1" s="20"/>
      <c r="Y1" s="20"/>
      <c r="Z1" s="20"/>
      <c r="AA1" s="20"/>
      <c r="AB1" s="20"/>
      <c r="AC1" s="20"/>
      <c r="AD1" s="20"/>
      <c r="AE1" s="20"/>
      <c r="AF1" s="20"/>
      <c r="AG1" s="20"/>
      <c r="AH1" s="20"/>
      <c r="AI1" s="20"/>
      <c r="AJ1" s="20"/>
      <c r="AK1" s="26"/>
      <c r="AM1" s="20"/>
      <c r="AN1" s="20"/>
      <c r="AO1" s="20"/>
      <c r="AP1" s="20"/>
      <c r="AQ1" s="20"/>
      <c r="AR1" s="20"/>
      <c r="AS1" s="20"/>
      <c r="AU1" s="26"/>
      <c r="AV1" s="26"/>
    </row>
    <row r="2" spans="1:75" ht="18" customHeight="1" thickBot="1" x14ac:dyDescent="0.35">
      <c r="A2" s="54">
        <f>GeneralRemarks!A2</f>
        <v>41716</v>
      </c>
      <c r="B2" s="235"/>
      <c r="C2" s="235"/>
      <c r="D2" s="235"/>
      <c r="E2" s="165"/>
      <c r="F2" s="165"/>
      <c r="G2" s="165"/>
      <c r="H2" s="165"/>
      <c r="I2" s="165"/>
      <c r="J2" s="235"/>
      <c r="K2" s="235"/>
      <c r="L2" s="235"/>
      <c r="M2" s="235"/>
      <c r="N2" s="235"/>
      <c r="O2" s="235"/>
      <c r="P2" s="21"/>
      <c r="Q2" s="21"/>
      <c r="R2" s="20"/>
      <c r="S2" s="20"/>
      <c r="T2" s="20"/>
      <c r="U2" s="20"/>
      <c r="V2" s="20"/>
      <c r="W2" s="20"/>
      <c r="X2" s="54"/>
      <c r="Y2" s="20"/>
      <c r="Z2" s="20"/>
      <c r="AA2" s="20"/>
      <c r="AB2" s="20"/>
      <c r="AC2" s="20"/>
      <c r="AD2" s="20"/>
      <c r="AE2" s="20"/>
      <c r="AF2" s="20"/>
      <c r="AG2" s="20"/>
      <c r="AH2" s="20"/>
      <c r="AI2" s="20"/>
      <c r="AJ2" s="20"/>
      <c r="AK2" s="26"/>
      <c r="AM2" s="20"/>
      <c r="AN2" s="20"/>
      <c r="AO2" s="20"/>
      <c r="AP2" s="20"/>
      <c r="AQ2" s="20"/>
      <c r="AR2" s="20"/>
      <c r="AS2" s="20"/>
      <c r="AU2" s="52">
        <f>A2</f>
        <v>41716</v>
      </c>
      <c r="AV2" s="26"/>
    </row>
    <row r="3" spans="1:75" s="1" customFormat="1" ht="32.4" customHeight="1" thickTop="1" thickBot="1" x14ac:dyDescent="0.35">
      <c r="A3" s="79" t="s">
        <v>88</v>
      </c>
      <c r="B3" s="80" t="str">
        <f>AllEntries!B7</f>
        <v>DMI</v>
      </c>
      <c r="C3" s="80" t="str">
        <f>AllEntries!C7</f>
        <v>AWI</v>
      </c>
      <c r="D3" s="80" t="str">
        <f>AllEntries!D7</f>
        <v xml:space="preserve">CLMcom </v>
      </c>
      <c r="E3" s="80" t="str">
        <f>AllEntries!E7</f>
        <v>CLMcom</v>
      </c>
      <c r="F3" s="80" t="str">
        <f>AllEntries!F7</f>
        <v>CLMcom</v>
      </c>
      <c r="G3" s="80" t="str">
        <f>AllEntries!G7</f>
        <v>CLMcom</v>
      </c>
      <c r="H3" s="80" t="str">
        <f>AllEntries!H7</f>
        <v>CLMcom</v>
      </c>
      <c r="I3" s="80" t="str">
        <f>AllEntries!I7</f>
        <v>CLMcom</v>
      </c>
      <c r="J3" s="80" t="str">
        <f>AllEntries!J7</f>
        <v>MPI-CSC</v>
      </c>
      <c r="K3" s="80" t="str">
        <f>AllEntries!K7</f>
        <v>MPI-CSC</v>
      </c>
      <c r="L3" s="80" t="str">
        <f>AllEntries!L7</f>
        <v>MPI-CSC</v>
      </c>
      <c r="M3" s="80" t="str">
        <f>AllEntries!M7</f>
        <v>SMHI</v>
      </c>
      <c r="N3" s="80" t="str">
        <f>AllEntries!N7</f>
        <v>SMHI</v>
      </c>
      <c r="O3" s="80" t="str">
        <f>AllEntries!O7</f>
        <v>SMHI</v>
      </c>
      <c r="P3" s="80" t="str">
        <f>AllEntries!P7</f>
        <v>SMHI</v>
      </c>
      <c r="Q3" s="180"/>
      <c r="R3" s="80" t="str">
        <f>AllEntries!R7</f>
        <v>CHMI</v>
      </c>
      <c r="S3" s="80" t="str">
        <f>AllEntries!S7</f>
        <v>HMS</v>
      </c>
      <c r="T3" s="80" t="str">
        <f>AllEntries!T7</f>
        <v>CNRM</v>
      </c>
      <c r="U3" s="80" t="str">
        <f>AllEntries!U7</f>
        <v>CNRM</v>
      </c>
      <c r="V3" s="110" t="str">
        <f>AllEntries!V7</f>
        <v>KNMI</v>
      </c>
      <c r="W3" s="110" t="str">
        <f>AllEntries!W7</f>
        <v>KNMI</v>
      </c>
      <c r="X3" s="144" t="str">
        <f>AllEntries!X7</f>
        <v>KNMI</v>
      </c>
      <c r="Y3" s="180" t="str">
        <f>AllEntries!Y7</f>
        <v>UQAM</v>
      </c>
      <c r="Z3" s="80" t="str">
        <f>AllEntries!Z7</f>
        <v>UCLM</v>
      </c>
      <c r="AA3" s="80" t="str">
        <f>AllEntries!AA7</f>
        <v>ICTP</v>
      </c>
      <c r="AB3" s="180" t="str">
        <f>AllEntries!AB7</f>
        <v>ENEA</v>
      </c>
      <c r="AC3" s="80" t="str">
        <f>AllEntries!AC7</f>
        <v>CUNI</v>
      </c>
      <c r="AD3" s="80" t="str">
        <f>AllEntries!AD7</f>
        <v>DHMZ</v>
      </c>
      <c r="AE3" s="180" t="str">
        <f>AllEntries!AE7</f>
        <v>GISS</v>
      </c>
      <c r="AF3" s="180" t="str">
        <f>AllEntries!AF7</f>
        <v>CCCma</v>
      </c>
      <c r="AG3" s="180" t="str">
        <f>AllEntries!AG7</f>
        <v>CSIR</v>
      </c>
      <c r="AH3" s="180" t="str">
        <f>AllEntries!AH7</f>
        <v>KAUST</v>
      </c>
      <c r="AI3" s="80" t="str">
        <f>AllEntries!AI7</f>
        <v>MOHC</v>
      </c>
      <c r="AJ3" s="80" t="str">
        <f>AllEntries!AJ7</f>
        <v>MOHC</v>
      </c>
      <c r="AK3" s="80" t="str">
        <f>AllEntries!AK7</f>
        <v>MIUB</v>
      </c>
      <c r="AL3" s="144" t="str">
        <f>AllEntries!AL7</f>
        <v>BCCR</v>
      </c>
      <c r="AM3" s="80" t="str">
        <f>AllEntries!AM7</f>
        <v>CRP-GL</v>
      </c>
      <c r="AN3" s="80" t="str">
        <f>AllEntries!AN7</f>
        <v>IDL</v>
      </c>
      <c r="AO3" s="80" t="str">
        <f>AllEntries!AO7</f>
        <v>IPSL-INERIS</v>
      </c>
      <c r="AP3" s="80" t="str">
        <f>AllEntries!AP7</f>
        <v>AUTH-Met</v>
      </c>
      <c r="AQ3" s="80" t="str">
        <f>AllEntries!AQ7</f>
        <v>AUTH-LHTEE</v>
      </c>
      <c r="AR3" s="80" t="str">
        <f>AllEntries!AR7</f>
        <v>NUIM</v>
      </c>
      <c r="AS3" s="80" t="str">
        <f>AllEntries!AS7</f>
        <v>UHOH</v>
      </c>
      <c r="AT3" s="80" t="str">
        <f>AllEntries!AT7</f>
        <v>UM</v>
      </c>
      <c r="AU3" s="80" t="str">
        <f>AllEntries!AU7</f>
        <v>UCAN</v>
      </c>
      <c r="AV3" s="208" t="str">
        <f>AllEntries!AV7</f>
        <v>UCAN</v>
      </c>
      <c r="AW3" s="221"/>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s="1" customFormat="1" ht="66.599999999999994" customHeight="1" thickTop="1" thickBot="1" x14ac:dyDescent="0.35">
      <c r="A4" s="190" t="s">
        <v>184</v>
      </c>
      <c r="B4" s="191" t="str">
        <f>IF(ISBLANK(AllEntries!B8),"",AllEntries!B8)</f>
        <v/>
      </c>
      <c r="C4" s="191" t="str">
        <f>IF(ISBLANK(AllEntries!C8),"",AllEntries!C8)</f>
        <v/>
      </c>
      <c r="D4" s="191" t="str">
        <f>IF(ISBLANK(AllEntries!D8),"",AllEntries!D8)</f>
        <v>Climate Limited-area Modelling Community (CLM-Community)</v>
      </c>
      <c r="E4" s="191" t="str">
        <f>IF(ISBLANK(AllEntries!E8),"",AllEntries!E8)</f>
        <v>Climate Limited-area Modelling Community (CLM-Community)</v>
      </c>
      <c r="F4" s="191" t="str">
        <f>IF(ISBLANK(AllEntries!F8),"",AllEntries!F8)</f>
        <v>Climate Limited-area Modelling Community (CLM-Community)</v>
      </c>
      <c r="G4" s="191" t="str">
        <f>IF(ISBLANK(AllEntries!G8),"",AllEntries!G8)</f>
        <v>Climate Limited-area Modelling Community (CLM-Community)</v>
      </c>
      <c r="H4" s="191" t="str">
        <f>IF(ISBLANK(AllEntries!H8),"",AllEntries!H8)</f>
        <v>Climate Limited-area Modelling Community (CLM-Community)</v>
      </c>
      <c r="I4" s="191" t="str">
        <f>IF(ISBLANK(AllEntries!I8),"",AllEntries!I8)</f>
        <v>Climate Limited-area Modelling Community (CLM-Community)</v>
      </c>
      <c r="J4" s="191" t="str">
        <f>IF(ISBLANK(AllEntries!J8),"",AllEntries!J8)</f>
        <v>Helmholtz-Zentrum Geesthacht, Climate Service Center, Max Planck Institute for Meteorology</v>
      </c>
      <c r="K4" s="191" t="str">
        <f>IF(ISBLANK(AllEntries!K8),"",AllEntries!K8)</f>
        <v>Helmholtz-Zentrum Geesthacht, Climate Service Center, Max Planck Institute for Meteorology</v>
      </c>
      <c r="L4" s="191" t="str">
        <f>IF(ISBLANK(AllEntries!L8),"",AllEntries!L8)</f>
        <v>Helmholtz-Zentrum Geesthacht, Climate Service Center, Max Planck Institute for Meteorology</v>
      </c>
      <c r="M4" s="191" t="str">
        <f>IF(ISBLANK(AllEntries!M8),"",AllEntries!M8)</f>
        <v>Swedish Meteorological and Hydrological Institute, Rossby Centre</v>
      </c>
      <c r="N4" s="191" t="str">
        <f>IF(ISBLANK(AllEntries!N8),"",AllEntries!N8)</f>
        <v>Swedish Meteorological and Hydrological Institute, Rossby Centre</v>
      </c>
      <c r="O4" s="191" t="str">
        <f>IF(ISBLANK(AllEntries!O8),"",AllEntries!O8)</f>
        <v>Swedish Meteorological and Hydrological Institute, Rossby Centre</v>
      </c>
      <c r="P4" s="191" t="str">
        <f>IF(ISBLANK(AllEntries!P8),"",AllEntries!P8)</f>
        <v>Swedish Meteorological and Hydrological Institute, Rossby Centre</v>
      </c>
      <c r="Q4" s="191" t="str">
        <f>IF(ISBLANK(AllEntries!Q8),"",AllEntries!Q8)</f>
        <v>institution
(long version)</v>
      </c>
      <c r="R4" s="191" t="str">
        <f>IF(ISBLANK(AllEntries!R8),"",AllEntries!R8)</f>
        <v/>
      </c>
      <c r="S4" s="191" t="str">
        <f>IF(ISBLANK(AllEntries!S8),"",AllEntries!S8)</f>
        <v/>
      </c>
      <c r="T4" s="191" t="str">
        <f>IF(ISBLANK(AllEntries!T8),"",AllEntries!T8)</f>
        <v>Centre National de Recherches Meteorologiques</v>
      </c>
      <c r="U4" s="191" t="str">
        <f>IF(ISBLANK(AllEntries!U8),"",AllEntries!U8)</f>
        <v>Centre National de Recherches Meteorologiques</v>
      </c>
      <c r="V4" s="191" t="str">
        <f>IF(ISBLANK(AllEntries!V8),"",AllEntries!V8)</f>
        <v>Royal Netherlands Meteorological Institute, De Bilt, The Netherlands</v>
      </c>
      <c r="W4" s="191" t="str">
        <f>IF(ISBLANK(AllEntries!W8),"",AllEntries!W8)</f>
        <v>Royal Netherlands Meteorological Institute, De Bilt, The Netherlands</v>
      </c>
      <c r="X4" s="191" t="str">
        <f>IF(ISBLANK(AllEntries!X8),"",AllEntries!X8)</f>
        <v>Royal Netherlands Meteorological Institute, De Bilt, The Netherlands</v>
      </c>
      <c r="Y4" s="196" t="str">
        <f>IF(ISBLANK(AllEntries!Y8),"",AllEntries!Y8)</f>
        <v>Universite du Quebec a Montreal</v>
      </c>
      <c r="Z4" s="191" t="str">
        <f>IF(ISBLANK(AllEntries!Z8),"",AllEntries!Z8)</f>
        <v>University of Castilla-La Mancha, Toledo, Spain</v>
      </c>
      <c r="AA4" s="191" t="str">
        <f>IF(ISBLANK(AllEntries!AA8),"",AllEntries!AA8)</f>
        <v/>
      </c>
      <c r="AB4" s="196" t="str">
        <f>IF(ISBLANK(AllEntries!AB8),"",AllEntries!AB8)</f>
        <v/>
      </c>
      <c r="AC4" s="191" t="str">
        <f>IF(ISBLANK(AllEntries!AC8),"",AllEntries!AC8)</f>
        <v/>
      </c>
      <c r="AD4" s="191" t="str">
        <f>IF(ISBLANK(AllEntries!AD8),"",AllEntries!AD8)</f>
        <v>Meteorological and Hydrological Service of Croatia</v>
      </c>
      <c r="AE4" s="191" t="str">
        <f>IF(ISBLANK(AllEntries!AE8),"",AllEntries!AE8)</f>
        <v/>
      </c>
      <c r="AF4" s="191" t="str">
        <f>IF(ISBLANK(AllEntries!AF8),"",AllEntries!AF8)</f>
        <v>CCCma (Canadian Centre for Climate Modelling and Analysis, Victoria, BC, Canada)</v>
      </c>
      <c r="AG4" s="191" t="str">
        <f>IF(ISBLANK(AllEntries!AG8),"",AllEntries!AG8)</f>
        <v/>
      </c>
      <c r="AH4" s="191" t="str">
        <f>IF(ISBLANK(AllEntries!AH8),"",AllEntries!AH8)</f>
        <v/>
      </c>
      <c r="AI4" s="191" t="str">
        <f>IF(ISBLANK(AllEntries!AI8),"",AllEntries!AI8)</f>
        <v>Met Office Hadley Centre</v>
      </c>
      <c r="AJ4" s="191" t="str">
        <f>IF(ISBLANK(AllEntries!AJ8),"",AllEntries!AJ8)</f>
        <v>Met Office Hadley Centre</v>
      </c>
      <c r="AK4" s="191" t="str">
        <f>IF(ISBLANK(AllEntries!AK8),"",AllEntries!AK8)</f>
        <v/>
      </c>
      <c r="AL4" s="191" t="str">
        <f>IF(ISBLANK(AllEntries!AL8),"",AllEntries!AL8)</f>
        <v>Bjerknes Centre for Climate Research</v>
      </c>
      <c r="AM4" s="191" t="str">
        <f>IF(ISBLANK(AllEntries!AM8),"",AllEntries!AM8)</f>
        <v/>
      </c>
      <c r="AN4" s="191" t="str">
        <f>IF(ISBLANK(AllEntries!AN8),"",AllEntries!AN8)</f>
        <v/>
      </c>
      <c r="AO4" s="191" t="str">
        <f>IF(ISBLANK(AllEntries!AO8),"",AllEntries!AO8)</f>
        <v/>
      </c>
      <c r="AP4" s="191" t="str">
        <f>IF(ISBLANK(AllEntries!AP8),"",AllEntries!AP8)</f>
        <v/>
      </c>
      <c r="AQ4" s="191" t="str">
        <f>IF(ISBLANK(AllEntries!AQ8),"",AllEntries!AQ8)</f>
        <v/>
      </c>
      <c r="AR4" s="191" t="str">
        <f>IF(ISBLANK(AllEntries!AR8),"",AllEntries!AR8)</f>
        <v/>
      </c>
      <c r="AS4" s="191" t="str">
        <f>IF(ISBLANK(AllEntries!AS8),"",AllEntries!AS8)</f>
        <v/>
      </c>
      <c r="AT4" s="191" t="str">
        <f>IF(ISBLANK(AllEntries!AT8),"",AllEntries!AT8)</f>
        <v/>
      </c>
      <c r="AU4" s="191" t="str">
        <f>IF(ISBLANK(AllEntries!AU8),"",AllEntries!AU8)</f>
        <v/>
      </c>
      <c r="AV4" s="209" t="str">
        <f>IF(ISBLANK(AllEntries!AV8),"",AllEntries!AV8)</f>
        <v/>
      </c>
      <c r="AW4" s="221"/>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s="1" customFormat="1" ht="37.799999999999997" customHeight="1" thickBot="1" x14ac:dyDescent="0.35">
      <c r="A5" s="199" t="s">
        <v>86</v>
      </c>
      <c r="B5" s="65" t="str">
        <f>AllEntries!B10</f>
        <v>HIRHAM5</v>
      </c>
      <c r="C5" s="65" t="str">
        <f>AllEntries!C10</f>
        <v>HIRHAM5</v>
      </c>
      <c r="D5" s="65" t="str">
        <f>AllEntries!D10</f>
        <v>CCLM4-8-17</v>
      </c>
      <c r="E5" s="65" t="str">
        <f>AllEntries!E10</f>
        <v>CCLM4-8-17</v>
      </c>
      <c r="F5" s="65" t="str">
        <f>AllEntries!F10</f>
        <v>CCLM4-8-17</v>
      </c>
      <c r="G5" s="65" t="str">
        <f>AllEntries!G10</f>
        <v>CCLM4-8-17</v>
      </c>
      <c r="H5" s="65" t="str">
        <f>AllEntries!H10</f>
        <v>CCLM4-8-17</v>
      </c>
      <c r="I5" s="65" t="str">
        <f>AllEntries!I10</f>
        <v>CCLM4-8-17</v>
      </c>
      <c r="J5" s="65" t="str">
        <f>AllEntries!J10</f>
        <v>REMO2009</v>
      </c>
      <c r="K5" s="65" t="str">
        <f>AllEntries!K10</f>
        <v>REMO2009</v>
      </c>
      <c r="L5" s="65" t="str">
        <f>AllEntries!L10</f>
        <v>REMO2009</v>
      </c>
      <c r="M5" s="65" t="str">
        <f>AllEntries!M10</f>
        <v>RCAO-SN</v>
      </c>
      <c r="N5" s="65" t="str">
        <f>AllEntries!N10</f>
        <v>RCA4-SN</v>
      </c>
      <c r="O5" s="65" t="str">
        <f>AllEntries!O10</f>
        <v>RCAO</v>
      </c>
      <c r="P5" s="65" t="str">
        <f>AllEntries!P10</f>
        <v>RCA4</v>
      </c>
      <c r="Q5" s="181"/>
      <c r="R5" s="65" t="str">
        <f>AllEntries!R10</f>
        <v>ALADIN52</v>
      </c>
      <c r="S5" s="65" t="str">
        <f>AllEntries!S10</f>
        <v>ALADIN52</v>
      </c>
      <c r="T5" s="65" t="str">
        <f>AllEntries!T10</f>
        <v>ALADIN52</v>
      </c>
      <c r="U5" s="65" t="str">
        <f>AllEntries!U10</f>
        <v>ARPEGE52</v>
      </c>
      <c r="V5" s="111" t="str">
        <f>AllEntries!V10</f>
        <v>RACMO22E</v>
      </c>
      <c r="W5" s="111" t="str">
        <f>AllEntries!W10</f>
        <v>RACMO21P</v>
      </c>
      <c r="X5" s="145" t="str">
        <f>AllEntries!X10</f>
        <v>RACMO22T</v>
      </c>
      <c r="Y5" s="181" t="str">
        <f>AllEntries!Y10</f>
        <v>CRCM5</v>
      </c>
      <c r="Z5" s="65" t="str">
        <f>AllEntries!Z10</f>
        <v>PROMES</v>
      </c>
      <c r="AA5" s="65" t="str">
        <f>AllEntries!AA10</f>
        <v>RegCM4-3</v>
      </c>
      <c r="AB5" s="181" t="str">
        <f>AllEntries!AB10</f>
        <v>RegCM4-3</v>
      </c>
      <c r="AC5" s="65" t="str">
        <f>AllEntries!AC10</f>
        <v>RegCM4-2</v>
      </c>
      <c r="AD5" s="65" t="str">
        <f>AllEntries!AD10</f>
        <v>RegCM4-2</v>
      </c>
      <c r="AE5" s="181" t="str">
        <f>AllEntries!AE10</f>
        <v>RM3</v>
      </c>
      <c r="AF5" s="181" t="str">
        <f>AllEntries!AF10</f>
        <v>CanRCM4</v>
      </c>
      <c r="AG5" s="181" t="str">
        <f>AllEntries!AG10</f>
        <v>CCAM</v>
      </c>
      <c r="AH5" s="181" t="str">
        <f>AllEntries!AH10</f>
        <v>GFDL</v>
      </c>
      <c r="AI5" s="65" t="str">
        <f>AllEntries!AI10</f>
        <v>HadGEM3-RA</v>
      </c>
      <c r="AJ5" s="65" t="str">
        <f>AllEntries!AJ10</f>
        <v>HadRM3P</v>
      </c>
      <c r="AK5" s="65" t="str">
        <f>AllEntries!AK10</f>
        <v>WRF331A</v>
      </c>
      <c r="AL5" s="145" t="str">
        <f>AllEntries!AL10</f>
        <v>WRF331C</v>
      </c>
      <c r="AM5" s="65" t="str">
        <f>AllEntries!AM10</f>
        <v>WRF331A</v>
      </c>
      <c r="AN5" s="65" t="str">
        <f>AllEntries!AN10</f>
        <v>WRF331D</v>
      </c>
      <c r="AO5" s="65" t="str">
        <f>AllEntries!AO10</f>
        <v>WRF331F</v>
      </c>
      <c r="AP5" s="65" t="str">
        <f>AllEntries!AP10</f>
        <v>WRF331A</v>
      </c>
      <c r="AQ5" s="65" t="str">
        <f>AllEntries!AQ10</f>
        <v>WRF321B</v>
      </c>
      <c r="AR5" s="65" t="str">
        <f>AllEntries!AR10</f>
        <v>WRF341E</v>
      </c>
      <c r="AS5" s="65" t="str">
        <f>AllEntries!AS10</f>
        <v>WRF331H</v>
      </c>
      <c r="AT5" s="65" t="str">
        <f>AllEntries!AT10</f>
        <v>WRF331</v>
      </c>
      <c r="AU5" s="65" t="str">
        <f>AllEntries!AU10</f>
        <v>WRF331G</v>
      </c>
      <c r="AV5" s="210" t="str">
        <f>AllEntries!AV10</f>
        <v>WRF350I</v>
      </c>
      <c r="AW5" s="221"/>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s="1" customFormat="1" ht="40.200000000000003" customHeight="1" thickBot="1" x14ac:dyDescent="0.3">
      <c r="A6" s="76" t="s">
        <v>87</v>
      </c>
      <c r="B6" s="65" t="str">
        <f t="shared" ref="B6" si="0">IF(ISBLANK(B9),"",CONCATENATE(B3,"-",B5))</f>
        <v>DMI-HIRHAM5</v>
      </c>
      <c r="C6" s="65" t="str">
        <f>IF(ISBLANK(C9),"",CONCATENATE(C3,"-",C5))</f>
        <v>AWI-HIRHAM5</v>
      </c>
      <c r="D6" s="65" t="str">
        <f t="shared" ref="D6" si="1">IF(ISBLANK(D9),"",CONCATENATE(D3,"-",D5))</f>
        <v>CLMcom -CCLM4-8-17</v>
      </c>
      <c r="E6" s="65" t="str">
        <f t="shared" ref="E6" si="2">IF(ISBLANK(E9),"",CONCATENATE(E3,"-",E5))</f>
        <v>CLMcom-CCLM4-8-17</v>
      </c>
      <c r="F6" s="65" t="str">
        <f t="shared" ref="F6" si="3">IF(ISBLANK(F9),"",CONCATENATE(F3,"-",F5))</f>
        <v>CLMcom-CCLM4-8-17</v>
      </c>
      <c r="G6" s="65" t="str">
        <f t="shared" ref="G6" si="4">IF(ISBLANK(G9),"",CONCATENATE(G3,"-",G5))</f>
        <v>CLMcom-CCLM4-8-17</v>
      </c>
      <c r="H6" s="65" t="str">
        <f t="shared" ref="H6" si="5">IF(ISBLANK(H9),"",CONCATENATE(H3,"-",H5))</f>
        <v>CLMcom-CCLM4-8-17</v>
      </c>
      <c r="I6" s="65" t="str">
        <f t="shared" ref="I6" si="6">IF(ISBLANK(I9),"",CONCATENATE(I3,"-",I5))</f>
        <v>CLMcom-CCLM4-8-17</v>
      </c>
      <c r="J6" s="65" t="str">
        <f t="shared" ref="J6" si="7">IF(ISBLANK(J9),"",CONCATENATE(J3,"-",J5))</f>
        <v>MPI-CSC-REMO2009</v>
      </c>
      <c r="K6" s="65" t="str">
        <f t="shared" ref="K6" si="8">IF(ISBLANK(K9),"",CONCATENATE(K3,"-",K5))</f>
        <v>MPI-CSC-REMO2009</v>
      </c>
      <c r="L6" s="65" t="str">
        <f t="shared" ref="L6" si="9">IF(ISBLANK(L9),"",CONCATENATE(L3,"-",L5))</f>
        <v>MPI-CSC-REMO2009</v>
      </c>
      <c r="M6" s="65" t="str">
        <f t="shared" ref="M6" si="10">IF(ISBLANK(M9),"",CONCATENATE(M3,"-",M5))</f>
        <v>SMHI-RCAO-SN</v>
      </c>
      <c r="N6" s="65" t="str">
        <f t="shared" ref="N6" si="11">IF(ISBLANK(N9),"",CONCATENATE(N3,"-",N5))</f>
        <v>SMHI-RCA4-SN</v>
      </c>
      <c r="O6" s="65" t="str">
        <f t="shared" ref="O6" si="12">IF(ISBLANK(O9),"",CONCATENATE(O3,"-",O5))</f>
        <v>SMHI-RCAO</v>
      </c>
      <c r="P6" s="65" t="str">
        <f t="shared" ref="P6" si="13">IF(ISBLANK(P9),"",CONCATENATE(P3,"-",P5))</f>
        <v>SMHI-RCA4</v>
      </c>
      <c r="Q6" s="181" t="str">
        <f t="shared" ref="Q6" si="14">IF(ISBLANK(Q9),"",CONCATENATE(Q3,"-",Q5))</f>
        <v/>
      </c>
      <c r="R6" s="65" t="str">
        <f t="shared" ref="R6" si="15">IF(ISBLANK(R9),"",CONCATENATE(R3,"-",R5))</f>
        <v>CHMI-ALADIN52</v>
      </c>
      <c r="S6" s="65" t="str">
        <f t="shared" ref="S6" si="16">IF(ISBLANK(S9),"",CONCATENATE(S3,"-",S5))</f>
        <v>HMS-ALADIN52</v>
      </c>
      <c r="T6" s="65" t="str">
        <f t="shared" ref="T6" si="17">IF(ISBLANK(T9),"",CONCATENATE(T3,"-",T5))</f>
        <v>CNRM-ALADIN52</v>
      </c>
      <c r="U6" s="65" t="str">
        <f t="shared" ref="U6" si="18">IF(ISBLANK(U9),"",CONCATENATE(U3,"-",U5))</f>
        <v>CNRM-ARPEGE52</v>
      </c>
      <c r="V6" s="65" t="str">
        <f t="shared" ref="V6" si="19">IF(ISBLANK(V9),"",CONCATENATE(V3,"-",V5))</f>
        <v>KNMI-RACMO22E</v>
      </c>
      <c r="W6" s="65" t="str">
        <f t="shared" ref="W6" si="20">IF(ISBLANK(W9),"",CONCATENATE(W3,"-",W5))</f>
        <v>KNMI-RACMO21P</v>
      </c>
      <c r="X6" s="65" t="str">
        <f t="shared" ref="X6" si="21">IF(ISBLANK(X9),"",CONCATENATE(X3,"-",X5))</f>
        <v>KNMI-RACMO22T</v>
      </c>
      <c r="Y6" s="181" t="str">
        <f t="shared" ref="Y6" si="22">IF(ISBLANK(Y9),"",CONCATENATE(Y3,"-",Y5))</f>
        <v/>
      </c>
      <c r="Z6" s="65" t="str">
        <f t="shared" ref="Z6" si="23">IF(ISBLANK(Z9),"",CONCATENATE(Z3,"-",Z5))</f>
        <v>UCLM-PROMES</v>
      </c>
      <c r="AA6" s="65" t="str">
        <f t="shared" ref="AA6:AB6" si="24">IF(ISBLANK(AA9),"",CONCATENATE(AA3,"-",AA5))</f>
        <v>ICTP-RegCM4-3</v>
      </c>
      <c r="AB6" s="181" t="str">
        <f t="shared" si="24"/>
        <v/>
      </c>
      <c r="AC6" s="65" t="str">
        <f t="shared" ref="AC6" si="25">IF(ISBLANK(AC9),"",CONCATENATE(AC3,"-",AC5))</f>
        <v>CUNI-RegCM4-2</v>
      </c>
      <c r="AD6" s="65" t="str">
        <f t="shared" ref="AD6" si="26">IF(ISBLANK(AD9),"",CONCATENATE(AD3,"-",AD5))</f>
        <v>DHMZ-RegCM4-2</v>
      </c>
      <c r="AE6" s="181" t="str">
        <f t="shared" ref="AE6" si="27">IF(ISBLANK(AE9),"",CONCATENATE(AE3,"-",AE5))</f>
        <v/>
      </c>
      <c r="AF6" s="181" t="str">
        <f t="shared" ref="AF6" si="28">IF(ISBLANK(AF9),"",CONCATENATE(AF3,"-",AF5))</f>
        <v/>
      </c>
      <c r="AG6" s="181" t="str">
        <f t="shared" ref="AG6" si="29">IF(ISBLANK(AG9),"",CONCATENATE(AG3,"-",AG5))</f>
        <v/>
      </c>
      <c r="AH6" s="181" t="str">
        <f t="shared" ref="AH6" si="30">IF(ISBLANK(AH9),"",CONCATENATE(AH3,"-",AH5))</f>
        <v/>
      </c>
      <c r="AI6" s="65" t="str">
        <f t="shared" ref="AI6" si="31">IF(ISBLANK(AI9),"",CONCATENATE(AI3,"-",AI5))</f>
        <v>MOHC-HadGEM3-RA</v>
      </c>
      <c r="AJ6" s="65" t="str">
        <f t="shared" ref="AJ6" si="32">IF(ISBLANK(AJ9),"",CONCATENATE(AJ3,"-",AJ5))</f>
        <v>MOHC-HadRM3P</v>
      </c>
      <c r="AK6" s="65" t="str">
        <f t="shared" ref="AK6" si="33">IF(ISBLANK(AK9),"",CONCATENATE(AK3,"-",AK5))</f>
        <v>MIUB-WRF331A</v>
      </c>
      <c r="AL6" s="65" t="str">
        <f t="shared" ref="AL6" si="34">IF(ISBLANK(AL9),"",CONCATENATE(AL3,"-",AL5))</f>
        <v>BCCR-WRF331C</v>
      </c>
      <c r="AM6" s="65" t="str">
        <f t="shared" ref="AM6:AN6" si="35">IF(ISBLANK(AM9),"",CONCATENATE(AM3,"-",AM5))</f>
        <v>CRP-GL-WRF331A</v>
      </c>
      <c r="AN6" s="65" t="str">
        <f t="shared" si="35"/>
        <v>IDL-WRF331D</v>
      </c>
      <c r="AO6" s="65" t="str">
        <f>IF(ISBLANK(AO9),"",CONCATENATE(AO3,"-",AO5))</f>
        <v>IPSL-INERIS-WRF331F</v>
      </c>
      <c r="AP6" s="65" t="str">
        <f t="shared" ref="AP6:AQ6" si="36">IF(ISBLANK(AP9),"",CONCATENATE(AP3,"-",AP5))</f>
        <v>AUTH-Met-WRF331A</v>
      </c>
      <c r="AQ6" s="65" t="str">
        <f t="shared" si="36"/>
        <v>AUTH-LHTEE-WRF321B</v>
      </c>
      <c r="AR6" s="65" t="str">
        <f t="shared" ref="AR6" si="37">IF(ISBLANK(AR9),"",CONCATENATE(AR3,"-",AR5))</f>
        <v>NUIM-WRF341E</v>
      </c>
      <c r="AS6" s="65" t="str">
        <f t="shared" ref="AS6" si="38">IF(ISBLANK(AS9),"",CONCATENATE(AS3,"-",AS5))</f>
        <v>UHOH-WRF331H</v>
      </c>
      <c r="AT6" s="65" t="str">
        <f t="shared" ref="AT6" si="39">IF(ISBLANK(AT9),"",CONCATENATE(AT3,"-",AT5))</f>
        <v>UM-WRF331</v>
      </c>
      <c r="AU6" s="65" t="str">
        <f t="shared" ref="AU6" si="40">IF(ISBLANK(AU9),"",CONCATENATE(AU3,"-",AU5))</f>
        <v>UCAN-WRF331G</v>
      </c>
      <c r="AV6" s="210" t="str">
        <f t="shared" ref="AV6" si="41">IF(ISBLANK(AV9),"",CONCATENATE(AV3,"-",AV5))</f>
        <v>UCAN-WRF350I</v>
      </c>
      <c r="AW6" s="105"/>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s="1" customFormat="1" ht="40.200000000000003" customHeight="1" thickBot="1" x14ac:dyDescent="0.3">
      <c r="A7" s="197" t="s">
        <v>151</v>
      </c>
      <c r="B7" s="164" t="str">
        <f>IF(ISBLANK(AllEntries!B5),"unknown",AllEntries!B5)</f>
        <v>unrestricted</v>
      </c>
      <c r="C7" s="164" t="str">
        <f>IF(ISBLANK(AllEntries!C5),"unknown",AllEntries!C5)</f>
        <v>unknown</v>
      </c>
      <c r="D7" s="164" t="str">
        <f>IF(ISBLANK(AllEntries!D5),"unknown",AllEntries!D5)</f>
        <v>non-commercial only</v>
      </c>
      <c r="E7" s="164" t="str">
        <f>IF(ISBLANK(AllEntries!E5),"unknown",AllEntries!E5)</f>
        <v>non-commercial only</v>
      </c>
      <c r="F7" s="164" t="str">
        <f>IF(ISBLANK(AllEntries!F5),"unknown",AllEntries!F5)</f>
        <v>non-commercial only</v>
      </c>
      <c r="G7" s="164" t="str">
        <f>IF(ISBLANK(AllEntries!G5),"unknown",AllEntries!G5)</f>
        <v>non-commercial only</v>
      </c>
      <c r="H7" s="164" t="str">
        <f>IF(ISBLANK(AllEntries!H5),"unknown",AllEntries!H5)</f>
        <v>non-commercial only</v>
      </c>
      <c r="I7" s="164" t="str">
        <f>IF(ISBLANK(AllEntries!I5),"unknown",AllEntries!I5)</f>
        <v>non-commercial only</v>
      </c>
      <c r="J7" s="164" t="str">
        <f>IF(ISBLANK(AllEntries!J5),"unknown",AllEntries!J5)</f>
        <v>unrestricted</v>
      </c>
      <c r="K7" s="164" t="str">
        <f>IF(ISBLANK(AllEntries!K5),"unknown",AllEntries!K5)</f>
        <v>unrestricted</v>
      </c>
      <c r="L7" s="164" t="str">
        <f>IF(ISBLANK(AllEntries!L5),"unknown",AllEntries!L5)</f>
        <v>unrestricted</v>
      </c>
      <c r="M7" s="164" t="str">
        <f>IF(ISBLANK(AllEntries!M5),"",AllEntries!M5)</f>
        <v>unrestricted</v>
      </c>
      <c r="N7" s="164" t="str">
        <f>IF(ISBLANK(AllEntries!N5),"",AllEntries!N5)</f>
        <v>unrestricted</v>
      </c>
      <c r="O7" s="164" t="str">
        <f>IF(ISBLANK(AllEntries!O5),"",AllEntries!O5)</f>
        <v>unrestricted</v>
      </c>
      <c r="P7" s="164" t="str">
        <f>IF(ISBLANK(AllEntries!P5),"",AllEntries!P5)</f>
        <v>unrestricted</v>
      </c>
      <c r="Q7" s="164"/>
      <c r="R7" s="164" t="str">
        <f>IF(ISBLANK(AllEntries!R5),"unknown",AllEntries!R5)</f>
        <v>unknown</v>
      </c>
      <c r="S7" s="164" t="str">
        <f>IF(ISBLANK(AllEntries!S5),"unknown",AllEntries!S5)</f>
        <v>unknown</v>
      </c>
      <c r="T7" s="164" t="str">
        <f>IF(ISBLANK(AllEntries!T5),"unknown",AllEntries!T5)</f>
        <v>unrestricted</v>
      </c>
      <c r="U7" s="164" t="str">
        <f>IF(ISBLANK(AllEntries!U5),"unknown",AllEntries!U5)</f>
        <v>unrestricted</v>
      </c>
      <c r="V7" s="164" t="str">
        <f>IF(ISBLANK(AllEntries!V5),"unknown",AllEntries!V5)</f>
        <v>unrestricted</v>
      </c>
      <c r="W7" s="164" t="str">
        <f>IF(ISBLANK(AllEntries!W5),"unknown",AllEntries!W5)</f>
        <v>unrestricted</v>
      </c>
      <c r="X7" s="164" t="str">
        <f>IF(ISBLANK(AllEntries!X5),"unknown",AllEntries!X5)</f>
        <v>unrestricted</v>
      </c>
      <c r="Y7" s="164" t="str">
        <f>IF(ISBLANK(AllEntries!Y5),"unknown",AllEntries!Y5)</f>
        <v>unrestricted</v>
      </c>
      <c r="Z7" s="164" t="str">
        <f>IF(ISBLANK(AllEntries!Z5),"unknown",AllEntries!Z5)</f>
        <v>unknown</v>
      </c>
      <c r="AA7" s="164" t="str">
        <f>IF(ISBLANK(AllEntries!AA5),"unknown",AllEntries!AA5)</f>
        <v>unknown</v>
      </c>
      <c r="AB7" s="164" t="str">
        <f>IF(ISBLANK(AllEntries!AB5),"unknown",AllEntries!AB5)</f>
        <v>unknown</v>
      </c>
      <c r="AC7" s="164" t="str">
        <f>IF(ISBLANK(AllEntries!AC5),"unknown",AllEntries!AC5)</f>
        <v>unknown</v>
      </c>
      <c r="AD7" s="164" t="str">
        <f>IF(ISBLANK(AllEntries!AD5),"unknown",AllEntries!AD5)</f>
        <v>non-commercial only</v>
      </c>
      <c r="AE7" s="164" t="str">
        <f>IF(ISBLANK(AllEntries!AE5),"unknown",AllEntries!AE5)</f>
        <v>unknown</v>
      </c>
      <c r="AF7" s="164" t="str">
        <f>IF(ISBLANK(AllEntries!AF5),"unknown",AllEntries!AF5)</f>
        <v>unrestricted</v>
      </c>
      <c r="AG7" s="164" t="str">
        <f>IF(ISBLANK(AllEntries!AG5),"unknown",AllEntries!AG5)</f>
        <v>unknown</v>
      </c>
      <c r="AH7" s="164" t="str">
        <f>IF(ISBLANK(AllEntries!AH5),"unknown",AllEntries!AH5)</f>
        <v>unknown</v>
      </c>
      <c r="AI7" s="164" t="str">
        <f>IF(ISBLANK(AllEntries!AI5),"unknown",AllEntries!AI5)</f>
        <v>unrestricted</v>
      </c>
      <c r="AJ7" s="164" t="str">
        <f>IF(ISBLANK(AllEntries!AJ5),"unknown",AllEntries!AJ5)</f>
        <v>unrestricted</v>
      </c>
      <c r="AK7" s="164" t="str">
        <f>IF(ISBLANK(AllEntries!AK5),"unknown",AllEntries!AK5)</f>
        <v>unknown</v>
      </c>
      <c r="AL7" s="164" t="str">
        <f>IF(ISBLANK(AllEntries!AL5),"unknown",AllEntries!AL5)</f>
        <v>unrestricted</v>
      </c>
      <c r="AM7" s="164" t="str">
        <f>IF(ISBLANK(AllEntries!AM5),"unknown",AllEntries!AM5)</f>
        <v>unrestricted</v>
      </c>
      <c r="AN7" s="164" t="str">
        <f>IF(ISBLANK(AllEntries!AN5),"unknown",AllEntries!AN5)</f>
        <v>unknown</v>
      </c>
      <c r="AO7" s="164" t="str">
        <f>IF(ISBLANK(AllEntries!AO5),"unknown",AllEntries!AO5)</f>
        <v>unknown</v>
      </c>
      <c r="AP7" s="164" t="str">
        <f>IF(ISBLANK(AllEntries!AP5),"unknown",AllEntries!AP5)</f>
        <v>unknown</v>
      </c>
      <c r="AQ7" s="164" t="str">
        <f>IF(ISBLANK(AllEntries!AQ5),"unknown",AllEntries!AQ5)</f>
        <v>unknown</v>
      </c>
      <c r="AR7" s="164" t="str">
        <f>IF(ISBLANK(AllEntries!AR5),"unknown",AllEntries!AR5)</f>
        <v>unknown</v>
      </c>
      <c r="AS7" s="164" t="str">
        <f>IF(ISBLANK(AllEntries!AS5),"unknown",AllEntries!AS5)</f>
        <v>unknown</v>
      </c>
      <c r="AT7" s="164" t="str">
        <f>IF(ISBLANK(AllEntries!AT5),"unknown",AllEntries!AT5)</f>
        <v>unknown</v>
      </c>
      <c r="AU7" s="164" t="str">
        <f>IF(ISBLANK(AllEntries!AU5),"unknown",AllEntries!AU5)</f>
        <v>unknown</v>
      </c>
      <c r="AV7" s="211" t="str">
        <f>IF(ISBLANK(AllEntries!AV5),"unknown",AllEntries!AV5)</f>
        <v>unknown</v>
      </c>
      <c r="AW7" s="147"/>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s="36" customFormat="1" ht="60" customHeight="1" thickBot="1" x14ac:dyDescent="0.25">
      <c r="A8" s="198" t="s">
        <v>189</v>
      </c>
      <c r="B8" s="183" t="s">
        <v>188</v>
      </c>
      <c r="C8" s="183" t="s">
        <v>188</v>
      </c>
      <c r="D8" s="183" t="s">
        <v>188</v>
      </c>
      <c r="E8" s="183" t="s">
        <v>188</v>
      </c>
      <c r="F8" s="183" t="s">
        <v>188</v>
      </c>
      <c r="G8" s="183" t="s">
        <v>188</v>
      </c>
      <c r="H8" s="183" t="s">
        <v>188</v>
      </c>
      <c r="I8" s="183" t="s">
        <v>188</v>
      </c>
      <c r="J8" s="183" t="s">
        <v>188</v>
      </c>
      <c r="K8" s="183" t="s">
        <v>188</v>
      </c>
      <c r="L8" s="183" t="s">
        <v>188</v>
      </c>
      <c r="M8" s="183" t="s">
        <v>188</v>
      </c>
      <c r="N8" s="183" t="s">
        <v>188</v>
      </c>
      <c r="O8" s="183" t="s">
        <v>188</v>
      </c>
      <c r="P8" s="183" t="s">
        <v>188</v>
      </c>
      <c r="Q8" s="183" t="s">
        <v>188</v>
      </c>
      <c r="R8" s="183" t="s">
        <v>188</v>
      </c>
      <c r="S8" s="183" t="s">
        <v>188</v>
      </c>
      <c r="T8" s="183" t="s">
        <v>188</v>
      </c>
      <c r="U8" s="183" t="s">
        <v>188</v>
      </c>
      <c r="V8" s="183" t="s">
        <v>188</v>
      </c>
      <c r="W8" s="183" t="s">
        <v>188</v>
      </c>
      <c r="X8" s="183" t="s">
        <v>188</v>
      </c>
      <c r="Y8" s="183"/>
      <c r="Z8" s="183" t="s">
        <v>188</v>
      </c>
      <c r="AA8" s="183" t="s">
        <v>188</v>
      </c>
      <c r="AB8" s="183"/>
      <c r="AC8" s="183" t="s">
        <v>188</v>
      </c>
      <c r="AD8" s="183" t="s">
        <v>188</v>
      </c>
      <c r="AE8" s="183" t="s">
        <v>188</v>
      </c>
      <c r="AF8" s="183" t="s">
        <v>188</v>
      </c>
      <c r="AG8" s="183" t="s">
        <v>188</v>
      </c>
      <c r="AH8" s="183" t="s">
        <v>188</v>
      </c>
      <c r="AI8" s="183" t="s">
        <v>188</v>
      </c>
      <c r="AJ8" s="183" t="s">
        <v>188</v>
      </c>
      <c r="AK8" s="183" t="s">
        <v>188</v>
      </c>
      <c r="AL8" s="183" t="s">
        <v>188</v>
      </c>
      <c r="AM8" s="183" t="s">
        <v>188</v>
      </c>
      <c r="AN8" s="183" t="s">
        <v>188</v>
      </c>
      <c r="AO8" s="183" t="s">
        <v>188</v>
      </c>
      <c r="AP8" s="183" t="s">
        <v>188</v>
      </c>
      <c r="AQ8" s="183" t="s">
        <v>188</v>
      </c>
      <c r="AR8" s="183" t="s">
        <v>188</v>
      </c>
      <c r="AS8" s="183" t="s">
        <v>188</v>
      </c>
      <c r="AT8" s="183" t="s">
        <v>188</v>
      </c>
      <c r="AU8" s="183" t="s">
        <v>188</v>
      </c>
      <c r="AV8" s="212" t="s">
        <v>188</v>
      </c>
      <c r="AW8" s="186"/>
      <c r="AX8" s="187"/>
      <c r="AY8" s="187"/>
      <c r="AZ8" s="187"/>
      <c r="BA8" s="187"/>
      <c r="BB8" s="187"/>
      <c r="BC8" s="187"/>
      <c r="BD8" s="187"/>
      <c r="BE8" s="187"/>
      <c r="BF8" s="187"/>
      <c r="BG8" s="187"/>
      <c r="BH8" s="187"/>
      <c r="BI8" s="187"/>
      <c r="BJ8" s="187"/>
      <c r="BK8" s="187"/>
      <c r="BL8" s="187"/>
      <c r="BM8" s="187"/>
      <c r="BN8" s="187"/>
      <c r="BO8" s="187"/>
      <c r="BP8" s="187"/>
      <c r="BQ8" s="187"/>
      <c r="BR8" s="187"/>
      <c r="BS8" s="187"/>
      <c r="BT8" s="187"/>
      <c r="BU8" s="187"/>
      <c r="BV8" s="187"/>
      <c r="BW8" s="187"/>
    </row>
    <row r="9" spans="1:75" s="36" customFormat="1" ht="60" customHeight="1" thickTop="1" thickBot="1" x14ac:dyDescent="0.25">
      <c r="A9" s="198" t="s">
        <v>96</v>
      </c>
      <c r="B9" s="183" t="s">
        <v>154</v>
      </c>
      <c r="C9" s="183" t="s">
        <v>160</v>
      </c>
      <c r="D9" s="183" t="s">
        <v>161</v>
      </c>
      <c r="E9" s="183" t="s">
        <v>161</v>
      </c>
      <c r="F9" s="183" t="s">
        <v>161</v>
      </c>
      <c r="G9" s="183" t="s">
        <v>161</v>
      </c>
      <c r="H9" s="183" t="s">
        <v>161</v>
      </c>
      <c r="I9" s="183" t="s">
        <v>161</v>
      </c>
      <c r="J9" s="183" t="s">
        <v>127</v>
      </c>
      <c r="K9" s="183" t="s">
        <v>127</v>
      </c>
      <c r="L9" s="183" t="s">
        <v>127</v>
      </c>
      <c r="M9" s="183" t="s">
        <v>155</v>
      </c>
      <c r="N9" s="183" t="s">
        <v>155</v>
      </c>
      <c r="O9" s="183" t="s">
        <v>155</v>
      </c>
      <c r="P9" s="183" t="s">
        <v>155</v>
      </c>
      <c r="Q9" s="184"/>
      <c r="R9" s="184" t="s">
        <v>132</v>
      </c>
      <c r="S9" s="183" t="s">
        <v>156</v>
      </c>
      <c r="T9" s="184" t="s">
        <v>131</v>
      </c>
      <c r="U9" s="184" t="s">
        <v>131</v>
      </c>
      <c r="V9" s="184" t="s">
        <v>118</v>
      </c>
      <c r="W9" s="184" t="s">
        <v>118</v>
      </c>
      <c r="X9" s="185" t="s">
        <v>119</v>
      </c>
      <c r="Y9" s="183"/>
      <c r="Z9" s="183" t="s">
        <v>162</v>
      </c>
      <c r="AA9" s="183" t="s">
        <v>157</v>
      </c>
      <c r="AB9" s="183"/>
      <c r="AC9" s="183" t="s">
        <v>157</v>
      </c>
      <c r="AD9" s="183" t="s">
        <v>157</v>
      </c>
      <c r="AE9" s="183"/>
      <c r="AF9" s="183"/>
      <c r="AG9" s="183"/>
      <c r="AH9" s="183"/>
      <c r="AI9" s="183" t="s">
        <v>158</v>
      </c>
      <c r="AJ9" s="183" t="s">
        <v>158</v>
      </c>
      <c r="AK9" s="183" t="s">
        <v>159</v>
      </c>
      <c r="AL9" s="183" t="s">
        <v>159</v>
      </c>
      <c r="AM9" s="183" t="s">
        <v>159</v>
      </c>
      <c r="AN9" s="183" t="s">
        <v>159</v>
      </c>
      <c r="AO9" s="183" t="s">
        <v>167</v>
      </c>
      <c r="AP9" s="183" t="s">
        <v>159</v>
      </c>
      <c r="AQ9" s="183" t="s">
        <v>159</v>
      </c>
      <c r="AR9" s="183" t="s">
        <v>159</v>
      </c>
      <c r="AS9" s="183" t="s">
        <v>159</v>
      </c>
      <c r="AT9" s="183" t="s">
        <v>159</v>
      </c>
      <c r="AU9" s="183" t="s">
        <v>159</v>
      </c>
      <c r="AV9" s="212" t="s">
        <v>159</v>
      </c>
      <c r="AW9" s="186"/>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row>
    <row r="10" spans="1:75" ht="15" thickTop="1" x14ac:dyDescent="0.3"/>
    <row r="11" spans="1:75" x14ac:dyDescent="0.3">
      <c r="A11" s="63"/>
    </row>
    <row r="18" spans="3:3" x14ac:dyDescent="0.3">
      <c r="C18" s="60"/>
    </row>
  </sheetData>
  <mergeCells count="4">
    <mergeCell ref="AW3:AW5"/>
    <mergeCell ref="A1:S1"/>
    <mergeCell ref="B2:D2"/>
    <mergeCell ref="J2:O2"/>
  </mergeCells>
  <pageMargins left="0.23622047244094491" right="0.23622047244094491" top="0.74803149606299213" bottom="0.74803149606299213" header="0.31496062992125984" footer="0.31496062992125984"/>
  <pageSetup paperSize="9" scale="46" fitToHeight="0" orientation="landscape" r:id="rId1"/>
  <colBreaks count="2" manualBreakCount="2">
    <brk id="16" max="9" man="1"/>
    <brk id="17" max="9" man="1"/>
  </colBreaks>
  <ignoredErrors>
    <ignoredError sqref="AO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20</vt:i4>
      </vt:variant>
    </vt:vector>
  </HeadingPairs>
  <TitlesOfParts>
    <vt:vector size="24" baseType="lpstr">
      <vt:lpstr>GeneralRemarks</vt:lpstr>
      <vt:lpstr>AllEntries</vt:lpstr>
      <vt:lpstr>DatVol</vt:lpstr>
      <vt:lpstr>ControlledVocabulary</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2014-03-18T13:35:38Z</dcterms:modified>
</cp:coreProperties>
</file>