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codeName="ThisWorkbook" defaultThemeVersion="166925"/>
  <mc:AlternateContent xmlns:mc="http://schemas.openxmlformats.org/markup-compatibility/2006">
    <mc:Choice Requires="x15">
      <x15ac:absPath xmlns:x15ac="http://schemas.microsoft.com/office/spreadsheetml/2010/11/ac" url="/Users/Samuel.Yao/Downloads/"/>
    </mc:Choice>
  </mc:AlternateContent>
  <xr:revisionPtr revIDLastSave="0" documentId="8_{3F13CAB4-68F6-894A-A1DB-992688ED85C7}" xr6:coauthVersionLast="47" xr6:coauthVersionMax="47" xr10:uidLastSave="{00000000-0000-0000-0000-000000000000}"/>
  <bookViews>
    <workbookView xWindow="0" yWindow="500" windowWidth="28800" windowHeight="17500" activeTab="1" xr2:uid="{6BAA4B67-6EA9-694E-85F9-6E3AEF3AA55B}"/>
  </bookViews>
  <sheets>
    <sheet name="INFORMATION" sheetId="7" r:id="rId1"/>
    <sheet name="TEAM INFO" sheetId="1" r:id="rId2"/>
    <sheet name="TIS SCHEDULING" sheetId="10" r:id="rId3"/>
    <sheet name="TIS SCHEDULING OLD" sheetId="12" r:id="rId4"/>
    <sheet name="TrueSkill (TEST)" sheetId="11" state="hidden" r:id="rId5"/>
    <sheet name="TEAMS" sheetId="9" state="hidden" r:id="rId6"/>
    <sheet name="DATA" sheetId="2" r:id="rId7"/>
    <sheet name="CONCORDIA (BACKEND)" sheetId="3" r:id="rId8"/>
    <sheet name="APAC (BACKEND)" sheetId="8" r:id="rId9"/>
    <sheet name="ISB (BACKEND)" sheetId="5" r:id="rId10"/>
    <sheet name="TIS (BACKEND)" sheetId="6" r:id="rId11"/>
  </sheets>
  <definedNames>
    <definedName name="solver_adj" localSheetId="8" hidden="1">'APAC (BACKEND)'!$B$2:$B$43</definedName>
    <definedName name="solver_adj" localSheetId="7" hidden="1">'CONCORDIA (BACKEND)'!$D$2:$D$32</definedName>
    <definedName name="solver_adj" localSheetId="6" hidden="1">DATA!$H$2:$H$32</definedName>
    <definedName name="solver_adj" localSheetId="9" hidden="1">'ISB (BACKEND)'!$H$2:$H$9</definedName>
    <definedName name="solver_cvg" localSheetId="8" hidden="1">0.0001</definedName>
    <definedName name="solver_cvg" localSheetId="7" hidden="1">0.0001</definedName>
    <definedName name="solver_cvg" localSheetId="6" hidden="1">0.0001</definedName>
    <definedName name="solver_cvg" localSheetId="9" hidden="1">0.0001</definedName>
    <definedName name="solver_drv" localSheetId="8" hidden="1">1</definedName>
    <definedName name="solver_drv" localSheetId="7" hidden="1">1</definedName>
    <definedName name="solver_drv" localSheetId="6" hidden="1">1</definedName>
    <definedName name="solver_drv" localSheetId="9" hidden="1">1</definedName>
    <definedName name="solver_eng" localSheetId="8" hidden="1">2</definedName>
    <definedName name="solver_eng" localSheetId="7" hidden="1">2</definedName>
    <definedName name="solver_eng" localSheetId="6" hidden="1">2</definedName>
    <definedName name="solver_eng" localSheetId="9" hidden="1">1</definedName>
    <definedName name="solver_itr" localSheetId="8" hidden="1">2147483647</definedName>
    <definedName name="solver_itr" localSheetId="7" hidden="1">2147483647</definedName>
    <definedName name="solver_itr" localSheetId="6" hidden="1">2147483647</definedName>
    <definedName name="solver_itr" localSheetId="9" hidden="1">2147483647</definedName>
    <definedName name="solver_lhs1" localSheetId="8" hidden="1">'APAC (BACKEND)'!$B$47:$B$235</definedName>
    <definedName name="solver_lhs1" localSheetId="7" hidden="1">'CONCORDIA (BACKEND)'!$B$36:$B$132</definedName>
    <definedName name="solver_lhs1" localSheetId="6" hidden="1">DATA!$H$36:$H$132</definedName>
    <definedName name="solver_lhs1" localSheetId="9" hidden="1">'ISB (BACKEND)'!$G$12:$G$48</definedName>
    <definedName name="solver_lin" localSheetId="8" hidden="1">1</definedName>
    <definedName name="solver_lin" localSheetId="7" hidden="1">1</definedName>
    <definedName name="solver_lin" localSheetId="6" hidden="1">1</definedName>
    <definedName name="solver_lin" localSheetId="9" hidden="1">2</definedName>
    <definedName name="solver_mip" localSheetId="8" hidden="1">2147483647</definedName>
    <definedName name="solver_mip" localSheetId="7" hidden="1">2147483647</definedName>
    <definedName name="solver_mip" localSheetId="6" hidden="1">2147483647</definedName>
    <definedName name="solver_mip" localSheetId="9" hidden="1">2147483647</definedName>
    <definedName name="solver_mni" localSheetId="8" hidden="1">30</definedName>
    <definedName name="solver_mni" localSheetId="7" hidden="1">30</definedName>
    <definedName name="solver_mni" localSheetId="6" hidden="1">30</definedName>
    <definedName name="solver_mni" localSheetId="9" hidden="1">30</definedName>
    <definedName name="solver_mrt" localSheetId="8" hidden="1">0.075</definedName>
    <definedName name="solver_mrt" localSheetId="7" hidden="1">0.075</definedName>
    <definedName name="solver_mrt" localSheetId="6" hidden="1">0.075</definedName>
    <definedName name="solver_mrt" localSheetId="9" hidden="1">0.075</definedName>
    <definedName name="solver_msl" localSheetId="8" hidden="1">2</definedName>
    <definedName name="solver_msl" localSheetId="7" hidden="1">2</definedName>
    <definedName name="solver_msl" localSheetId="6" hidden="1">2</definedName>
    <definedName name="solver_msl" localSheetId="9" hidden="1">2</definedName>
    <definedName name="solver_neg" localSheetId="8" hidden="1">2</definedName>
    <definedName name="solver_neg" localSheetId="7" hidden="1">2</definedName>
    <definedName name="solver_neg" localSheetId="6" hidden="1">1</definedName>
    <definedName name="solver_neg" localSheetId="9" hidden="1">2</definedName>
    <definedName name="solver_nod" localSheetId="8" hidden="1">2147483647</definedName>
    <definedName name="solver_nod" localSheetId="7" hidden="1">2147483647</definedName>
    <definedName name="solver_nod" localSheetId="6" hidden="1">2147483647</definedName>
    <definedName name="solver_nod" localSheetId="9" hidden="1">2147483647</definedName>
    <definedName name="solver_num" localSheetId="8" hidden="1">1</definedName>
    <definedName name="solver_num" localSheetId="7" hidden="1">1</definedName>
    <definedName name="solver_num" localSheetId="6" hidden="1">1</definedName>
    <definedName name="solver_num" localSheetId="9" hidden="1">1</definedName>
    <definedName name="solver_opt" localSheetId="8" hidden="1">'APAC (BACKEND)'!$B$46</definedName>
    <definedName name="solver_opt" localSheetId="7" hidden="1">'CONCORDIA (BACKEND)'!$B$35</definedName>
    <definedName name="solver_opt" localSheetId="6" hidden="1">DATA!$H$35</definedName>
    <definedName name="solver_opt" localSheetId="9" hidden="1">'ISB (BACKEND)'!$G$11</definedName>
    <definedName name="solver_pre" localSheetId="8" hidden="1">0.000001</definedName>
    <definedName name="solver_pre" localSheetId="7" hidden="1">0.000001</definedName>
    <definedName name="solver_pre" localSheetId="6" hidden="1">0.000001</definedName>
    <definedName name="solver_pre" localSheetId="9" hidden="1">0.000001</definedName>
    <definedName name="solver_rbv" localSheetId="8" hidden="1">1</definedName>
    <definedName name="solver_rbv" localSheetId="7" hidden="1">1</definedName>
    <definedName name="solver_rbv" localSheetId="6" hidden="1">1</definedName>
    <definedName name="solver_rbv" localSheetId="9" hidden="1">1</definedName>
    <definedName name="solver_rel1" localSheetId="8" hidden="1">2</definedName>
    <definedName name="solver_rel1" localSheetId="7" hidden="1">2</definedName>
    <definedName name="solver_rel1" localSheetId="6" hidden="1">2</definedName>
    <definedName name="solver_rel1" localSheetId="9" hidden="1">2</definedName>
    <definedName name="solver_rhs1" localSheetId="8" hidden="1">'APAC (BACKEND)'!$C$47:$C$235</definedName>
    <definedName name="solver_rhs1" localSheetId="7" hidden="1">'CONCORDIA (BACKEND)'!$C$36:$C$132</definedName>
    <definedName name="solver_rhs1" localSheetId="6" hidden="1">'CONCORDIA (BACKEND)'!$I$36:$I$132</definedName>
    <definedName name="solver_rhs1" localSheetId="9" hidden="1">'ISB (BACKEND)'!$H$12:$H$48</definedName>
    <definedName name="solver_rlx" localSheetId="8" hidden="1">2</definedName>
    <definedName name="solver_rlx" localSheetId="7" hidden="1">2</definedName>
    <definedName name="solver_rlx" localSheetId="6" hidden="1">2</definedName>
    <definedName name="solver_rlx" localSheetId="9" hidden="1">2</definedName>
    <definedName name="solver_rsd" localSheetId="8" hidden="1">0</definedName>
    <definedName name="solver_rsd" localSheetId="7" hidden="1">0</definedName>
    <definedName name="solver_rsd" localSheetId="6" hidden="1">0</definedName>
    <definedName name="solver_rsd" localSheetId="9" hidden="1">0</definedName>
    <definedName name="solver_scl" localSheetId="8" hidden="1">1</definedName>
    <definedName name="solver_scl" localSheetId="7" hidden="1">1</definedName>
    <definedName name="solver_scl" localSheetId="6" hidden="1">1</definedName>
    <definedName name="solver_scl" localSheetId="9" hidden="1">1</definedName>
    <definedName name="solver_sho" localSheetId="8" hidden="1">2</definedName>
    <definedName name="solver_sho" localSheetId="7" hidden="1">2</definedName>
    <definedName name="solver_sho" localSheetId="6" hidden="1">2</definedName>
    <definedName name="solver_sho" localSheetId="9" hidden="1">2</definedName>
    <definedName name="solver_ssz" localSheetId="8" hidden="1">100</definedName>
    <definedName name="solver_ssz" localSheetId="7" hidden="1">100</definedName>
    <definedName name="solver_ssz" localSheetId="6" hidden="1">100</definedName>
    <definedName name="solver_ssz" localSheetId="9" hidden="1">100</definedName>
    <definedName name="solver_tim" localSheetId="8" hidden="1">2147483647</definedName>
    <definedName name="solver_tim" localSheetId="7" hidden="1">2147483647</definedName>
    <definedName name="solver_tim" localSheetId="6" hidden="1">2147483647</definedName>
    <definedName name="solver_tim" localSheetId="9" hidden="1">2147483647</definedName>
    <definedName name="solver_tol" localSheetId="8" hidden="1">0.01</definedName>
    <definedName name="solver_tol" localSheetId="7" hidden="1">0.01</definedName>
    <definedName name="solver_tol" localSheetId="6" hidden="1">0.01</definedName>
    <definedName name="solver_tol" localSheetId="9" hidden="1">0.01</definedName>
    <definedName name="solver_typ" localSheetId="8" hidden="1">3</definedName>
    <definedName name="solver_typ" localSheetId="7" hidden="1">3</definedName>
    <definedName name="solver_typ" localSheetId="6" hidden="1">3</definedName>
    <definedName name="solver_typ" localSheetId="9" hidden="1">3</definedName>
    <definedName name="solver_val" localSheetId="8" hidden="1">57</definedName>
    <definedName name="solver_val" localSheetId="7" hidden="1">148</definedName>
    <definedName name="solver_val" localSheetId="6" hidden="1">81</definedName>
    <definedName name="solver_val" localSheetId="9" hidden="1">10</definedName>
    <definedName name="solver_ver" localSheetId="8" hidden="1">2</definedName>
    <definedName name="solver_ver" localSheetId="7" hidden="1">2</definedName>
    <definedName name="solver_ver" localSheetId="6" hidden="1">2</definedName>
    <definedName name="solver_ver" localSheetId="9" hidden="1">2</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2" i="1" l="1"/>
  <c r="AP41" i="1"/>
  <c r="AP29" i="1"/>
  <c r="AP47" i="1"/>
  <c r="AP13" i="1"/>
  <c r="AP9" i="1"/>
  <c r="AP63" i="1"/>
  <c r="AP57" i="1"/>
  <c r="AP31" i="1"/>
  <c r="AP34" i="1"/>
  <c r="AP32" i="1"/>
  <c r="AP46" i="1"/>
  <c r="AP61" i="1"/>
  <c r="AP58" i="1"/>
  <c r="AP54" i="1"/>
  <c r="AP21" i="1"/>
  <c r="AP22" i="1"/>
  <c r="AP23" i="1"/>
  <c r="AP26" i="1"/>
  <c r="AP11" i="1"/>
  <c r="AP51" i="1"/>
  <c r="AP53" i="1"/>
  <c r="AP40" i="1"/>
  <c r="AP44" i="1"/>
  <c r="AP62" i="1"/>
  <c r="AP4" i="1"/>
  <c r="AP6" i="1"/>
  <c r="AP3" i="1"/>
  <c r="AP7" i="1"/>
  <c r="AP8" i="1"/>
  <c r="AP36" i="1"/>
  <c r="AP35" i="1"/>
  <c r="AP45" i="1"/>
  <c r="AP60" i="1"/>
  <c r="AP52" i="1"/>
  <c r="AP59" i="1"/>
  <c r="AP48" i="1"/>
  <c r="AP38" i="1"/>
  <c r="AP42" i="1"/>
  <c r="AP33" i="1"/>
  <c r="AP30" i="1"/>
  <c r="AP39" i="1"/>
  <c r="AP37" i="1"/>
  <c r="AP28" i="1"/>
  <c r="AP43" i="1"/>
  <c r="AP5" i="1"/>
  <c r="AP64" i="1"/>
  <c r="AP56" i="1"/>
  <c r="AP50" i="1"/>
  <c r="AP49" i="1"/>
  <c r="AP55" i="1"/>
  <c r="AP10" i="1"/>
  <c r="AP27" i="1"/>
  <c r="AP17" i="1"/>
  <c r="AP14" i="1"/>
  <c r="AP15" i="1"/>
  <c r="AP16" i="1"/>
  <c r="AP24" i="1"/>
  <c r="AP25" i="1"/>
  <c r="AP18" i="1"/>
  <c r="AP19" i="1"/>
  <c r="AP20" i="1"/>
  <c r="AM12" i="1"/>
  <c r="AM41" i="1"/>
  <c r="AM29" i="1"/>
  <c r="AM47" i="1"/>
  <c r="AM13" i="1"/>
  <c r="AM9" i="1"/>
  <c r="AM63" i="1"/>
  <c r="AM57" i="1"/>
  <c r="AM31" i="1"/>
  <c r="AM34" i="1"/>
  <c r="AM32" i="1"/>
  <c r="AM46" i="1"/>
  <c r="AM61" i="1"/>
  <c r="AM58" i="1"/>
  <c r="AM54" i="1"/>
  <c r="AM21" i="1"/>
  <c r="AM22" i="1"/>
  <c r="AM23" i="1"/>
  <c r="AM26" i="1"/>
  <c r="AM11" i="1"/>
  <c r="AM51" i="1"/>
  <c r="AM53" i="1"/>
  <c r="AM40" i="1"/>
  <c r="AM44" i="1"/>
  <c r="AM62" i="1"/>
  <c r="AM4" i="1"/>
  <c r="AM6" i="1"/>
  <c r="AM3" i="1"/>
  <c r="AM7" i="1"/>
  <c r="AM8" i="1"/>
  <c r="AM36" i="1"/>
  <c r="AM35" i="1"/>
  <c r="AM45" i="1"/>
  <c r="AM60" i="1"/>
  <c r="AM52" i="1"/>
  <c r="AM59" i="1"/>
  <c r="AM48" i="1"/>
  <c r="AM38" i="1"/>
  <c r="AM42" i="1"/>
  <c r="AM33" i="1"/>
  <c r="AM30" i="1"/>
  <c r="AM39" i="1"/>
  <c r="AM37" i="1"/>
  <c r="AM28" i="1"/>
  <c r="AM43" i="1"/>
  <c r="AM5" i="1"/>
  <c r="AM64" i="1"/>
  <c r="AM56" i="1"/>
  <c r="AM50" i="1"/>
  <c r="AM49" i="1"/>
  <c r="AM55" i="1"/>
  <c r="AM10" i="1"/>
  <c r="AM27" i="1"/>
  <c r="AM17" i="1"/>
  <c r="AM14" i="1"/>
  <c r="AM15" i="1"/>
  <c r="AM16" i="1"/>
  <c r="AM24" i="1"/>
  <c r="AM25" i="1"/>
  <c r="AM18" i="1"/>
  <c r="AM19" i="1"/>
  <c r="AM20" i="1"/>
  <c r="AN12" i="1"/>
  <c r="AO12" i="1"/>
  <c r="AJ12" i="1"/>
  <c r="AJ41" i="1"/>
  <c r="AJ29" i="1"/>
  <c r="AJ47" i="1"/>
  <c r="AJ13" i="1"/>
  <c r="AJ9" i="1"/>
  <c r="AJ63" i="1"/>
  <c r="AJ57" i="1"/>
  <c r="AJ31" i="1"/>
  <c r="AJ34" i="1"/>
  <c r="AJ32" i="1"/>
  <c r="AJ46" i="1"/>
  <c r="AJ61" i="1"/>
  <c r="AJ58" i="1"/>
  <c r="AJ54" i="1"/>
  <c r="AJ21" i="1"/>
  <c r="AJ22" i="1"/>
  <c r="AJ23" i="1"/>
  <c r="AJ26" i="1"/>
  <c r="AJ11" i="1"/>
  <c r="AJ51" i="1"/>
  <c r="AJ53" i="1"/>
  <c r="AJ40" i="1"/>
  <c r="AJ44" i="1"/>
  <c r="AJ62" i="1"/>
  <c r="AJ4" i="1"/>
  <c r="AJ6" i="1"/>
  <c r="AJ3" i="1"/>
  <c r="AJ7" i="1"/>
  <c r="AJ8" i="1"/>
  <c r="AJ36" i="1"/>
  <c r="AJ35" i="1"/>
  <c r="AJ45" i="1"/>
  <c r="AJ60" i="1"/>
  <c r="AJ52" i="1"/>
  <c r="AJ59" i="1"/>
  <c r="AJ48" i="1"/>
  <c r="AJ38" i="1"/>
  <c r="AJ42" i="1"/>
  <c r="AJ33" i="1"/>
  <c r="AJ30" i="1"/>
  <c r="AJ39" i="1"/>
  <c r="AJ37" i="1"/>
  <c r="AJ28" i="1"/>
  <c r="AJ43" i="1"/>
  <c r="AJ5" i="1"/>
  <c r="AJ64" i="1"/>
  <c r="AJ56" i="1"/>
  <c r="AJ50" i="1"/>
  <c r="AJ49" i="1"/>
  <c r="AJ55" i="1"/>
  <c r="AJ10" i="1"/>
  <c r="AJ27" i="1"/>
  <c r="AJ17" i="1"/>
  <c r="AJ14" i="1"/>
  <c r="AJ15" i="1"/>
  <c r="AJ16" i="1"/>
  <c r="AJ24" i="1"/>
  <c r="AJ25" i="1"/>
  <c r="AJ18" i="1"/>
  <c r="AJ19" i="1"/>
  <c r="AJ20" i="1"/>
  <c r="L35" i="8"/>
  <c r="L40" i="8"/>
  <c r="L30" i="8"/>
  <c r="L13" i="8"/>
  <c r="L12" i="8"/>
  <c r="L33" i="8"/>
  <c r="L3" i="8"/>
  <c r="L14" i="8"/>
  <c r="L22" i="8"/>
  <c r="L21" i="8"/>
  <c r="L36" i="8"/>
  <c r="L5" i="8"/>
  <c r="L17" i="8"/>
  <c r="L10" i="8"/>
  <c r="L11" i="8"/>
  <c r="L8" i="8"/>
  <c r="L9" i="8"/>
  <c r="L20" i="8"/>
  <c r="L26" i="8"/>
  <c r="L39" i="8"/>
  <c r="L41" i="8"/>
  <c r="L18" i="8"/>
  <c r="L7" i="8"/>
  <c r="L24" i="8"/>
  <c r="L37" i="8"/>
  <c r="L27" i="8"/>
  <c r="L32" i="8"/>
  <c r="L34" i="8"/>
  <c r="L16" i="8"/>
  <c r="L15" i="8"/>
  <c r="L19" i="8"/>
  <c r="L4" i="8"/>
  <c r="L38" i="8"/>
  <c r="L43" i="8"/>
  <c r="L42" i="8"/>
  <c r="L23" i="8"/>
  <c r="L29" i="8"/>
  <c r="L28" i="8"/>
  <c r="L31" i="8"/>
  <c r="L25" i="8"/>
  <c r="L2" i="8"/>
  <c r="O29" i="1"/>
  <c r="E29" i="1"/>
  <c r="E33" i="1"/>
  <c r="E24" i="1"/>
  <c r="E31" i="1"/>
  <c r="E28" i="1"/>
  <c r="E41" i="1"/>
  <c r="E40" i="1"/>
  <c r="E8" i="1"/>
  <c r="E7" i="1"/>
  <c r="E36" i="1"/>
  <c r="E5" i="1"/>
  <c r="E25" i="1"/>
  <c r="E9" i="1"/>
  <c r="E10" i="1"/>
  <c r="E3" i="1"/>
  <c r="E26" i="1"/>
  <c r="E30" i="1"/>
  <c r="E46" i="1"/>
  <c r="E32" i="1"/>
  <c r="E6" i="1"/>
  <c r="E39" i="1"/>
  <c r="E34" i="1"/>
  <c r="E37" i="1"/>
  <c r="E44" i="1"/>
  <c r="E48" i="1"/>
  <c r="E61" i="1"/>
  <c r="E49" i="1"/>
  <c r="E11" i="1"/>
  <c r="E38" i="1"/>
  <c r="E4" i="1"/>
  <c r="E35" i="1"/>
  <c r="E42" i="1"/>
  <c r="E53" i="1"/>
  <c r="E60" i="1"/>
  <c r="E47" i="1"/>
  <c r="E56" i="1"/>
  <c r="E64" i="1"/>
  <c r="E50" i="1"/>
  <c r="E54" i="1"/>
  <c r="E12" i="1"/>
  <c r="AL12" i="1" s="1"/>
  <c r="E13" i="1"/>
  <c r="E55" i="1"/>
  <c r="E59" i="1"/>
  <c r="E52" i="1"/>
  <c r="E45" i="1"/>
  <c r="E27" i="1"/>
  <c r="E58" i="1"/>
  <c r="E43" i="1"/>
  <c r="E51" i="1"/>
  <c r="E57" i="1"/>
  <c r="E62" i="1"/>
  <c r="E63" i="1"/>
  <c r="E21" i="1"/>
  <c r="E22" i="1"/>
  <c r="E23" i="1"/>
  <c r="E17" i="1"/>
  <c r="E14" i="1"/>
  <c r="E15" i="1"/>
  <c r="E16" i="1"/>
  <c r="E18" i="1"/>
  <c r="E19" i="1"/>
  <c r="E20" i="1"/>
  <c r="D45" i="1"/>
  <c r="D3" i="1"/>
  <c r="D4" i="1"/>
  <c r="D6" i="1"/>
  <c r="D35" i="1"/>
  <c r="D61" i="1"/>
  <c r="D64" i="1"/>
  <c r="D55" i="1"/>
  <c r="D7" i="1"/>
  <c r="D11" i="1"/>
  <c r="D60" i="1"/>
  <c r="D8" i="1"/>
  <c r="D12" i="1"/>
  <c r="AK12" i="1" s="1"/>
  <c r="D31" i="1"/>
  <c r="D9" i="1"/>
  <c r="D59" i="1"/>
  <c r="D10" i="1"/>
  <c r="D38" i="1"/>
  <c r="D52" i="1"/>
  <c r="D27" i="1"/>
  <c r="D42" i="1"/>
  <c r="D25" i="1"/>
  <c r="D49" i="1"/>
  <c r="D26" i="1"/>
  <c r="D37" i="1"/>
  <c r="D13" i="1"/>
  <c r="D32" i="1"/>
  <c r="D28" i="1"/>
  <c r="D24" i="1"/>
  <c r="D56" i="1"/>
  <c r="D39" i="1"/>
  <c r="D48" i="1"/>
  <c r="D41" i="1"/>
  <c r="D47" i="1"/>
  <c r="D57" i="1"/>
  <c r="D63" i="1"/>
  <c r="D54" i="1"/>
  <c r="D58" i="1"/>
  <c r="D53" i="1"/>
  <c r="D51" i="1"/>
  <c r="D40" i="1"/>
  <c r="D44" i="1"/>
  <c r="D62" i="1"/>
  <c r="D36" i="1"/>
  <c r="D43" i="1"/>
  <c r="D21" i="1"/>
  <c r="D22" i="1"/>
  <c r="D23" i="1"/>
  <c r="D17" i="1"/>
  <c r="D14" i="1"/>
  <c r="D15" i="1"/>
  <c r="D16" i="1"/>
  <c r="D18" i="1"/>
  <c r="D19" i="1"/>
  <c r="D20" i="1"/>
  <c r="D34" i="1"/>
  <c r="D33" i="1"/>
  <c r="D30" i="1"/>
  <c r="D5" i="1"/>
  <c r="D46" i="1"/>
  <c r="D50" i="1"/>
  <c r="D29" i="1"/>
  <c r="N29" i="1"/>
  <c r="K34" i="1"/>
  <c r="L34" i="1"/>
  <c r="AC3" i="1"/>
  <c r="AC4" i="1"/>
  <c r="AC5" i="1"/>
  <c r="AC6" i="1"/>
  <c r="AC7" i="1"/>
  <c r="AC8" i="1"/>
  <c r="AC9" i="1"/>
  <c r="AC10" i="1"/>
  <c r="AC12" i="1"/>
  <c r="AC13" i="1"/>
  <c r="AC29" i="1"/>
  <c r="AC41" i="1"/>
  <c r="AC47" i="1"/>
  <c r="AC57" i="1"/>
  <c r="AC63" i="1"/>
  <c r="AC26" i="1"/>
  <c r="AC27" i="1"/>
  <c r="AC61" i="1"/>
  <c r="AC31" i="1"/>
  <c r="AC46" i="1"/>
  <c r="AC32" i="1"/>
  <c r="AC34" i="1"/>
  <c r="AC54" i="1"/>
  <c r="AC58" i="1"/>
  <c r="AC53" i="1"/>
  <c r="AC51" i="1"/>
  <c r="AC40" i="1"/>
  <c r="AC44" i="1"/>
  <c r="AC62" i="1"/>
  <c r="AC36" i="1"/>
  <c r="AC28" i="1"/>
  <c r="AC30" i="1"/>
  <c r="AC37" i="1"/>
  <c r="AC39" i="1"/>
  <c r="AC33" i="1"/>
  <c r="AC48" i="1"/>
  <c r="AC38" i="1"/>
  <c r="AC59" i="1"/>
  <c r="AC42" i="1"/>
  <c r="AC43" i="1"/>
  <c r="AC49" i="1"/>
  <c r="AC55" i="1"/>
  <c r="AC64" i="1"/>
  <c r="AC56" i="1"/>
  <c r="AC50" i="1"/>
  <c r="AC21" i="1"/>
  <c r="AC22" i="1"/>
  <c r="AC23" i="1"/>
  <c r="AC60" i="1"/>
  <c r="AC52" i="1"/>
  <c r="AC35" i="1"/>
  <c r="AC45" i="1"/>
  <c r="AC17" i="1"/>
  <c r="AC14" i="1"/>
  <c r="AC15" i="1"/>
  <c r="AC16" i="1"/>
  <c r="AC24" i="1"/>
  <c r="AC25" i="1"/>
  <c r="AC18" i="1"/>
  <c r="AC19" i="1"/>
  <c r="AC20" i="1"/>
  <c r="AC11" i="1"/>
  <c r="H47" i="5"/>
  <c r="H48" i="5"/>
  <c r="H46" i="5"/>
  <c r="H44" i="5"/>
  <c r="H45" i="5"/>
  <c r="H43" i="5"/>
  <c r="H28" i="5"/>
  <c r="H29" i="5"/>
  <c r="H30" i="5"/>
  <c r="H31" i="5"/>
  <c r="H32" i="5"/>
  <c r="H33" i="5"/>
  <c r="H34" i="5"/>
  <c r="H35" i="5"/>
  <c r="H36" i="5"/>
  <c r="H37" i="5"/>
  <c r="H38" i="5"/>
  <c r="H39" i="5"/>
  <c r="H40" i="5"/>
  <c r="H41" i="5"/>
  <c r="H42" i="5"/>
  <c r="H27" i="5"/>
  <c r="H12" i="5"/>
  <c r="H13" i="5"/>
  <c r="H14" i="5"/>
  <c r="H15" i="5"/>
  <c r="H16" i="5"/>
  <c r="H17" i="5"/>
  <c r="H18" i="5"/>
  <c r="H19" i="5"/>
  <c r="H20" i="5"/>
  <c r="H21" i="5"/>
  <c r="H22" i="5"/>
  <c r="H23" i="5"/>
  <c r="H24" i="5"/>
  <c r="H25" i="5"/>
  <c r="H26" i="5"/>
  <c r="H11" i="5"/>
  <c r="G47" i="5"/>
  <c r="G48" i="5"/>
  <c r="G46" i="5"/>
  <c r="G44" i="5"/>
  <c r="G45" i="5"/>
  <c r="G43" i="5"/>
  <c r="G28" i="5"/>
  <c r="G29" i="5"/>
  <c r="G30" i="5"/>
  <c r="G31" i="5"/>
  <c r="G32" i="5"/>
  <c r="G33" i="5"/>
  <c r="G34" i="5"/>
  <c r="G35" i="5"/>
  <c r="G36" i="5"/>
  <c r="G37" i="5"/>
  <c r="G38" i="5"/>
  <c r="G39" i="5"/>
  <c r="G40" i="5"/>
  <c r="G41" i="5"/>
  <c r="G42" i="5"/>
  <c r="G27" i="5"/>
  <c r="G12" i="5"/>
  <c r="G13" i="5"/>
  <c r="G14" i="5"/>
  <c r="G15" i="5"/>
  <c r="G16" i="5"/>
  <c r="G17" i="5"/>
  <c r="G18" i="5"/>
  <c r="G19" i="5"/>
  <c r="G20" i="5"/>
  <c r="G21" i="5"/>
  <c r="G22" i="5"/>
  <c r="G23" i="5"/>
  <c r="G24" i="5"/>
  <c r="G25" i="5"/>
  <c r="G26" i="5"/>
  <c r="G11" i="5"/>
  <c r="W3" i="1"/>
  <c r="W4" i="1"/>
  <c r="W5" i="1"/>
  <c r="W6" i="1"/>
  <c r="Z6" i="1" s="1"/>
  <c r="W7" i="1"/>
  <c r="W8" i="1"/>
  <c r="W9" i="1"/>
  <c r="W10" i="1"/>
  <c r="W12" i="1"/>
  <c r="W13" i="1"/>
  <c r="W29" i="1"/>
  <c r="W41" i="1"/>
  <c r="W47" i="1"/>
  <c r="W57" i="1"/>
  <c r="W63" i="1"/>
  <c r="W26" i="1"/>
  <c r="W27" i="1"/>
  <c r="W61" i="1"/>
  <c r="W31" i="1"/>
  <c r="W46" i="1"/>
  <c r="W32" i="1"/>
  <c r="W34" i="1"/>
  <c r="W54" i="1"/>
  <c r="Z54" i="1" s="1"/>
  <c r="W58" i="1"/>
  <c r="W53" i="1"/>
  <c r="W51" i="1"/>
  <c r="W40" i="1"/>
  <c r="W44" i="1"/>
  <c r="W62" i="1"/>
  <c r="W36" i="1"/>
  <c r="W28" i="1"/>
  <c r="Z28" i="1" s="1"/>
  <c r="W30" i="1"/>
  <c r="W37" i="1"/>
  <c r="W39" i="1"/>
  <c r="W33" i="1"/>
  <c r="W48" i="1"/>
  <c r="W38" i="1"/>
  <c r="W59" i="1"/>
  <c r="W42" i="1"/>
  <c r="Z42" i="1" s="1"/>
  <c r="W43" i="1"/>
  <c r="W49" i="1"/>
  <c r="W55" i="1"/>
  <c r="W64" i="1"/>
  <c r="W56" i="1"/>
  <c r="W50" i="1"/>
  <c r="W21" i="1"/>
  <c r="W22" i="1"/>
  <c r="Z22" i="1" s="1"/>
  <c r="W23" i="1"/>
  <c r="W60" i="1"/>
  <c r="W52" i="1"/>
  <c r="W35" i="1"/>
  <c r="W45" i="1"/>
  <c r="W17" i="1"/>
  <c r="W14" i="1"/>
  <c r="W15" i="1"/>
  <c r="Z15" i="1" s="1"/>
  <c r="W16" i="1"/>
  <c r="W24" i="1"/>
  <c r="W25" i="1"/>
  <c r="W18" i="1"/>
  <c r="W19" i="1"/>
  <c r="W20" i="1"/>
  <c r="W11" i="1"/>
  <c r="C47" i="5"/>
  <c r="C48" i="5"/>
  <c r="C46" i="5"/>
  <c r="C44" i="5"/>
  <c r="C45" i="5"/>
  <c r="C43" i="5"/>
  <c r="B47" i="5"/>
  <c r="B48" i="5"/>
  <c r="B46" i="5"/>
  <c r="B44" i="5"/>
  <c r="B45" i="5"/>
  <c r="B43" i="5"/>
  <c r="C28" i="5"/>
  <c r="C29" i="5"/>
  <c r="C30" i="5"/>
  <c r="C31" i="5"/>
  <c r="C32" i="5"/>
  <c r="C33" i="5"/>
  <c r="C34" i="5"/>
  <c r="C35" i="5"/>
  <c r="C36" i="5"/>
  <c r="C37" i="5"/>
  <c r="C38" i="5"/>
  <c r="C39" i="5"/>
  <c r="C40" i="5"/>
  <c r="C41" i="5"/>
  <c r="C42" i="5"/>
  <c r="C27" i="5"/>
  <c r="C12" i="5"/>
  <c r="C13" i="5"/>
  <c r="C14" i="5"/>
  <c r="C15" i="5"/>
  <c r="C16" i="5"/>
  <c r="C17" i="5"/>
  <c r="C18" i="5"/>
  <c r="C19" i="5"/>
  <c r="C20" i="5"/>
  <c r="C21" i="5"/>
  <c r="C22" i="5"/>
  <c r="C23" i="5"/>
  <c r="C24" i="5"/>
  <c r="C25" i="5"/>
  <c r="C26" i="5"/>
  <c r="C11" i="5"/>
  <c r="B27" i="5"/>
  <c r="B11" i="5"/>
  <c r="B30" i="5"/>
  <c r="B31" i="5"/>
  <c r="B32" i="5"/>
  <c r="B33" i="5"/>
  <c r="B34" i="5"/>
  <c r="B35" i="5"/>
  <c r="B36" i="5"/>
  <c r="B37" i="5"/>
  <c r="B38" i="5"/>
  <c r="B39" i="5"/>
  <c r="B40" i="5"/>
  <c r="B41" i="5"/>
  <c r="B42" i="5"/>
  <c r="B28" i="5"/>
  <c r="B29" i="5"/>
  <c r="B12" i="5"/>
  <c r="B13" i="5"/>
  <c r="B14" i="5"/>
  <c r="B15" i="5"/>
  <c r="B16" i="5"/>
  <c r="B17" i="5"/>
  <c r="B18" i="5"/>
  <c r="B19" i="5"/>
  <c r="B20" i="5"/>
  <c r="B21" i="5"/>
  <c r="B22" i="5"/>
  <c r="B23" i="5"/>
  <c r="B24" i="5"/>
  <c r="B25" i="5"/>
  <c r="B26" i="5"/>
  <c r="F2" i="9"/>
  <c r="F1" i="9"/>
  <c r="XFD1048555" i="8"/>
  <c r="XFD1048554" i="8"/>
  <c r="XFD1048553" i="8"/>
  <c r="XFD1048552" i="8"/>
  <c r="XFD1048551" i="8" a="1"/>
  <c r="XFD1048551" i="8" s="1"/>
  <c r="XFD1048550" i="8" a="1"/>
  <c r="XFD1048550" i="8" s="1"/>
  <c r="C235" i="8"/>
  <c r="B235" i="8"/>
  <c r="C234" i="8"/>
  <c r="B234" i="8"/>
  <c r="C233" i="8"/>
  <c r="B233" i="8"/>
  <c r="C232" i="8"/>
  <c r="B232" i="8"/>
  <c r="C231" i="8"/>
  <c r="B231" i="8"/>
  <c r="C230" i="8"/>
  <c r="B230" i="8"/>
  <c r="C229" i="8"/>
  <c r="B229" i="8"/>
  <c r="C228" i="8"/>
  <c r="B228" i="8"/>
  <c r="C227" i="8"/>
  <c r="B227" i="8"/>
  <c r="C226" i="8"/>
  <c r="B226" i="8"/>
  <c r="C225" i="8"/>
  <c r="B225" i="8"/>
  <c r="C224" i="8"/>
  <c r="B224" i="8"/>
  <c r="C223" i="8"/>
  <c r="B223" i="8"/>
  <c r="C222" i="8"/>
  <c r="B222" i="8"/>
  <c r="C221" i="8"/>
  <c r="B221" i="8"/>
  <c r="C220" i="8"/>
  <c r="B220" i="8"/>
  <c r="C219" i="8"/>
  <c r="B219" i="8"/>
  <c r="C218" i="8"/>
  <c r="B218" i="8"/>
  <c r="C217" i="8"/>
  <c r="B217" i="8"/>
  <c r="C216" i="8"/>
  <c r="B216" i="8"/>
  <c r="C215" i="8"/>
  <c r="B215" i="8"/>
  <c r="C214" i="8"/>
  <c r="B214" i="8"/>
  <c r="C213" i="8"/>
  <c r="B213" i="8"/>
  <c r="C212" i="8"/>
  <c r="B212" i="8"/>
  <c r="C211" i="8"/>
  <c r="B211" i="8"/>
  <c r="C210" i="8"/>
  <c r="B210" i="8"/>
  <c r="C209" i="8"/>
  <c r="B209" i="8"/>
  <c r="C208" i="8"/>
  <c r="B208" i="8"/>
  <c r="C207" i="8"/>
  <c r="B207" i="8"/>
  <c r="C206" i="8"/>
  <c r="B206" i="8"/>
  <c r="C205" i="8"/>
  <c r="B205" i="8"/>
  <c r="C204" i="8"/>
  <c r="B204" i="8"/>
  <c r="C203" i="8"/>
  <c r="B203" i="8"/>
  <c r="C202" i="8"/>
  <c r="B202" i="8"/>
  <c r="C201" i="8"/>
  <c r="B201" i="8"/>
  <c r="C200" i="8"/>
  <c r="B200" i="8"/>
  <c r="C199" i="8"/>
  <c r="B199" i="8"/>
  <c r="C198" i="8"/>
  <c r="B198" i="8"/>
  <c r="C197" i="8"/>
  <c r="B197" i="8"/>
  <c r="C196" i="8"/>
  <c r="B196" i="8"/>
  <c r="C195" i="8"/>
  <c r="B195" i="8"/>
  <c r="C194" i="8"/>
  <c r="B194" i="8"/>
  <c r="C193" i="8"/>
  <c r="B193" i="8"/>
  <c r="C192" i="8"/>
  <c r="B192" i="8"/>
  <c r="C191" i="8"/>
  <c r="B191" i="8"/>
  <c r="C190" i="8"/>
  <c r="B190" i="8"/>
  <c r="C189" i="8"/>
  <c r="B189" i="8"/>
  <c r="C188" i="8"/>
  <c r="B188" i="8"/>
  <c r="C187" i="8"/>
  <c r="B187" i="8"/>
  <c r="C186" i="8"/>
  <c r="B186" i="8"/>
  <c r="C185" i="8"/>
  <c r="B185" i="8"/>
  <c r="C184" i="8"/>
  <c r="B184" i="8"/>
  <c r="C183" i="8"/>
  <c r="B183" i="8"/>
  <c r="C182" i="8"/>
  <c r="B182" i="8"/>
  <c r="C181" i="8"/>
  <c r="B181" i="8"/>
  <c r="C180" i="8"/>
  <c r="B180" i="8"/>
  <c r="C179" i="8"/>
  <c r="B179" i="8"/>
  <c r="C178" i="8"/>
  <c r="B178" i="8"/>
  <c r="C177" i="8"/>
  <c r="B177" i="8"/>
  <c r="C176" i="8"/>
  <c r="B176" i="8"/>
  <c r="C175" i="8"/>
  <c r="B175" i="8"/>
  <c r="C174" i="8"/>
  <c r="B174" i="8"/>
  <c r="C173" i="8"/>
  <c r="B173" i="8"/>
  <c r="C172" i="8"/>
  <c r="B172" i="8"/>
  <c r="C171" i="8"/>
  <c r="B171" i="8"/>
  <c r="C170" i="8"/>
  <c r="B170" i="8"/>
  <c r="C169" i="8"/>
  <c r="B169" i="8"/>
  <c r="C168" i="8"/>
  <c r="B168" i="8"/>
  <c r="C167" i="8"/>
  <c r="B167" i="8"/>
  <c r="C166" i="8"/>
  <c r="B166" i="8"/>
  <c r="C165" i="8"/>
  <c r="B165" i="8"/>
  <c r="C164" i="8"/>
  <c r="B164" i="8"/>
  <c r="C163" i="8"/>
  <c r="B163" i="8"/>
  <c r="C162" i="8"/>
  <c r="B162" i="8"/>
  <c r="C161" i="8"/>
  <c r="B161" i="8"/>
  <c r="C160" i="8"/>
  <c r="B160" i="8"/>
  <c r="C159" i="8"/>
  <c r="B159" i="8"/>
  <c r="C158" i="8"/>
  <c r="B158" i="8"/>
  <c r="C157" i="8"/>
  <c r="B157" i="8"/>
  <c r="C156" i="8"/>
  <c r="B156" i="8"/>
  <c r="C155" i="8"/>
  <c r="B155" i="8"/>
  <c r="C154" i="8"/>
  <c r="B154" i="8"/>
  <c r="C153" i="8"/>
  <c r="B153" i="8"/>
  <c r="C152" i="8"/>
  <c r="B152" i="8"/>
  <c r="C151" i="8"/>
  <c r="B151" i="8"/>
  <c r="C150" i="8"/>
  <c r="B150" i="8"/>
  <c r="C149" i="8"/>
  <c r="B149" i="8"/>
  <c r="C148" i="8"/>
  <c r="B148" i="8"/>
  <c r="C147" i="8"/>
  <c r="B147" i="8"/>
  <c r="C146" i="8"/>
  <c r="B146" i="8"/>
  <c r="C145" i="8"/>
  <c r="B145" i="8"/>
  <c r="C144" i="8"/>
  <c r="B144" i="8"/>
  <c r="C143" i="8"/>
  <c r="B143" i="8"/>
  <c r="C142" i="8"/>
  <c r="B142" i="8"/>
  <c r="C141" i="8"/>
  <c r="B141" i="8"/>
  <c r="C140" i="8"/>
  <c r="B140" i="8"/>
  <c r="C139" i="8"/>
  <c r="B139" i="8"/>
  <c r="C138" i="8"/>
  <c r="B138" i="8"/>
  <c r="C137" i="8"/>
  <c r="B137" i="8"/>
  <c r="C136" i="8"/>
  <c r="B136" i="8"/>
  <c r="C135" i="8"/>
  <c r="B135" i="8"/>
  <c r="C134" i="8"/>
  <c r="B134" i="8"/>
  <c r="C133" i="8"/>
  <c r="B133" i="8"/>
  <c r="C132" i="8"/>
  <c r="B132" i="8"/>
  <c r="C131" i="8"/>
  <c r="B131" i="8"/>
  <c r="C130" i="8"/>
  <c r="B130" i="8"/>
  <c r="C129" i="8"/>
  <c r="B129" i="8"/>
  <c r="C128" i="8"/>
  <c r="B128" i="8"/>
  <c r="C127" i="8"/>
  <c r="B127" i="8"/>
  <c r="C126" i="8"/>
  <c r="B126" i="8"/>
  <c r="C125" i="8"/>
  <c r="B125" i="8"/>
  <c r="C124" i="8"/>
  <c r="B124" i="8"/>
  <c r="C123" i="8"/>
  <c r="B123" i="8"/>
  <c r="C122" i="8"/>
  <c r="B122" i="8"/>
  <c r="C121" i="8"/>
  <c r="B121" i="8"/>
  <c r="C120" i="8"/>
  <c r="B120" i="8"/>
  <c r="C119" i="8"/>
  <c r="B119" i="8"/>
  <c r="C118" i="8"/>
  <c r="B118" i="8"/>
  <c r="C117" i="8"/>
  <c r="B117" i="8"/>
  <c r="C116" i="8"/>
  <c r="B116" i="8"/>
  <c r="C115" i="8"/>
  <c r="B115" i="8"/>
  <c r="C114" i="8"/>
  <c r="B114" i="8"/>
  <c r="C113" i="8"/>
  <c r="B113" i="8"/>
  <c r="C112" i="8"/>
  <c r="B112" i="8"/>
  <c r="C111" i="8"/>
  <c r="B111" i="8"/>
  <c r="C110" i="8"/>
  <c r="B110" i="8"/>
  <c r="C109" i="8"/>
  <c r="B109" i="8"/>
  <c r="C108" i="8"/>
  <c r="B108" i="8"/>
  <c r="C107" i="8"/>
  <c r="B107" i="8"/>
  <c r="C106" i="8"/>
  <c r="B106" i="8"/>
  <c r="C105" i="8"/>
  <c r="B105" i="8"/>
  <c r="C104" i="8"/>
  <c r="B104" i="8"/>
  <c r="C103" i="8"/>
  <c r="B103" i="8"/>
  <c r="C102" i="8"/>
  <c r="B102" i="8"/>
  <c r="C101" i="8"/>
  <c r="B101" i="8"/>
  <c r="C100" i="8"/>
  <c r="B100" i="8"/>
  <c r="C99" i="8"/>
  <c r="B99" i="8"/>
  <c r="C98" i="8"/>
  <c r="B98" i="8"/>
  <c r="C97" i="8"/>
  <c r="B97" i="8"/>
  <c r="C96" i="8"/>
  <c r="B96" i="8"/>
  <c r="C95" i="8"/>
  <c r="B95" i="8"/>
  <c r="C94" i="8"/>
  <c r="B94" i="8"/>
  <c r="C93" i="8"/>
  <c r="B93" i="8"/>
  <c r="C92" i="8"/>
  <c r="B92"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C58" i="8"/>
  <c r="B58" i="8"/>
  <c r="C57" i="8"/>
  <c r="B57" i="8"/>
  <c r="C56" i="8"/>
  <c r="B56" i="8"/>
  <c r="C55" i="8"/>
  <c r="B55" i="8"/>
  <c r="C54" i="8"/>
  <c r="B54" i="8"/>
  <c r="C53" i="8"/>
  <c r="B53" i="8"/>
  <c r="C52" i="8"/>
  <c r="B52" i="8"/>
  <c r="C51" i="8"/>
  <c r="B51" i="8"/>
  <c r="C50" i="8"/>
  <c r="B50" i="8"/>
  <c r="C49" i="8"/>
  <c r="B49" i="8"/>
  <c r="C48" i="8"/>
  <c r="B48" i="8"/>
  <c r="C47" i="8"/>
  <c r="B47" i="8"/>
  <c r="C46" i="8"/>
  <c r="B46" i="8"/>
  <c r="BC12" i="1"/>
  <c r="BC13" i="1"/>
  <c r="BC41" i="1"/>
  <c r="BC29" i="1"/>
  <c r="BC47" i="1"/>
  <c r="BC8" i="1"/>
  <c r="BC10" i="1"/>
  <c r="BC9" i="1"/>
  <c r="BC63" i="1"/>
  <c r="BC57" i="1"/>
  <c r="BC26" i="1"/>
  <c r="BC27" i="1"/>
  <c r="BC31" i="1"/>
  <c r="BC34" i="1"/>
  <c r="BC32" i="1"/>
  <c r="BC46" i="1"/>
  <c r="BC61" i="1"/>
  <c r="BC58" i="1"/>
  <c r="BC54" i="1"/>
  <c r="BC51" i="1"/>
  <c r="BC53" i="1"/>
  <c r="BC40" i="1"/>
  <c r="BC44" i="1"/>
  <c r="BC62" i="1"/>
  <c r="BC4" i="1"/>
  <c r="BC6" i="1"/>
  <c r="BC3" i="1"/>
  <c r="BC7" i="1"/>
  <c r="BC36" i="1"/>
  <c r="BC30" i="1"/>
  <c r="BC39" i="1"/>
  <c r="BC37" i="1"/>
  <c r="BC28" i="1"/>
  <c r="BC59" i="1"/>
  <c r="BC48" i="1"/>
  <c r="BC38" i="1"/>
  <c r="BC42" i="1"/>
  <c r="BC33" i="1"/>
  <c r="BC43" i="1"/>
  <c r="BC64" i="1"/>
  <c r="BC56" i="1"/>
  <c r="BC50" i="1"/>
  <c r="BC49" i="1"/>
  <c r="BC55" i="1"/>
  <c r="BC21" i="1"/>
  <c r="BC22" i="1"/>
  <c r="BC23" i="1"/>
  <c r="BC5" i="1"/>
  <c r="BC35" i="1"/>
  <c r="BC45" i="1"/>
  <c r="BC60" i="1"/>
  <c r="BC52" i="1"/>
  <c r="BC14" i="1"/>
  <c r="BC15" i="1"/>
  <c r="BC16" i="1"/>
  <c r="BC17" i="1"/>
  <c r="BC24" i="1"/>
  <c r="BC25" i="1"/>
  <c r="BC18" i="1"/>
  <c r="BC19" i="1"/>
  <c r="BC20" i="1"/>
  <c r="BC11" i="1"/>
  <c r="I124" i="3"/>
  <c r="I125" i="3"/>
  <c r="I126" i="3"/>
  <c r="I127" i="3"/>
  <c r="I128" i="3"/>
  <c r="I129" i="3"/>
  <c r="I130" i="3"/>
  <c r="I131" i="3"/>
  <c r="I132" i="3"/>
  <c r="I123" i="3"/>
  <c r="I114" i="3"/>
  <c r="I115" i="3"/>
  <c r="I116" i="3"/>
  <c r="I117" i="3"/>
  <c r="I118" i="3"/>
  <c r="I119" i="3"/>
  <c r="I120" i="3"/>
  <c r="I121" i="3"/>
  <c r="I122" i="3"/>
  <c r="I113"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74" i="3"/>
  <c r="I58" i="3"/>
  <c r="I59" i="3"/>
  <c r="I60" i="3"/>
  <c r="I61" i="3"/>
  <c r="I62" i="3"/>
  <c r="I63" i="3"/>
  <c r="I64" i="3"/>
  <c r="I65" i="3"/>
  <c r="I66" i="3"/>
  <c r="I67" i="3"/>
  <c r="I68" i="3"/>
  <c r="I69" i="3"/>
  <c r="I70" i="3"/>
  <c r="I71" i="3"/>
  <c r="I72" i="3"/>
  <c r="I73" i="3"/>
  <c r="I36" i="3"/>
  <c r="I37" i="3"/>
  <c r="I38" i="3"/>
  <c r="I39" i="3"/>
  <c r="I40" i="3"/>
  <c r="I41" i="3"/>
  <c r="I42" i="3"/>
  <c r="I43" i="3"/>
  <c r="I44" i="3"/>
  <c r="I45" i="3"/>
  <c r="I46" i="3"/>
  <c r="I47" i="3"/>
  <c r="I48" i="3"/>
  <c r="I49" i="3"/>
  <c r="I50" i="3"/>
  <c r="I51" i="3"/>
  <c r="I52" i="3"/>
  <c r="I53" i="3"/>
  <c r="I54" i="3"/>
  <c r="I55" i="3"/>
  <c r="I56" i="3"/>
  <c r="I57" i="3"/>
  <c r="I35" i="3"/>
  <c r="H124" i="3"/>
  <c r="H125" i="3"/>
  <c r="H126" i="3"/>
  <c r="H127" i="3"/>
  <c r="H128" i="3"/>
  <c r="H129" i="3"/>
  <c r="H130" i="3"/>
  <c r="H131" i="3"/>
  <c r="H132" i="3"/>
  <c r="H123" i="3"/>
  <c r="H114" i="3"/>
  <c r="H115" i="3"/>
  <c r="H116" i="3"/>
  <c r="H117" i="3"/>
  <c r="H118" i="3"/>
  <c r="H119" i="3"/>
  <c r="H120" i="3"/>
  <c r="H121" i="3"/>
  <c r="H122" i="3"/>
  <c r="H113"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74"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35" i="3"/>
  <c r="AW7" i="1"/>
  <c r="AW3" i="1"/>
  <c r="AW6" i="1"/>
  <c r="AW4" i="1"/>
  <c r="L17" i="2"/>
  <c r="L16" i="2"/>
  <c r="L15" i="2"/>
  <c r="L14" i="2"/>
  <c r="AW12" i="1"/>
  <c r="AW13" i="1"/>
  <c r="AW41" i="1"/>
  <c r="AW29" i="1"/>
  <c r="AW47" i="1"/>
  <c r="AW8" i="1"/>
  <c r="AW10" i="1"/>
  <c r="AW9" i="1"/>
  <c r="AW63" i="1"/>
  <c r="AW57" i="1"/>
  <c r="AW26" i="1"/>
  <c r="AW27" i="1"/>
  <c r="AW31" i="1"/>
  <c r="AW34" i="1"/>
  <c r="AW32" i="1"/>
  <c r="AW46" i="1"/>
  <c r="AW61" i="1"/>
  <c r="AW58" i="1"/>
  <c r="AW54" i="1"/>
  <c r="AW51" i="1"/>
  <c r="AW53" i="1"/>
  <c r="AW40" i="1"/>
  <c r="AW44" i="1"/>
  <c r="AW62" i="1"/>
  <c r="AW36" i="1"/>
  <c r="AW30" i="1"/>
  <c r="AW39" i="1"/>
  <c r="AW37" i="1"/>
  <c r="AW28" i="1"/>
  <c r="AW59" i="1"/>
  <c r="AW48" i="1"/>
  <c r="AW38" i="1"/>
  <c r="AW42" i="1"/>
  <c r="AW33" i="1"/>
  <c r="AW43" i="1"/>
  <c r="AW64" i="1"/>
  <c r="AW56" i="1"/>
  <c r="AW50" i="1"/>
  <c r="AW49" i="1"/>
  <c r="AW55" i="1"/>
  <c r="AW21" i="1"/>
  <c r="AW22" i="1"/>
  <c r="AW23" i="1"/>
  <c r="AW5" i="1"/>
  <c r="AW35" i="1"/>
  <c r="AW45" i="1"/>
  <c r="AW60" i="1"/>
  <c r="AW52" i="1"/>
  <c r="AW14" i="1"/>
  <c r="AW15" i="1"/>
  <c r="AW16" i="1"/>
  <c r="AW17" i="1"/>
  <c r="AW24" i="1"/>
  <c r="AW25" i="1"/>
  <c r="AW18" i="1"/>
  <c r="AW19" i="1"/>
  <c r="AW20" i="1"/>
  <c r="AW11" i="1"/>
  <c r="B35" i="3"/>
  <c r="C124" i="3"/>
  <c r="C125" i="3"/>
  <c r="C126" i="3"/>
  <c r="C127" i="3"/>
  <c r="C128" i="3"/>
  <c r="C129" i="3"/>
  <c r="C130" i="3"/>
  <c r="C131" i="3"/>
  <c r="C132" i="3"/>
  <c r="C123" i="3"/>
  <c r="C114" i="3"/>
  <c r="C115" i="3"/>
  <c r="C116" i="3"/>
  <c r="C117" i="3"/>
  <c r="C118" i="3"/>
  <c r="C119" i="3"/>
  <c r="C120" i="3"/>
  <c r="C121" i="3"/>
  <c r="C122" i="3"/>
  <c r="C113" i="3"/>
  <c r="B124" i="3"/>
  <c r="B125" i="3"/>
  <c r="B126" i="3"/>
  <c r="B127" i="3"/>
  <c r="B128" i="3"/>
  <c r="B129" i="3"/>
  <c r="B130" i="3"/>
  <c r="B131" i="3"/>
  <c r="B132" i="3"/>
  <c r="B123" i="3"/>
  <c r="B113" i="3"/>
  <c r="B114" i="3"/>
  <c r="B115" i="3"/>
  <c r="B116" i="3"/>
  <c r="B117" i="3"/>
  <c r="B118" i="3"/>
  <c r="B119" i="3"/>
  <c r="B120" i="3"/>
  <c r="B121" i="3"/>
  <c r="B122"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74"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35" i="3"/>
  <c r="B109" i="3"/>
  <c r="B110" i="3"/>
  <c r="B111" i="3"/>
  <c r="B112" i="3"/>
  <c r="B88" i="3"/>
  <c r="B89" i="3"/>
  <c r="B90" i="3"/>
  <c r="B91" i="3"/>
  <c r="B92" i="3"/>
  <c r="B93" i="3"/>
  <c r="B94" i="3"/>
  <c r="B95" i="3"/>
  <c r="B96" i="3"/>
  <c r="B97" i="3"/>
  <c r="B98" i="3"/>
  <c r="B99" i="3"/>
  <c r="B100" i="3"/>
  <c r="B101" i="3"/>
  <c r="B102" i="3"/>
  <c r="B103" i="3"/>
  <c r="B104" i="3"/>
  <c r="B105" i="3"/>
  <c r="B106" i="3"/>
  <c r="B107" i="3"/>
  <c r="B108" i="3"/>
  <c r="B75" i="3"/>
  <c r="B76" i="3"/>
  <c r="B77" i="3"/>
  <c r="B78" i="3"/>
  <c r="B79" i="3"/>
  <c r="B80" i="3"/>
  <c r="B81" i="3"/>
  <c r="B82" i="3"/>
  <c r="B83" i="3"/>
  <c r="B84" i="3"/>
  <c r="B85" i="3"/>
  <c r="B86" i="3"/>
  <c r="B87" i="3"/>
  <c r="B74"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Z3" i="1" l="1"/>
  <c r="Z16" i="1"/>
  <c r="Z23" i="1"/>
  <c r="Z43" i="1"/>
  <c r="Z30" i="1"/>
  <c r="Z58" i="1"/>
  <c r="Z26" i="1"/>
  <c r="Z10" i="1"/>
  <c r="Z9" i="1"/>
  <c r="Z8" i="1"/>
  <c r="J32" i="1"/>
  <c r="J34" i="1"/>
  <c r="J17" i="1"/>
  <c r="J36" i="1"/>
  <c r="J46" i="1"/>
  <c r="J14" i="1"/>
  <c r="J8" i="1"/>
  <c r="J47" i="1"/>
  <c r="J51" i="1"/>
  <c r="J6" i="1"/>
  <c r="J41" i="1"/>
  <c r="Z11" i="1"/>
  <c r="Z14" i="1"/>
  <c r="Z21" i="1"/>
  <c r="Z59" i="1"/>
  <c r="Z36" i="1"/>
  <c r="Z34" i="1"/>
  <c r="Z57" i="1"/>
  <c r="Z24" i="1"/>
  <c r="Z60" i="1"/>
  <c r="Z49" i="1"/>
  <c r="Z37" i="1"/>
  <c r="Z53" i="1"/>
  <c r="Z27" i="1"/>
  <c r="Z12" i="1"/>
  <c r="J44" i="1"/>
  <c r="Z41" i="1"/>
  <c r="Z19" i="1"/>
  <c r="Z45" i="1"/>
  <c r="Z56" i="1"/>
  <c r="Z48" i="1"/>
  <c r="Z44" i="1"/>
  <c r="Z46" i="1"/>
  <c r="J39" i="1"/>
  <c r="J52" i="1"/>
  <c r="Z63" i="1"/>
  <c r="J4" i="1"/>
  <c r="P11" i="1"/>
  <c r="P20" i="1"/>
  <c r="P19" i="1"/>
  <c r="P18" i="1"/>
  <c r="P25" i="1"/>
  <c r="P24" i="1"/>
  <c r="P16" i="1"/>
  <c r="P15" i="1"/>
  <c r="P14" i="1"/>
  <c r="P17" i="1"/>
  <c r="P45" i="1"/>
  <c r="P35" i="1"/>
  <c r="P52" i="1"/>
  <c r="P60" i="1"/>
  <c r="P23" i="1"/>
  <c r="P22" i="1"/>
  <c r="P21" i="1"/>
  <c r="P50" i="1"/>
  <c r="P56" i="1"/>
  <c r="P64" i="1"/>
  <c r="P55" i="1"/>
  <c r="P49" i="1"/>
  <c r="P43" i="1"/>
  <c r="P42" i="1"/>
  <c r="P59" i="1"/>
  <c r="P38" i="1"/>
  <c r="P48" i="1"/>
  <c r="P33" i="1"/>
  <c r="P39" i="1"/>
  <c r="P37" i="1"/>
  <c r="P30" i="1"/>
  <c r="P28" i="1"/>
  <c r="P36" i="1"/>
  <c r="P62" i="1"/>
  <c r="P44" i="1"/>
  <c r="P40" i="1"/>
  <c r="P51" i="1"/>
  <c r="P53" i="1"/>
  <c r="P58" i="1"/>
  <c r="P54" i="1"/>
  <c r="P34" i="1"/>
  <c r="P32" i="1"/>
  <c r="P46" i="1"/>
  <c r="P31" i="1"/>
  <c r="P61" i="1"/>
  <c r="P27" i="1"/>
  <c r="P26" i="1"/>
  <c r="P63" i="1"/>
  <c r="P57" i="1"/>
  <c r="P47" i="1"/>
  <c r="P41" i="1"/>
  <c r="P29" i="1"/>
  <c r="P13" i="1"/>
  <c r="P12" i="1"/>
  <c r="P10" i="1"/>
  <c r="P9" i="1"/>
  <c r="P8" i="1"/>
  <c r="P7" i="1"/>
  <c r="P6" i="1"/>
  <c r="P5" i="1"/>
  <c r="P4" i="1"/>
  <c r="P3" i="1"/>
  <c r="J20" i="1"/>
  <c r="J38" i="1"/>
  <c r="J62" i="1"/>
  <c r="J7" i="1"/>
  <c r="Z18" i="1"/>
  <c r="Z35" i="1"/>
  <c r="Z64" i="1"/>
  <c r="Z33" i="1"/>
  <c r="Z40" i="1"/>
  <c r="Z31" i="1"/>
  <c r="Z29" i="1"/>
  <c r="Z5" i="1"/>
  <c r="J49" i="1"/>
  <c r="J9" i="1"/>
  <c r="J64" i="1"/>
  <c r="J16" i="1"/>
  <c r="J63" i="1"/>
  <c r="Z25" i="1"/>
  <c r="Z52" i="1"/>
  <c r="Z55" i="1"/>
  <c r="Z39" i="1"/>
  <c r="Z51" i="1"/>
  <c r="Z61" i="1"/>
  <c r="Z13" i="1"/>
  <c r="Z4" i="1"/>
  <c r="J56" i="1"/>
  <c r="J25" i="1"/>
  <c r="J31" i="1"/>
  <c r="J61" i="1"/>
  <c r="J5" i="1"/>
  <c r="J15" i="1"/>
  <c r="J57" i="1"/>
  <c r="J24" i="1"/>
  <c r="J42" i="1"/>
  <c r="J12" i="1"/>
  <c r="J35" i="1"/>
  <c r="J30" i="1"/>
  <c r="J28" i="1"/>
  <c r="J27" i="1"/>
  <c r="J33" i="1"/>
  <c r="J40" i="1"/>
  <c r="J60" i="1"/>
  <c r="J23" i="1"/>
  <c r="J29" i="1"/>
  <c r="J13" i="1"/>
  <c r="J11" i="1"/>
  <c r="J3" i="1"/>
  <c r="J22" i="1"/>
  <c r="J53" i="1"/>
  <c r="Z20" i="1"/>
  <c r="Z17" i="1"/>
  <c r="Z50" i="1"/>
  <c r="Z38" i="1"/>
  <c r="Z62" i="1"/>
  <c r="Z32" i="1"/>
  <c r="Z47" i="1"/>
  <c r="Z7" i="1"/>
  <c r="J37" i="1"/>
  <c r="J10" i="1"/>
  <c r="J45" i="1"/>
  <c r="J19" i="1"/>
  <c r="J21" i="1"/>
  <c r="J58" i="1"/>
  <c r="J48" i="1"/>
  <c r="J26" i="1"/>
  <c r="J59" i="1"/>
  <c r="J55" i="1"/>
  <c r="J50" i="1"/>
  <c r="J18" i="1"/>
  <c r="J43" i="1"/>
  <c r="J54" i="1"/>
  <c r="AZ7" i="1"/>
  <c r="AZ12" i="1"/>
  <c r="AZ50" i="1"/>
  <c r="AZ59" i="1"/>
  <c r="M59" i="1" s="1"/>
  <c r="AZ63" i="1"/>
  <c r="AZ61" i="1"/>
  <c r="AZ4" i="1"/>
  <c r="AZ18" i="1"/>
  <c r="AZ60" i="1"/>
  <c r="AZ49" i="1"/>
  <c r="AZ48" i="1"/>
  <c r="AZ54" i="1"/>
  <c r="M54" i="1" s="1"/>
  <c r="AZ26" i="1"/>
  <c r="AZ25" i="1"/>
  <c r="AZ45" i="1"/>
  <c r="AZ24" i="1"/>
  <c r="AZ35" i="1"/>
  <c r="AZ56" i="1"/>
  <c r="AZ28" i="1"/>
  <c r="M28" i="1" s="1"/>
  <c r="AZ41" i="1"/>
  <c r="AZ62" i="1"/>
  <c r="AZ46" i="1"/>
  <c r="AZ9" i="1"/>
  <c r="M9" i="1" s="1"/>
  <c r="AZ17" i="1"/>
  <c r="AZ64" i="1"/>
  <c r="AZ37" i="1"/>
  <c r="M37" i="1" s="1"/>
  <c r="AZ5" i="1"/>
  <c r="AZ58" i="1"/>
  <c r="AZ57" i="1"/>
  <c r="AZ13" i="1"/>
  <c r="AZ6" i="1"/>
  <c r="M6" i="1" s="1"/>
  <c r="AZ21" i="1"/>
  <c r="AZ3" i="1"/>
  <c r="M3" i="1" s="1"/>
  <c r="AZ42" i="1"/>
  <c r="M42" i="1" s="1"/>
  <c r="AZ20" i="1"/>
  <c r="AZ14" i="1"/>
  <c r="AZ36" i="1"/>
  <c r="AZ10" i="1"/>
  <c r="M10" i="1" s="1"/>
  <c r="AZ11" i="1"/>
  <c r="AZ15" i="1"/>
  <c r="M15" i="1" s="1"/>
  <c r="AZ22" i="1"/>
  <c r="M22" i="1" s="1"/>
  <c r="AZ33" i="1"/>
  <c r="AZ30" i="1"/>
  <c r="M30" i="1" s="1"/>
  <c r="AZ34" i="1"/>
  <c r="AZ53" i="1"/>
  <c r="M53" i="1" s="1"/>
  <c r="AZ31" i="1"/>
  <c r="AZ47" i="1"/>
  <c r="AZ44" i="1"/>
  <c r="AZ32" i="1"/>
  <c r="AZ8" i="1"/>
  <c r="M8" i="1" s="1"/>
  <c r="AZ51" i="1"/>
  <c r="AZ27" i="1"/>
  <c r="AZ29" i="1"/>
  <c r="AZ40" i="1"/>
  <c r="AZ16" i="1"/>
  <c r="M16" i="1" s="1"/>
  <c r="AZ23" i="1"/>
  <c r="M23" i="1" s="1"/>
  <c r="AZ43" i="1"/>
  <c r="M43" i="1" s="1"/>
  <c r="AZ39" i="1"/>
  <c r="AZ52" i="1"/>
  <c r="AZ38" i="1"/>
  <c r="AZ19" i="1"/>
  <c r="AZ55" i="1"/>
  <c r="K78" i="12" l="1"/>
  <c r="Q75" i="12"/>
  <c r="Q70" i="12"/>
  <c r="K61" i="12"/>
  <c r="J51" i="12"/>
  <c r="Q42" i="12"/>
  <c r="Q38" i="12"/>
  <c r="Q29" i="12"/>
  <c r="K24" i="12"/>
  <c r="K16" i="12"/>
  <c r="Q6" i="12"/>
  <c r="R71" i="12"/>
  <c r="J65" i="12"/>
  <c r="J59" i="12"/>
  <c r="Q54" i="12"/>
  <c r="R48" i="12"/>
  <c r="R40" i="12"/>
  <c r="J32" i="12"/>
  <c r="R24" i="12"/>
  <c r="J16" i="12"/>
  <c r="J3" i="12"/>
  <c r="R78" i="12"/>
  <c r="Q72" i="12"/>
  <c r="K67" i="12"/>
  <c r="J60" i="12"/>
  <c r="J53" i="12"/>
  <c r="K44" i="12"/>
  <c r="J37" i="12"/>
  <c r="R33" i="12"/>
  <c r="R22" i="12"/>
  <c r="Q12" i="12"/>
  <c r="J4" i="12"/>
  <c r="Q77" i="12"/>
  <c r="J69" i="12"/>
  <c r="R62" i="12"/>
  <c r="R49" i="12"/>
  <c r="J46" i="12"/>
  <c r="K37" i="12"/>
  <c r="Q27" i="12"/>
  <c r="K19" i="12"/>
  <c r="Q16" i="12"/>
  <c r="K7" i="12"/>
  <c r="K75" i="12"/>
  <c r="Q64" i="12"/>
  <c r="K58" i="12"/>
  <c r="R50" i="12"/>
  <c r="J44" i="12"/>
  <c r="Q35" i="12"/>
  <c r="J27" i="12"/>
  <c r="K21" i="12"/>
  <c r="R11" i="12"/>
  <c r="R10" i="12"/>
  <c r="K72" i="12"/>
  <c r="K63" i="12"/>
  <c r="R59" i="12"/>
  <c r="Q50" i="12"/>
  <c r="R42" i="12"/>
  <c r="K36" i="12"/>
  <c r="Q32" i="12"/>
  <c r="K20" i="12"/>
  <c r="J17" i="12"/>
  <c r="J10" i="12"/>
  <c r="Q4" i="12"/>
  <c r="K71" i="12"/>
  <c r="K64" i="12"/>
  <c r="R56" i="12"/>
  <c r="Q49" i="12"/>
  <c r="K43" i="12"/>
  <c r="K33" i="12"/>
  <c r="R26" i="12"/>
  <c r="Q20" i="12"/>
  <c r="J13" i="12"/>
  <c r="R4" i="12"/>
  <c r="K73" i="12"/>
  <c r="K68" i="12"/>
  <c r="R61" i="12"/>
  <c r="J54" i="12"/>
  <c r="Q45" i="12"/>
  <c r="R36" i="12"/>
  <c r="K27" i="12"/>
  <c r="K22" i="12"/>
  <c r="Q13" i="12"/>
  <c r="K10" i="12"/>
  <c r="R3" i="12"/>
  <c r="J76" i="12"/>
  <c r="R69" i="12"/>
  <c r="K59" i="12"/>
  <c r="K53" i="12"/>
  <c r="Q47" i="12"/>
  <c r="J38" i="12"/>
  <c r="K31" i="12"/>
  <c r="R21" i="12"/>
  <c r="R13" i="12"/>
  <c r="J8" i="12"/>
  <c r="J71" i="12"/>
  <c r="J66" i="12"/>
  <c r="R60" i="12"/>
  <c r="Q52" i="12"/>
  <c r="Q41" i="12"/>
  <c r="K38" i="12"/>
  <c r="J30" i="12"/>
  <c r="Q19" i="12"/>
  <c r="J11" i="12"/>
  <c r="K9" i="12"/>
  <c r="R73" i="12"/>
  <c r="R65" i="12"/>
  <c r="J61" i="12"/>
  <c r="J55" i="12"/>
  <c r="Q44" i="12"/>
  <c r="K39" i="12"/>
  <c r="Q33" i="12"/>
  <c r="J19" i="12"/>
  <c r="R15" i="12"/>
  <c r="J5" i="12"/>
  <c r="J75" i="12"/>
  <c r="K66" i="12"/>
  <c r="Q62" i="12"/>
  <c r="R53" i="12"/>
  <c r="K45" i="12"/>
  <c r="Q39" i="12"/>
  <c r="K26" i="12"/>
  <c r="R20" i="12"/>
  <c r="J14" i="12"/>
  <c r="R6" i="12"/>
  <c r="R76" i="12"/>
  <c r="R70" i="12"/>
  <c r="J62" i="12"/>
  <c r="K48" i="12"/>
  <c r="R44" i="12"/>
  <c r="J36" i="12"/>
  <c r="R31" i="12"/>
  <c r="Q23" i="12"/>
  <c r="K11" i="12"/>
  <c r="R5" i="12"/>
  <c r="H78" i="12"/>
  <c r="O63" i="12"/>
  <c r="O58" i="12"/>
  <c r="I54" i="12"/>
  <c r="P47" i="12"/>
  <c r="I34" i="12"/>
  <c r="P30" i="12"/>
  <c r="I19" i="12"/>
  <c r="H14" i="12"/>
  <c r="P5" i="12"/>
  <c r="I76" i="12"/>
  <c r="I70" i="12"/>
  <c r="O62" i="12"/>
  <c r="P48" i="12"/>
  <c r="I44" i="12"/>
  <c r="O36" i="12"/>
  <c r="I31" i="12"/>
  <c r="H23" i="12"/>
  <c r="P11" i="12"/>
  <c r="I5" i="12"/>
  <c r="O74" i="12"/>
  <c r="I68" i="12"/>
  <c r="H59" i="12"/>
  <c r="P49" i="12"/>
  <c r="P42" i="12"/>
  <c r="O39" i="12"/>
  <c r="I30" i="12"/>
  <c r="O25" i="12"/>
  <c r="I12" i="12"/>
  <c r="P4" i="12"/>
  <c r="P74" i="12"/>
  <c r="H69" i="12"/>
  <c r="P57" i="12"/>
  <c r="P51" i="12"/>
  <c r="I41" i="12"/>
  <c r="I35" i="12"/>
  <c r="P32" i="12"/>
  <c r="I23" i="12"/>
  <c r="O12" i="12"/>
  <c r="P8" i="12"/>
  <c r="P76" i="12"/>
  <c r="I66" i="12"/>
  <c r="I57" i="12"/>
  <c r="P54" i="12"/>
  <c r="I43" i="12"/>
  <c r="H37" i="12"/>
  <c r="P29" i="12"/>
  <c r="P25" i="12"/>
  <c r="H17" i="12"/>
  <c r="O6" i="12"/>
  <c r="H73" i="12"/>
  <c r="O67" i="12"/>
  <c r="O57" i="12"/>
  <c r="P52" i="12"/>
  <c r="I47" i="12"/>
  <c r="H40" i="12"/>
  <c r="O29" i="12"/>
  <c r="O20" i="12"/>
  <c r="H11" i="12"/>
  <c r="O7" i="12"/>
  <c r="P71" i="12"/>
  <c r="P64" i="12"/>
  <c r="I56" i="12"/>
  <c r="H49" i="12"/>
  <c r="P43" i="12"/>
  <c r="P33" i="12"/>
  <c r="I26" i="12"/>
  <c r="H20" i="12"/>
  <c r="O13" i="12"/>
  <c r="I4" i="12"/>
  <c r="I73" i="12"/>
  <c r="I65" i="12"/>
  <c r="O61" i="12"/>
  <c r="O55" i="12"/>
  <c r="H44" i="12"/>
  <c r="L44" i="12" s="1"/>
  <c r="M44" i="12" s="1"/>
  <c r="P39" i="12"/>
  <c r="H33" i="12"/>
  <c r="O19" i="12"/>
  <c r="I15" i="12"/>
  <c r="O5" i="12"/>
  <c r="P75" i="12"/>
  <c r="H64" i="12"/>
  <c r="P58" i="12"/>
  <c r="I50" i="12"/>
  <c r="O44" i="12"/>
  <c r="H35" i="12"/>
  <c r="O27" i="12"/>
  <c r="P21" i="12"/>
  <c r="I11" i="12"/>
  <c r="I10" i="12"/>
  <c r="O76" i="12"/>
  <c r="I69" i="12"/>
  <c r="P59" i="12"/>
  <c r="P53" i="12"/>
  <c r="H47" i="12"/>
  <c r="O38" i="12"/>
  <c r="P31" i="12"/>
  <c r="I21" i="12"/>
  <c r="I13" i="12"/>
  <c r="O8" i="12"/>
  <c r="P78" i="12"/>
  <c r="H75" i="12"/>
  <c r="H70" i="12"/>
  <c r="P61" i="12"/>
  <c r="O51" i="12"/>
  <c r="H42" i="12"/>
  <c r="H38" i="12"/>
  <c r="H29" i="12"/>
  <c r="P24" i="12"/>
  <c r="P16" i="12"/>
  <c r="H6" i="12"/>
  <c r="I72" i="12"/>
  <c r="P69" i="12"/>
  <c r="H57" i="12"/>
  <c r="O48" i="12"/>
  <c r="O42" i="12"/>
  <c r="S42" i="12" s="1"/>
  <c r="T42" i="12" s="1"/>
  <c r="O34" i="12"/>
  <c r="H26" i="12"/>
  <c r="O18" i="12"/>
  <c r="H15" i="12"/>
  <c r="I7" i="12"/>
  <c r="O75" i="12"/>
  <c r="P66" i="12"/>
  <c r="H62" i="12"/>
  <c r="I53" i="12"/>
  <c r="P45" i="12"/>
  <c r="H39" i="12"/>
  <c r="P26" i="12"/>
  <c r="I20" i="12"/>
  <c r="O14" i="12"/>
  <c r="I6" i="12"/>
  <c r="H77" i="12"/>
  <c r="O69" i="12"/>
  <c r="I62" i="12"/>
  <c r="I49" i="12"/>
  <c r="O46" i="12"/>
  <c r="P37" i="12"/>
  <c r="H27" i="12"/>
  <c r="P19" i="12"/>
  <c r="H16" i="12"/>
  <c r="P7" i="12"/>
  <c r="I77" i="12"/>
  <c r="H67" i="12"/>
  <c r="H58" i="12"/>
  <c r="P55" i="12"/>
  <c r="O45" i="12"/>
  <c r="I38" i="12"/>
  <c r="I32" i="12"/>
  <c r="P18" i="12"/>
  <c r="P12" i="12"/>
  <c r="I9" i="12"/>
  <c r="P73" i="12"/>
  <c r="P68" i="12"/>
  <c r="I61" i="12"/>
  <c r="O54" i="12"/>
  <c r="H45" i="12"/>
  <c r="I36" i="12"/>
  <c r="P27" i="12"/>
  <c r="P22" i="12"/>
  <c r="H13" i="12"/>
  <c r="P10" i="12"/>
  <c r="I3" i="12"/>
  <c r="P72" i="12"/>
  <c r="P63" i="12"/>
  <c r="I59" i="12"/>
  <c r="H50" i="12"/>
  <c r="I42" i="12"/>
  <c r="P36" i="12"/>
  <c r="H32" i="12"/>
  <c r="P20" i="12"/>
  <c r="O17" i="12"/>
  <c r="O10" i="12"/>
  <c r="H4" i="12"/>
  <c r="H74" i="12"/>
  <c r="I67" i="12"/>
  <c r="O56" i="12"/>
  <c r="O50" i="12"/>
  <c r="O47" i="12"/>
  <c r="I39" i="12"/>
  <c r="H28" i="12"/>
  <c r="O23" i="12"/>
  <c r="I16" i="12"/>
  <c r="P3" i="12"/>
  <c r="I71" i="12"/>
  <c r="O65" i="12"/>
  <c r="O59" i="12"/>
  <c r="H54" i="12"/>
  <c r="I48" i="12"/>
  <c r="I40" i="12"/>
  <c r="O32" i="12"/>
  <c r="I24" i="12"/>
  <c r="O16" i="12"/>
  <c r="O3" i="12"/>
  <c r="P77" i="12"/>
  <c r="P65" i="12"/>
  <c r="H60" i="12"/>
  <c r="H51" i="12"/>
  <c r="O43" i="12"/>
  <c r="H36" i="12"/>
  <c r="L36" i="12" s="1"/>
  <c r="M36" i="12" s="1"/>
  <c r="P28" i="12"/>
  <c r="H21" i="12"/>
  <c r="P14" i="12"/>
  <c r="I8" i="12"/>
  <c r="I75" i="12"/>
  <c r="H68" i="12"/>
  <c r="P60" i="12"/>
  <c r="H55" i="12"/>
  <c r="H46" i="12"/>
  <c r="O40" i="12"/>
  <c r="O26" i="12"/>
  <c r="P23" i="12"/>
  <c r="I17" i="12"/>
  <c r="H9" i="12"/>
  <c r="H71" i="12"/>
  <c r="H65" i="12"/>
  <c r="P62" i="12"/>
  <c r="P50" i="12"/>
  <c r="I46" i="12"/>
  <c r="P34" i="12"/>
  <c r="I29" i="12"/>
  <c r="O22" i="12"/>
  <c r="I18" i="12"/>
  <c r="H7" i="12"/>
  <c r="O78" i="12"/>
  <c r="H66" i="12"/>
  <c r="L66" i="12" s="1"/>
  <c r="M66" i="12" s="1"/>
  <c r="I63" i="12"/>
  <c r="I55" i="12"/>
  <c r="H48" i="12"/>
  <c r="P35" i="12"/>
  <c r="O28" i="12"/>
  <c r="I25" i="12"/>
  <c r="P13" i="12"/>
  <c r="S13" i="12" s="1"/>
  <c r="T13" i="12" s="1"/>
  <c r="H8" i="12"/>
  <c r="O71" i="12"/>
  <c r="O66" i="12"/>
  <c r="I60" i="12"/>
  <c r="H52" i="12"/>
  <c r="H41" i="12"/>
  <c r="P38" i="12"/>
  <c r="O30" i="12"/>
  <c r="H19" i="12"/>
  <c r="O11" i="12"/>
  <c r="P9" i="12"/>
  <c r="I78" i="12"/>
  <c r="H72" i="12"/>
  <c r="P67" i="12"/>
  <c r="O60" i="12"/>
  <c r="O53" i="12"/>
  <c r="P44" i="12"/>
  <c r="O37" i="12"/>
  <c r="I33" i="12"/>
  <c r="I22" i="12"/>
  <c r="H12" i="12"/>
  <c r="O4" i="12"/>
  <c r="S4" i="12" s="1"/>
  <c r="T4" i="12" s="1"/>
  <c r="O73" i="12"/>
  <c r="P70" i="12"/>
  <c r="I58" i="12"/>
  <c r="O49" i="12"/>
  <c r="S49" i="12" s="1"/>
  <c r="T49" i="12" s="1"/>
  <c r="O41" i="12"/>
  <c r="I37" i="12"/>
  <c r="I28" i="12"/>
  <c r="H24" i="12"/>
  <c r="P15" i="12"/>
  <c r="O9" i="12"/>
  <c r="I74" i="12"/>
  <c r="O70" i="12"/>
  <c r="H63" i="12"/>
  <c r="O52" i="12"/>
  <c r="H43" i="12"/>
  <c r="O33" i="12"/>
  <c r="I27" i="12"/>
  <c r="O21" i="12"/>
  <c r="H18" i="12"/>
  <c r="H3" i="12"/>
  <c r="O72" i="12"/>
  <c r="O68" i="12"/>
  <c r="H56" i="12"/>
  <c r="I52" i="12"/>
  <c r="P46" i="12"/>
  <c r="O35" i="12"/>
  <c r="H31" i="12"/>
  <c r="O24" i="12"/>
  <c r="I14" i="12"/>
  <c r="H5" i="12"/>
  <c r="H76" i="12"/>
  <c r="O64" i="12"/>
  <c r="P56" i="12"/>
  <c r="I51" i="12"/>
  <c r="I45" i="12"/>
  <c r="P40" i="12"/>
  <c r="H30" i="12"/>
  <c r="H22" i="12"/>
  <c r="O15" i="12"/>
  <c r="P6" i="12"/>
  <c r="O77" i="12"/>
  <c r="I64" i="12"/>
  <c r="H61" i="12"/>
  <c r="H53" i="12"/>
  <c r="P41" i="12"/>
  <c r="H34" i="12"/>
  <c r="O31" i="12"/>
  <c r="H25" i="12"/>
  <c r="P17" i="12"/>
  <c r="H10" i="12"/>
  <c r="L10" i="12" s="1"/>
  <c r="M10" i="12" s="1"/>
  <c r="P11" i="10"/>
  <c r="P48" i="10"/>
  <c r="O62" i="10"/>
  <c r="H23" i="10"/>
  <c r="I44" i="10"/>
  <c r="I70" i="10"/>
  <c r="I31" i="10"/>
  <c r="O36" i="10"/>
  <c r="I5" i="10"/>
  <c r="O70" i="10"/>
  <c r="H3" i="10"/>
  <c r="O52" i="10"/>
  <c r="H63" i="10"/>
  <c r="O21" i="10"/>
  <c r="O33" i="10"/>
  <c r="I27" i="10"/>
  <c r="H18" i="10"/>
  <c r="H43" i="10"/>
  <c r="J61" i="10"/>
  <c r="O26" i="10"/>
  <c r="O40" i="10"/>
  <c r="H46" i="10"/>
  <c r="H55" i="10"/>
  <c r="I17" i="10"/>
  <c r="P60" i="10"/>
  <c r="H9" i="10"/>
  <c r="P23" i="10"/>
  <c r="H68" i="10"/>
  <c r="R21" i="10"/>
  <c r="K31" i="10"/>
  <c r="K53" i="10"/>
  <c r="Q47" i="10"/>
  <c r="J38" i="10"/>
  <c r="P49" i="10"/>
  <c r="P42" i="10"/>
  <c r="P4" i="10"/>
  <c r="O39" i="10"/>
  <c r="I68" i="10"/>
  <c r="I30" i="10"/>
  <c r="I12" i="10"/>
  <c r="H59" i="10"/>
  <c r="O25" i="10"/>
  <c r="M14" i="1"/>
  <c r="K19" i="10" s="1"/>
  <c r="M58" i="1"/>
  <c r="M41" i="1"/>
  <c r="R5" i="10"/>
  <c r="R70" i="10"/>
  <c r="Q23" i="10"/>
  <c r="K11" i="10"/>
  <c r="P64" i="10"/>
  <c r="P33" i="10"/>
  <c r="P43" i="10"/>
  <c r="I26" i="10"/>
  <c r="H49" i="10"/>
  <c r="I4" i="10"/>
  <c r="O13" i="10"/>
  <c r="I56" i="10"/>
  <c r="H20" i="10"/>
  <c r="O51" i="10"/>
  <c r="P24" i="10"/>
  <c r="H29" i="10"/>
  <c r="H6" i="10"/>
  <c r="H38" i="10"/>
  <c r="H70" i="10"/>
  <c r="P61" i="10"/>
  <c r="H42" i="10"/>
  <c r="P16" i="10"/>
  <c r="P70" i="10"/>
  <c r="I58" i="10"/>
  <c r="O41" i="10"/>
  <c r="I28" i="10"/>
  <c r="H24" i="10"/>
  <c r="I37" i="10"/>
  <c r="O9" i="10"/>
  <c r="P15" i="10"/>
  <c r="O49" i="10"/>
  <c r="R20" i="10"/>
  <c r="K66" i="10"/>
  <c r="K45" i="10"/>
  <c r="K26" i="10"/>
  <c r="Q39" i="10"/>
  <c r="O61" i="10"/>
  <c r="O19" i="10"/>
  <c r="I65" i="10"/>
  <c r="I15" i="10"/>
  <c r="O55" i="10"/>
  <c r="O5" i="10"/>
  <c r="H33" i="10"/>
  <c r="P39" i="10"/>
  <c r="H44" i="10"/>
  <c r="P22" i="10"/>
  <c r="O54" i="10"/>
  <c r="H13" i="10"/>
  <c r="H45" i="10"/>
  <c r="P68" i="10"/>
  <c r="I36" i="10"/>
  <c r="P10" i="10"/>
  <c r="I61" i="10"/>
  <c r="I3" i="10"/>
  <c r="P27" i="10"/>
  <c r="P62" i="10"/>
  <c r="H7" i="10"/>
  <c r="P34" i="10"/>
  <c r="I29" i="10"/>
  <c r="I18" i="10"/>
  <c r="H65" i="10"/>
  <c r="P50" i="10"/>
  <c r="O22" i="10"/>
  <c r="I46" i="10"/>
  <c r="M49" i="1"/>
  <c r="P46" i="10"/>
  <c r="O35" i="10"/>
  <c r="O24" i="10"/>
  <c r="I14" i="10"/>
  <c r="H5" i="10"/>
  <c r="H31" i="10"/>
  <c r="O68" i="10"/>
  <c r="I52" i="10"/>
  <c r="H56" i="10"/>
  <c r="R42" i="10"/>
  <c r="Q50" i="10"/>
  <c r="K63" i="10"/>
  <c r="Q4" i="10"/>
  <c r="P38" i="10"/>
  <c r="O30" i="10"/>
  <c r="O11" i="10"/>
  <c r="O66" i="10"/>
  <c r="P9" i="10"/>
  <c r="I60" i="10"/>
  <c r="H41" i="10"/>
  <c r="H19" i="10"/>
  <c r="H52" i="10"/>
  <c r="R48" i="10"/>
  <c r="J16" i="10"/>
  <c r="J59" i="10"/>
  <c r="M45" i="1"/>
  <c r="P32" i="10"/>
  <c r="P57" i="10"/>
  <c r="I41" i="10"/>
  <c r="H69" i="10"/>
  <c r="I23" i="10"/>
  <c r="P8" i="10"/>
  <c r="I35" i="10"/>
  <c r="P51" i="10"/>
  <c r="O12" i="10"/>
  <c r="O14" i="10"/>
  <c r="I6" i="10"/>
  <c r="H62" i="10"/>
  <c r="H39" i="10"/>
  <c r="P45" i="10"/>
  <c r="I53" i="10"/>
  <c r="P26" i="10"/>
  <c r="I20" i="10"/>
  <c r="P66" i="10"/>
  <c r="P41" i="10"/>
  <c r="P17" i="10"/>
  <c r="H53" i="10"/>
  <c r="H61" i="10"/>
  <c r="O31" i="10"/>
  <c r="H25" i="10"/>
  <c r="H10" i="10"/>
  <c r="H34" i="10"/>
  <c r="I64" i="10"/>
  <c r="R36" i="10"/>
  <c r="K68" i="10"/>
  <c r="K27" i="10"/>
  <c r="K10" i="10"/>
  <c r="O18" i="10"/>
  <c r="I7" i="10"/>
  <c r="P69" i="10"/>
  <c r="H15" i="10"/>
  <c r="O42" i="10"/>
  <c r="H57" i="10"/>
  <c r="H26" i="10"/>
  <c r="O34" i="10"/>
  <c r="O48" i="10"/>
  <c r="O8" i="10"/>
  <c r="O38" i="10"/>
  <c r="P53" i="10"/>
  <c r="P31" i="10"/>
  <c r="H47" i="10"/>
  <c r="P59" i="10"/>
  <c r="I69" i="10"/>
  <c r="I13" i="10"/>
  <c r="I21" i="10"/>
  <c r="P40" i="10"/>
  <c r="P56" i="10"/>
  <c r="P6" i="10"/>
  <c r="O64" i="10"/>
  <c r="O15" i="10"/>
  <c r="H22" i="10"/>
  <c r="H30" i="10"/>
  <c r="I51" i="10"/>
  <c r="I45" i="10"/>
  <c r="K64" i="10"/>
  <c r="K33" i="10"/>
  <c r="R4" i="10"/>
  <c r="K43" i="10"/>
  <c r="Q20" i="10"/>
  <c r="P30" i="10"/>
  <c r="P5" i="10"/>
  <c r="I34" i="10"/>
  <c r="H14" i="10"/>
  <c r="P47" i="10"/>
  <c r="O58" i="10"/>
  <c r="I54" i="10"/>
  <c r="I19" i="10"/>
  <c r="O63" i="10"/>
  <c r="P54" i="10"/>
  <c r="P25" i="10"/>
  <c r="I57" i="10"/>
  <c r="H37" i="10"/>
  <c r="P29" i="10"/>
  <c r="I66" i="10"/>
  <c r="I43" i="10"/>
  <c r="O6" i="10"/>
  <c r="H17" i="10"/>
  <c r="O69" i="10"/>
  <c r="O46" i="10"/>
  <c r="I49" i="10"/>
  <c r="P7" i="10"/>
  <c r="P19" i="10"/>
  <c r="H16" i="10"/>
  <c r="I62" i="10"/>
  <c r="P37" i="10"/>
  <c r="H27" i="10"/>
  <c r="Q27" i="10"/>
  <c r="K37" i="10"/>
  <c r="R33" i="10"/>
  <c r="R22" i="10"/>
  <c r="J4" i="10"/>
  <c r="Q12" i="10"/>
  <c r="J60" i="10"/>
  <c r="J53" i="10"/>
  <c r="R10" i="10"/>
  <c r="R50" i="10"/>
  <c r="J27" i="10"/>
  <c r="O27" i="10"/>
  <c r="I50" i="10"/>
  <c r="P58" i="10"/>
  <c r="H64" i="10"/>
  <c r="P21" i="10"/>
  <c r="O44" i="10"/>
  <c r="I10" i="10"/>
  <c r="I11" i="10"/>
  <c r="H35" i="10"/>
  <c r="O59" i="10"/>
  <c r="O16" i="10"/>
  <c r="O3" i="10"/>
  <c r="O65" i="10"/>
  <c r="H54" i="10"/>
  <c r="I24" i="10"/>
  <c r="O32" i="10"/>
  <c r="I40" i="10"/>
  <c r="I48" i="10"/>
  <c r="Q38" i="10"/>
  <c r="J51" i="10"/>
  <c r="K16" i="10"/>
  <c r="O10" i="10"/>
  <c r="I42" i="10"/>
  <c r="O17" i="10"/>
  <c r="I59" i="10"/>
  <c r="P20" i="10"/>
  <c r="H32" i="10"/>
  <c r="P36" i="10"/>
  <c r="H50" i="10"/>
  <c r="P63" i="10"/>
  <c r="H4" i="10"/>
  <c r="P13" i="10"/>
  <c r="O28" i="10"/>
  <c r="I25" i="10"/>
  <c r="H8" i="10"/>
  <c r="H48" i="10"/>
  <c r="P35" i="10"/>
  <c r="H66" i="10"/>
  <c r="I55" i="10"/>
  <c r="I63" i="10"/>
  <c r="Q19" i="10"/>
  <c r="R60" i="10"/>
  <c r="Q52" i="10"/>
  <c r="J11" i="10"/>
  <c r="K38" i="10"/>
  <c r="K9" i="10"/>
  <c r="M26" i="1"/>
  <c r="O67" i="10"/>
  <c r="O29" i="10"/>
  <c r="O20" i="10"/>
  <c r="H40" i="10"/>
  <c r="O57" i="10"/>
  <c r="O7" i="10"/>
  <c r="I47" i="10"/>
  <c r="H11" i="10"/>
  <c r="P52" i="10"/>
  <c r="O45" i="10"/>
  <c r="P18" i="10"/>
  <c r="P55" i="10"/>
  <c r="I9" i="10"/>
  <c r="P12" i="10"/>
  <c r="I38" i="10"/>
  <c r="H58" i="10"/>
  <c r="H67" i="10"/>
  <c r="I32" i="10"/>
  <c r="O50" i="10"/>
  <c r="P3" i="10"/>
  <c r="I67" i="10"/>
  <c r="I16" i="10"/>
  <c r="O56" i="10"/>
  <c r="O47" i="10"/>
  <c r="O23" i="10"/>
  <c r="I39" i="10"/>
  <c r="H28" i="10"/>
  <c r="O43" i="10"/>
  <c r="P65" i="10"/>
  <c r="P14" i="10"/>
  <c r="P28" i="10"/>
  <c r="H21" i="10"/>
  <c r="I8" i="10"/>
  <c r="H51" i="10"/>
  <c r="H36" i="10"/>
  <c r="H60" i="10"/>
  <c r="O37" i="10"/>
  <c r="O53" i="10"/>
  <c r="P67" i="10"/>
  <c r="I33" i="10"/>
  <c r="I22" i="10"/>
  <c r="O4" i="10"/>
  <c r="S4" i="10" s="1"/>
  <c r="T4" i="10" s="1"/>
  <c r="P44" i="10"/>
  <c r="O60" i="10"/>
  <c r="H12" i="10"/>
  <c r="M60" i="1"/>
  <c r="M21" i="1"/>
  <c r="M11" i="1"/>
  <c r="M24" i="1"/>
  <c r="M19" i="1"/>
  <c r="M63" i="1"/>
  <c r="M46" i="1"/>
  <c r="M57" i="1"/>
  <c r="M36" i="1"/>
  <c r="M27" i="1"/>
  <c r="M34" i="1"/>
  <c r="M12" i="1"/>
  <c r="M56" i="1"/>
  <c r="M48" i="1"/>
  <c r="M44" i="1"/>
  <c r="M7" i="1"/>
  <c r="M47" i="1"/>
  <c r="M62" i="1"/>
  <c r="M4" i="1"/>
  <c r="M13" i="1"/>
  <c r="M61" i="1"/>
  <c r="M25" i="1"/>
  <c r="M31" i="1"/>
  <c r="M40" i="1"/>
  <c r="M33" i="1"/>
  <c r="M20" i="1"/>
  <c r="M35" i="1"/>
  <c r="M64" i="1"/>
  <c r="M51" i="1"/>
  <c r="M38" i="1"/>
  <c r="M39" i="1"/>
  <c r="M18" i="1"/>
  <c r="M32" i="1"/>
  <c r="M50" i="1"/>
  <c r="M55" i="1"/>
  <c r="M5" i="1"/>
  <c r="M17" i="1"/>
  <c r="M52" i="1"/>
  <c r="M29" i="1"/>
  <c r="S70" i="12" l="1"/>
  <c r="T70" i="12" s="1"/>
  <c r="S50" i="10"/>
  <c r="T50" i="10" s="1"/>
  <c r="J72" i="12"/>
  <c r="J68" i="12"/>
  <c r="Q56" i="12"/>
  <c r="R52" i="12"/>
  <c r="K46" i="12"/>
  <c r="J35" i="12"/>
  <c r="Q31" i="12"/>
  <c r="J24" i="12"/>
  <c r="R14" i="12"/>
  <c r="Q5" i="12"/>
  <c r="J19" i="10"/>
  <c r="R59" i="10"/>
  <c r="J65" i="10"/>
  <c r="Q6" i="10"/>
  <c r="Q41" i="10"/>
  <c r="J77" i="12"/>
  <c r="R64" i="12"/>
  <c r="Q61" i="12"/>
  <c r="Q53" i="12"/>
  <c r="K41" i="12"/>
  <c r="Q34" i="12"/>
  <c r="J31" i="12"/>
  <c r="Q25" i="12"/>
  <c r="K17" i="12"/>
  <c r="L17" i="12" s="1"/>
  <c r="M17" i="12" s="1"/>
  <c r="Q10" i="12"/>
  <c r="Q44" i="10"/>
  <c r="J8" i="10"/>
  <c r="Q32" i="10"/>
  <c r="J37" i="10"/>
  <c r="Q78" i="12"/>
  <c r="J63" i="12"/>
  <c r="J58" i="12"/>
  <c r="R54" i="12"/>
  <c r="K47" i="12"/>
  <c r="R34" i="12"/>
  <c r="S34" i="12" s="1"/>
  <c r="T34" i="12" s="1"/>
  <c r="K30" i="12"/>
  <c r="R19" i="12"/>
  <c r="Q14" i="12"/>
  <c r="K5" i="12"/>
  <c r="L5" i="12" s="1"/>
  <c r="M5" i="12" s="1"/>
  <c r="K39" i="10"/>
  <c r="R69" i="10"/>
  <c r="K59" i="10"/>
  <c r="R6" i="10"/>
  <c r="J54" i="10"/>
  <c r="J78" i="12"/>
  <c r="Q66" i="12"/>
  <c r="R63" i="12"/>
  <c r="R55" i="12"/>
  <c r="Q48" i="12"/>
  <c r="K35" i="12"/>
  <c r="L35" i="12" s="1"/>
  <c r="M35" i="12" s="1"/>
  <c r="J28" i="12"/>
  <c r="L28" i="12" s="1"/>
  <c r="M28" i="12" s="1"/>
  <c r="R25" i="12"/>
  <c r="K13" i="12"/>
  <c r="L13" i="12" s="1"/>
  <c r="M13" i="12" s="1"/>
  <c r="Q8" i="12"/>
  <c r="R13" i="10"/>
  <c r="R40" i="10"/>
  <c r="Q54" i="10"/>
  <c r="K22" i="10"/>
  <c r="J30" i="10"/>
  <c r="R77" i="12"/>
  <c r="Q67" i="12"/>
  <c r="Q58" i="12"/>
  <c r="K55" i="12"/>
  <c r="L55" i="12" s="1"/>
  <c r="M55" i="12" s="1"/>
  <c r="J45" i="12"/>
  <c r="L45" i="12" s="1"/>
  <c r="M45" i="12" s="1"/>
  <c r="R38" i="12"/>
  <c r="R32" i="12"/>
  <c r="K18" i="12"/>
  <c r="K12" i="12"/>
  <c r="R9" i="12"/>
  <c r="K48" i="10"/>
  <c r="J36" i="10"/>
  <c r="R44" i="10"/>
  <c r="R56" i="10"/>
  <c r="R26" i="10"/>
  <c r="Q16" i="10"/>
  <c r="R75" i="12"/>
  <c r="Q68" i="12"/>
  <c r="S68" i="12" s="1"/>
  <c r="T68" i="12" s="1"/>
  <c r="K60" i="12"/>
  <c r="Q55" i="12"/>
  <c r="Q46" i="12"/>
  <c r="J40" i="12"/>
  <c r="J26" i="12"/>
  <c r="K23" i="12"/>
  <c r="R17" i="12"/>
  <c r="Q9" i="12"/>
  <c r="K21" i="10"/>
  <c r="R72" i="12"/>
  <c r="K69" i="12"/>
  <c r="L69" i="12" s="1"/>
  <c r="M69" i="12" s="1"/>
  <c r="Q57" i="12"/>
  <c r="J48" i="12"/>
  <c r="L48" i="12" s="1"/>
  <c r="M48" i="12" s="1"/>
  <c r="J42" i="12"/>
  <c r="J34" i="12"/>
  <c r="Q26" i="12"/>
  <c r="J18" i="12"/>
  <c r="Q15" i="12"/>
  <c r="R7" i="12"/>
  <c r="R53" i="10"/>
  <c r="R11" i="10"/>
  <c r="K24" i="10"/>
  <c r="Q42" i="10"/>
  <c r="Q74" i="12"/>
  <c r="R67" i="12"/>
  <c r="J56" i="12"/>
  <c r="J50" i="12"/>
  <c r="L50" i="12" s="1"/>
  <c r="M50" i="12" s="1"/>
  <c r="J47" i="12"/>
  <c r="R39" i="12"/>
  <c r="S39" i="12" s="1"/>
  <c r="T39" i="12" s="1"/>
  <c r="Q28" i="12"/>
  <c r="S28" i="12" s="1"/>
  <c r="T28" i="12" s="1"/>
  <c r="J23" i="12"/>
  <c r="R16" i="12"/>
  <c r="K3" i="12"/>
  <c r="L3" i="12" s="1"/>
  <c r="M3" i="12" s="1"/>
  <c r="J62" i="10"/>
  <c r="R24" i="10"/>
  <c r="J32" i="10"/>
  <c r="Q45" i="10"/>
  <c r="J13" i="10"/>
  <c r="J69" i="10"/>
  <c r="Q35" i="10"/>
  <c r="Q71" i="12"/>
  <c r="Q65" i="12"/>
  <c r="K62" i="12"/>
  <c r="K50" i="12"/>
  <c r="R46" i="12"/>
  <c r="K34" i="12"/>
  <c r="R29" i="12"/>
  <c r="J22" i="12"/>
  <c r="R18" i="12"/>
  <c r="Q7" i="12"/>
  <c r="S7" i="12" s="1"/>
  <c r="T7" i="12" s="1"/>
  <c r="K44" i="10"/>
  <c r="Q29" i="10"/>
  <c r="Q70" i="10"/>
  <c r="S70" i="10" s="1"/>
  <c r="T70" i="10" s="1"/>
  <c r="K77" i="12"/>
  <c r="L77" i="12" s="1"/>
  <c r="M77" i="12" s="1"/>
  <c r="K65" i="12"/>
  <c r="L65" i="12" s="1"/>
  <c r="M65" i="12" s="1"/>
  <c r="Q60" i="12"/>
  <c r="Q51" i="12"/>
  <c r="J43" i="12"/>
  <c r="Q36" i="12"/>
  <c r="S36" i="12" s="1"/>
  <c r="T36" i="12" s="1"/>
  <c r="K28" i="12"/>
  <c r="Q21" i="12"/>
  <c r="K14" i="12"/>
  <c r="L14" i="12" s="1"/>
  <c r="M14" i="12" s="1"/>
  <c r="R8" i="12"/>
  <c r="R65" i="10"/>
  <c r="J17" i="10"/>
  <c r="Q49" i="10"/>
  <c r="K7" i="10"/>
  <c r="L7" i="10" s="1"/>
  <c r="M7" i="10" s="1"/>
  <c r="K61" i="10"/>
  <c r="J74" i="12"/>
  <c r="R68" i="12"/>
  <c r="Q59" i="12"/>
  <c r="S59" i="12" s="1"/>
  <c r="T59" i="12" s="1"/>
  <c r="K49" i="12"/>
  <c r="K42" i="12"/>
  <c r="J39" i="12"/>
  <c r="R30" i="12"/>
  <c r="J25" i="12"/>
  <c r="R12" i="12"/>
  <c r="K4" i="12"/>
  <c r="L4" i="12" s="1"/>
  <c r="M4" i="12" s="1"/>
  <c r="Q33" i="10"/>
  <c r="J55" i="10"/>
  <c r="J5" i="10"/>
  <c r="L5" i="10" s="1"/>
  <c r="M5" i="10" s="1"/>
  <c r="R61" i="10"/>
  <c r="J46" i="10"/>
  <c r="J66" i="10"/>
  <c r="Q76" i="12"/>
  <c r="J64" i="12"/>
  <c r="K56" i="12"/>
  <c r="R51" i="12"/>
  <c r="S51" i="12" s="1"/>
  <c r="T51" i="12" s="1"/>
  <c r="R45" i="12"/>
  <c r="K40" i="12"/>
  <c r="Q30" i="12"/>
  <c r="S30" i="12" s="1"/>
  <c r="T30" i="12" s="1"/>
  <c r="Q22" i="12"/>
  <c r="J15" i="12"/>
  <c r="K6" i="12"/>
  <c r="L6" i="12" s="1"/>
  <c r="M6" i="12" s="1"/>
  <c r="R15" i="10"/>
  <c r="K20" i="10"/>
  <c r="R49" i="10"/>
  <c r="R62" i="10"/>
  <c r="J44" i="10"/>
  <c r="L44" i="10" s="1"/>
  <c r="M44" i="10" s="1"/>
  <c r="R74" i="12"/>
  <c r="J70" i="12"/>
  <c r="Q63" i="12"/>
  <c r="S63" i="12" s="1"/>
  <c r="T63" i="12" s="1"/>
  <c r="J52" i="12"/>
  <c r="Q43" i="12"/>
  <c r="J33" i="12"/>
  <c r="L33" i="12" s="1"/>
  <c r="M33" i="12" s="1"/>
  <c r="R27" i="12"/>
  <c r="J21" i="12"/>
  <c r="L21" i="12" s="1"/>
  <c r="M21" i="12" s="1"/>
  <c r="Q18" i="12"/>
  <c r="Q3" i="12"/>
  <c r="R31" i="10"/>
  <c r="J10" i="10"/>
  <c r="J3" i="10"/>
  <c r="K76" i="12"/>
  <c r="R66" i="12"/>
  <c r="R57" i="12"/>
  <c r="K54" i="12"/>
  <c r="R43" i="12"/>
  <c r="S43" i="12" s="1"/>
  <c r="T43" i="12" s="1"/>
  <c r="Q37" i="12"/>
  <c r="S37" i="12" s="1"/>
  <c r="T37" i="12" s="1"/>
  <c r="K29" i="12"/>
  <c r="K25" i="12"/>
  <c r="L25" i="12" s="1"/>
  <c r="M25" i="12" s="1"/>
  <c r="Q17" i="12"/>
  <c r="J6" i="12"/>
  <c r="Q13" i="10"/>
  <c r="S13" i="10" s="1"/>
  <c r="T13" i="10" s="1"/>
  <c r="R3" i="10"/>
  <c r="Q64" i="10"/>
  <c r="K58" i="10"/>
  <c r="K74" i="12"/>
  <c r="Q69" i="12"/>
  <c r="K57" i="12"/>
  <c r="K51" i="12"/>
  <c r="L51" i="12" s="1"/>
  <c r="M51" i="12" s="1"/>
  <c r="R41" i="12"/>
  <c r="S41" i="12" s="1"/>
  <c r="T41" i="12" s="1"/>
  <c r="R35" i="12"/>
  <c r="K32" i="12"/>
  <c r="R23" i="12"/>
  <c r="S23" i="12" s="1"/>
  <c r="T23" i="12" s="1"/>
  <c r="J12" i="12"/>
  <c r="K8" i="12"/>
  <c r="L8" i="12" s="1"/>
  <c r="M8" i="12" s="1"/>
  <c r="Q62" i="10"/>
  <c r="J14" i="10"/>
  <c r="K36" i="10"/>
  <c r="L36" i="10" s="1"/>
  <c r="M36" i="10" s="1"/>
  <c r="K67" i="10"/>
  <c r="L61" i="10"/>
  <c r="M61" i="10" s="1"/>
  <c r="Q73" i="12"/>
  <c r="S73" i="12" s="1"/>
  <c r="T73" i="12" s="1"/>
  <c r="J67" i="12"/>
  <c r="J57" i="12"/>
  <c r="K52" i="12"/>
  <c r="R47" i="12"/>
  <c r="Q40" i="12"/>
  <c r="S40" i="12" s="1"/>
  <c r="T40" i="12" s="1"/>
  <c r="J29" i="12"/>
  <c r="J20" i="12"/>
  <c r="L20" i="12" s="1"/>
  <c r="M20" i="12" s="1"/>
  <c r="Q11" i="12"/>
  <c r="J7" i="12"/>
  <c r="J73" i="12"/>
  <c r="K70" i="12"/>
  <c r="R58" i="12"/>
  <c r="J49" i="12"/>
  <c r="J41" i="12"/>
  <c r="R37" i="12"/>
  <c r="R28" i="12"/>
  <c r="Q24" i="12"/>
  <c r="K15" i="12"/>
  <c r="L15" i="12" s="1"/>
  <c r="M15" i="12" s="1"/>
  <c r="J9" i="12"/>
  <c r="S17" i="12"/>
  <c r="T17" i="12" s="1"/>
  <c r="L34" i="12"/>
  <c r="M34" i="12" s="1"/>
  <c r="S77" i="12"/>
  <c r="T77" i="12" s="1"/>
  <c r="L22" i="12"/>
  <c r="M22" i="12" s="1"/>
  <c r="L30" i="12"/>
  <c r="M30" i="12" s="1"/>
  <c r="S64" i="12"/>
  <c r="T64" i="12" s="1"/>
  <c r="L76" i="12"/>
  <c r="M76" i="12" s="1"/>
  <c r="S24" i="12"/>
  <c r="T24" i="12" s="1"/>
  <c r="L56" i="12"/>
  <c r="M56" i="12" s="1"/>
  <c r="S72" i="12"/>
  <c r="T72" i="12" s="1"/>
  <c r="L18" i="12"/>
  <c r="M18" i="12" s="1"/>
  <c r="S52" i="12"/>
  <c r="T52" i="12" s="1"/>
  <c r="S15" i="12"/>
  <c r="T15" i="12" s="1"/>
  <c r="L24" i="12"/>
  <c r="M24" i="12" s="1"/>
  <c r="L12" i="12"/>
  <c r="M12" i="12" s="1"/>
  <c r="S53" i="12"/>
  <c r="T53" i="12" s="1"/>
  <c r="S60" i="12"/>
  <c r="T60" i="12" s="1"/>
  <c r="L72" i="12"/>
  <c r="M72" i="12" s="1"/>
  <c r="S9" i="12"/>
  <c r="T9" i="12" s="1"/>
  <c r="L52" i="12"/>
  <c r="M52" i="12" s="1"/>
  <c r="S66" i="12"/>
  <c r="T66" i="12" s="1"/>
  <c r="S71" i="12"/>
  <c r="T71" i="12" s="1"/>
  <c r="S35" i="12"/>
  <c r="T35" i="12" s="1"/>
  <c r="S78" i="12"/>
  <c r="T78" i="12" s="1"/>
  <c r="S22" i="12"/>
  <c r="T22" i="12" s="1"/>
  <c r="S26" i="12"/>
  <c r="T26" i="12" s="1"/>
  <c r="L46" i="12"/>
  <c r="M46" i="12" s="1"/>
  <c r="L68" i="12"/>
  <c r="M68" i="12" s="1"/>
  <c r="L60" i="12"/>
  <c r="M60" i="12" s="1"/>
  <c r="S16" i="12"/>
  <c r="T16" i="12" s="1"/>
  <c r="S32" i="12"/>
  <c r="T32" i="12" s="1"/>
  <c r="L54" i="12"/>
  <c r="M54" i="12" s="1"/>
  <c r="S65" i="12"/>
  <c r="T65" i="12" s="1"/>
  <c r="S3" i="12"/>
  <c r="T3" i="12" s="1"/>
  <c r="S47" i="12"/>
  <c r="T47" i="12" s="1"/>
  <c r="S50" i="12"/>
  <c r="T50" i="12" s="1"/>
  <c r="S56" i="12"/>
  <c r="T56" i="12" s="1"/>
  <c r="L74" i="12"/>
  <c r="M74" i="12" s="1"/>
  <c r="S10" i="12"/>
  <c r="T10" i="12" s="1"/>
  <c r="L32" i="12"/>
  <c r="M32" i="12" s="1"/>
  <c r="S27" i="12"/>
  <c r="T27" i="12" s="1"/>
  <c r="S54" i="12"/>
  <c r="T54" i="12" s="1"/>
  <c r="S45" i="12"/>
  <c r="T45" i="12" s="1"/>
  <c r="L58" i="12"/>
  <c r="M58" i="12" s="1"/>
  <c r="L16" i="12"/>
  <c r="M16" i="12" s="1"/>
  <c r="S19" i="12"/>
  <c r="T19" i="12" s="1"/>
  <c r="S46" i="12"/>
  <c r="T46" i="12" s="1"/>
  <c r="S69" i="12"/>
  <c r="T69" i="12" s="1"/>
  <c r="S14" i="12"/>
  <c r="T14" i="12" s="1"/>
  <c r="L62" i="12"/>
  <c r="M62" i="12" s="1"/>
  <c r="S75" i="12"/>
  <c r="T75" i="12" s="1"/>
  <c r="S18" i="12"/>
  <c r="T18" i="12" s="1"/>
  <c r="L26" i="12"/>
  <c r="M26" i="12" s="1"/>
  <c r="S48" i="12"/>
  <c r="T48" i="12" s="1"/>
  <c r="L38" i="12"/>
  <c r="M38" i="12" s="1"/>
  <c r="L42" i="12"/>
  <c r="M42" i="12" s="1"/>
  <c r="L70" i="12"/>
  <c r="M70" i="12" s="1"/>
  <c r="S8" i="12"/>
  <c r="T8" i="12" s="1"/>
  <c r="S31" i="12"/>
  <c r="T31" i="12" s="1"/>
  <c r="S38" i="12"/>
  <c r="T38" i="12" s="1"/>
  <c r="S21" i="12"/>
  <c r="T21" i="12" s="1"/>
  <c r="S44" i="12"/>
  <c r="T44" i="12" s="1"/>
  <c r="L64" i="12"/>
  <c r="M64" i="12" s="1"/>
  <c r="S55" i="12"/>
  <c r="T55" i="12" s="1"/>
  <c r="S61" i="12"/>
  <c r="T61" i="12" s="1"/>
  <c r="S33" i="12"/>
  <c r="T33" i="12" s="1"/>
  <c r="S20" i="12"/>
  <c r="T20" i="12" s="1"/>
  <c r="L40" i="12"/>
  <c r="M40" i="12" s="1"/>
  <c r="S57" i="12"/>
  <c r="T57" i="12" s="1"/>
  <c r="S67" i="12"/>
  <c r="T67" i="12" s="1"/>
  <c r="S6" i="12"/>
  <c r="T6" i="12" s="1"/>
  <c r="S25" i="12"/>
  <c r="T25" i="12" s="1"/>
  <c r="S29" i="12"/>
  <c r="T29" i="12" s="1"/>
  <c r="S76" i="12"/>
  <c r="T76" i="12" s="1"/>
  <c r="S12" i="12"/>
  <c r="T12" i="12" s="1"/>
  <c r="S74" i="12"/>
  <c r="T74" i="12" s="1"/>
  <c r="S11" i="12"/>
  <c r="T11" i="12" s="1"/>
  <c r="S62" i="12"/>
  <c r="T62" i="12" s="1"/>
  <c r="S5" i="12"/>
  <c r="T5" i="12" s="1"/>
  <c r="S58" i="12"/>
  <c r="T58" i="12" s="1"/>
  <c r="L78" i="12"/>
  <c r="M78" i="12" s="1"/>
  <c r="L11" i="12"/>
  <c r="M11" i="12" s="1"/>
  <c r="L39" i="12"/>
  <c r="M39" i="12" s="1"/>
  <c r="L9" i="12"/>
  <c r="M9" i="12" s="1"/>
  <c r="L31" i="12"/>
  <c r="M31" i="12" s="1"/>
  <c r="L53" i="12"/>
  <c r="M53" i="12" s="1"/>
  <c r="L59" i="12"/>
  <c r="M59" i="12" s="1"/>
  <c r="L27" i="12"/>
  <c r="M27" i="12" s="1"/>
  <c r="L73" i="12"/>
  <c r="M73" i="12" s="1"/>
  <c r="L43" i="12"/>
  <c r="M43" i="12" s="1"/>
  <c r="L71" i="12"/>
  <c r="M71" i="12" s="1"/>
  <c r="L63" i="12"/>
  <c r="M63" i="12" s="1"/>
  <c r="L75" i="12"/>
  <c r="M75" i="12" s="1"/>
  <c r="L7" i="12"/>
  <c r="M7" i="12" s="1"/>
  <c r="L19" i="12"/>
  <c r="M19" i="12" s="1"/>
  <c r="L37" i="12"/>
  <c r="M37" i="12" s="1"/>
  <c r="L67" i="12"/>
  <c r="M67" i="12" s="1"/>
  <c r="L61" i="12"/>
  <c r="M61" i="12" s="1"/>
  <c r="L27" i="10"/>
  <c r="M27" i="10" s="1"/>
  <c r="R34" i="10"/>
  <c r="R19" i="10"/>
  <c r="S19" i="10" s="1"/>
  <c r="T19" i="10" s="1"/>
  <c r="R54" i="10"/>
  <c r="S54" i="10" s="1"/>
  <c r="T54" i="10" s="1"/>
  <c r="J63" i="10"/>
  <c r="L63" i="10" s="1"/>
  <c r="M63" i="10" s="1"/>
  <c r="K5" i="10"/>
  <c r="J58" i="10"/>
  <c r="L58" i="10" s="1"/>
  <c r="M58" i="10" s="1"/>
  <c r="Q14" i="10"/>
  <c r="K47" i="10"/>
  <c r="L47" i="10" s="1"/>
  <c r="M47" i="10" s="1"/>
  <c r="K30" i="10"/>
  <c r="L30" i="10" s="1"/>
  <c r="M30" i="10" s="1"/>
  <c r="R8" i="10"/>
  <c r="Q21" i="10"/>
  <c r="S21" i="10" s="1"/>
  <c r="T21" i="10" s="1"/>
  <c r="Q51" i="10"/>
  <c r="K65" i="10"/>
  <c r="Q36" i="10"/>
  <c r="S36" i="10" s="1"/>
  <c r="T36" i="10" s="1"/>
  <c r="K14" i="10"/>
  <c r="J43" i="10"/>
  <c r="L43" i="10" s="1"/>
  <c r="M43" i="10" s="1"/>
  <c r="Q60" i="10"/>
  <c r="S60" i="10" s="1"/>
  <c r="T60" i="10" s="1"/>
  <c r="K28" i="10"/>
  <c r="L66" i="10"/>
  <c r="M66" i="10" s="1"/>
  <c r="L53" i="10"/>
  <c r="M53" i="10" s="1"/>
  <c r="Q11" i="10"/>
  <c r="R47" i="10"/>
  <c r="S47" i="10" s="1"/>
  <c r="T47" i="10" s="1"/>
  <c r="J57" i="10"/>
  <c r="J67" i="10"/>
  <c r="L67" i="10" s="1"/>
  <c r="M67" i="10" s="1"/>
  <c r="J20" i="10"/>
  <c r="Q40" i="10"/>
  <c r="K52" i="10"/>
  <c r="J29" i="10"/>
  <c r="J7" i="10"/>
  <c r="R25" i="10"/>
  <c r="Q66" i="10"/>
  <c r="J28" i="10"/>
  <c r="R55" i="10"/>
  <c r="R63" i="10"/>
  <c r="K13" i="10"/>
  <c r="L13" i="10" s="1"/>
  <c r="M13" i="10" s="1"/>
  <c r="Q48" i="10"/>
  <c r="S48" i="10" s="1"/>
  <c r="T48" i="10" s="1"/>
  <c r="K35" i="10"/>
  <c r="Q8" i="10"/>
  <c r="S8" i="10" s="1"/>
  <c r="T8" i="10" s="1"/>
  <c r="R16" i="10"/>
  <c r="R67" i="10"/>
  <c r="R39" i="10"/>
  <c r="J47" i="10"/>
  <c r="J56" i="10"/>
  <c r="J50" i="10"/>
  <c r="K3" i="10"/>
  <c r="L3" i="10" s="1"/>
  <c r="M3" i="10" s="1"/>
  <c r="Q28" i="10"/>
  <c r="J23" i="10"/>
  <c r="Q43" i="10"/>
  <c r="Q3" i="10"/>
  <c r="R27" i="10"/>
  <c r="S27" i="10" s="1"/>
  <c r="T27" i="10" s="1"/>
  <c r="Q18" i="10"/>
  <c r="Q63" i="10"/>
  <c r="J33" i="10"/>
  <c r="L33" i="10" s="1"/>
  <c r="M33" i="10" s="1"/>
  <c r="J52" i="10"/>
  <c r="J21" i="10"/>
  <c r="L21" i="10" s="1"/>
  <c r="M21" i="10" s="1"/>
  <c r="J70" i="10"/>
  <c r="S44" i="10"/>
  <c r="T44" i="10" s="1"/>
  <c r="L16" i="10"/>
  <c r="M16" i="10" s="1"/>
  <c r="L10" i="10"/>
  <c r="M10" i="10" s="1"/>
  <c r="L19" i="10"/>
  <c r="M19" i="10" s="1"/>
  <c r="S49" i="10"/>
  <c r="T49" i="10" s="1"/>
  <c r="S40" i="10"/>
  <c r="T40" i="10" s="1"/>
  <c r="S3" i="10"/>
  <c r="T3" i="10" s="1"/>
  <c r="S6" i="10"/>
  <c r="T6" i="10" s="1"/>
  <c r="S63" i="10"/>
  <c r="T63" i="10" s="1"/>
  <c r="L65" i="10"/>
  <c r="M65" i="10" s="1"/>
  <c r="S39" i="10"/>
  <c r="T39" i="10" s="1"/>
  <c r="R32" i="10"/>
  <c r="S32" i="10" s="1"/>
  <c r="T32" i="10" s="1"/>
  <c r="R9" i="10"/>
  <c r="Q67" i="10"/>
  <c r="S67" i="10" s="1"/>
  <c r="T67" i="10" s="1"/>
  <c r="Q58" i="10"/>
  <c r="R38" i="10"/>
  <c r="S38" i="10" s="1"/>
  <c r="T38" i="10" s="1"/>
  <c r="K12" i="10"/>
  <c r="K55" i="10"/>
  <c r="L55" i="10" s="1"/>
  <c r="M55" i="10" s="1"/>
  <c r="J45" i="10"/>
  <c r="L45" i="10" s="1"/>
  <c r="M45" i="10" s="1"/>
  <c r="K18" i="10"/>
  <c r="R17" i="10"/>
  <c r="Q9" i="10"/>
  <c r="Q68" i="10"/>
  <c r="J40" i="10"/>
  <c r="K23" i="10"/>
  <c r="Q46" i="10"/>
  <c r="K60" i="10"/>
  <c r="L60" i="10" s="1"/>
  <c r="M60" i="10" s="1"/>
  <c r="J26" i="10"/>
  <c r="Q55" i="10"/>
  <c r="S55" i="10" s="1"/>
  <c r="T55" i="10" s="1"/>
  <c r="L37" i="10"/>
  <c r="M37" i="10" s="1"/>
  <c r="L20" i="10"/>
  <c r="M20" i="10" s="1"/>
  <c r="S62" i="10"/>
  <c r="T62" i="10" s="1"/>
  <c r="R18" i="10"/>
  <c r="Q65" i="10"/>
  <c r="S65" i="10" s="1"/>
  <c r="T65" i="10" s="1"/>
  <c r="R29" i="10"/>
  <c r="S29" i="10" s="1"/>
  <c r="T29" i="10" s="1"/>
  <c r="R46" i="10"/>
  <c r="K34" i="10"/>
  <c r="K50" i="10"/>
  <c r="J22" i="10"/>
  <c r="Q7" i="10"/>
  <c r="K62" i="10"/>
  <c r="L62" i="10" s="1"/>
  <c r="M62" i="10" s="1"/>
  <c r="Q69" i="10"/>
  <c r="S69" i="10" s="1"/>
  <c r="T69" i="10" s="1"/>
  <c r="R41" i="10"/>
  <c r="S41" i="10" s="1"/>
  <c r="T41" i="10" s="1"/>
  <c r="K32" i="10"/>
  <c r="L32" i="10" s="1"/>
  <c r="M32" i="10" s="1"/>
  <c r="R35" i="10"/>
  <c r="S35" i="10" s="1"/>
  <c r="T35" i="10" s="1"/>
  <c r="K57" i="10"/>
  <c r="R23" i="10"/>
  <c r="S23" i="10" s="1"/>
  <c r="T23" i="10" s="1"/>
  <c r="K8" i="10"/>
  <c r="L8" i="10" s="1"/>
  <c r="M8" i="10" s="1"/>
  <c r="J12" i="10"/>
  <c r="K51" i="10"/>
  <c r="L51" i="10" s="1"/>
  <c r="M51" i="10" s="1"/>
  <c r="Q26" i="10"/>
  <c r="S26" i="10" s="1"/>
  <c r="T26" i="10" s="1"/>
  <c r="Q57" i="10"/>
  <c r="R7" i="10"/>
  <c r="J48" i="10"/>
  <c r="L48" i="10" s="1"/>
  <c r="M48" i="10" s="1"/>
  <c r="J18" i="10"/>
  <c r="Q15" i="10"/>
  <c r="S15" i="10" s="1"/>
  <c r="T15" i="10" s="1"/>
  <c r="J42" i="10"/>
  <c r="K69" i="10"/>
  <c r="L69" i="10" s="1"/>
  <c r="M69" i="10" s="1"/>
  <c r="J34" i="10"/>
  <c r="L34" i="10" s="1"/>
  <c r="M34" i="10" s="1"/>
  <c r="S20" i="10"/>
  <c r="T20" i="10" s="1"/>
  <c r="Q59" i="10"/>
  <c r="K49" i="10"/>
  <c r="R12" i="10"/>
  <c r="S12" i="10" s="1"/>
  <c r="T12" i="10" s="1"/>
  <c r="R68" i="10"/>
  <c r="R30" i="10"/>
  <c r="J39" i="10"/>
  <c r="L39" i="10" s="1"/>
  <c r="M39" i="10" s="1"/>
  <c r="K4" i="10"/>
  <c r="L4" i="10" s="1"/>
  <c r="M4" i="10" s="1"/>
  <c r="J25" i="10"/>
  <c r="K42" i="10"/>
  <c r="L11" i="10"/>
  <c r="M11" i="10" s="1"/>
  <c r="S42" i="10"/>
  <c r="T42" i="10" s="1"/>
  <c r="S11" i="10"/>
  <c r="T11" i="10" s="1"/>
  <c r="L59" i="10"/>
  <c r="M59" i="10" s="1"/>
  <c r="K40" i="10"/>
  <c r="K56" i="10"/>
  <c r="R51" i="10"/>
  <c r="S51" i="10" s="1"/>
  <c r="T51" i="10" s="1"/>
  <c r="R45" i="10"/>
  <c r="Q22" i="10"/>
  <c r="S22" i="10" s="1"/>
  <c r="T22" i="10" s="1"/>
  <c r="J64" i="10"/>
  <c r="L64" i="10" s="1"/>
  <c r="M64" i="10" s="1"/>
  <c r="K6" i="10"/>
  <c r="Q30" i="10"/>
  <c r="J15" i="10"/>
  <c r="R64" i="10"/>
  <c r="S64" i="10" s="1"/>
  <c r="T64" i="10" s="1"/>
  <c r="Q61" i="10"/>
  <c r="S61" i="10" s="1"/>
  <c r="T61" i="10" s="1"/>
  <c r="Q53" i="10"/>
  <c r="S53" i="10" s="1"/>
  <c r="T53" i="10" s="1"/>
  <c r="Q34" i="10"/>
  <c r="S34" i="10" s="1"/>
  <c r="T34" i="10" s="1"/>
  <c r="Q10" i="10"/>
  <c r="S10" i="10" s="1"/>
  <c r="T10" i="10" s="1"/>
  <c r="K41" i="10"/>
  <c r="Q25" i="10"/>
  <c r="J31" i="10"/>
  <c r="L31" i="10" s="1"/>
  <c r="M31" i="10" s="1"/>
  <c r="K17" i="10"/>
  <c r="L17" i="10" s="1"/>
  <c r="M17" i="10" s="1"/>
  <c r="S59" i="10"/>
  <c r="T59" i="10" s="1"/>
  <c r="R58" i="10"/>
  <c r="R28" i="10"/>
  <c r="R37" i="10"/>
  <c r="J9" i="10"/>
  <c r="L9" i="10" s="1"/>
  <c r="M9" i="10" s="1"/>
  <c r="J41" i="10"/>
  <c r="L41" i="10" s="1"/>
  <c r="M41" i="10" s="1"/>
  <c r="J49" i="10"/>
  <c r="K15" i="10"/>
  <c r="K70" i="10"/>
  <c r="Q24" i="10"/>
  <c r="L26" i="10"/>
  <c r="M26" i="10" s="1"/>
  <c r="Q5" i="10"/>
  <c r="S5" i="10" s="1"/>
  <c r="T5" i="10" s="1"/>
  <c r="R52" i="10"/>
  <c r="S52" i="10" s="1"/>
  <c r="T52" i="10" s="1"/>
  <c r="R14" i="10"/>
  <c r="S14" i="10" s="1"/>
  <c r="T14" i="10" s="1"/>
  <c r="J24" i="10"/>
  <c r="L24" i="10" s="1"/>
  <c r="M24" i="10" s="1"/>
  <c r="Q31" i="10"/>
  <c r="K46" i="10"/>
  <c r="J35" i="10"/>
  <c r="L35" i="10" s="1"/>
  <c r="M35" i="10" s="1"/>
  <c r="J68" i="10"/>
  <c r="L68" i="10" s="1"/>
  <c r="M68" i="10" s="1"/>
  <c r="Q56" i="10"/>
  <c r="S56" i="10" s="1"/>
  <c r="T56" i="10" s="1"/>
  <c r="Q37" i="10"/>
  <c r="R57" i="10"/>
  <c r="R66" i="10"/>
  <c r="S66" i="10" s="1"/>
  <c r="T66" i="10" s="1"/>
  <c r="R43" i="10"/>
  <c r="K25" i="10"/>
  <c r="Q17" i="10"/>
  <c r="S17" i="10" s="1"/>
  <c r="T17" i="10" s="1"/>
  <c r="K54" i="10"/>
  <c r="L54" i="10" s="1"/>
  <c r="M54" i="10" s="1"/>
  <c r="K29" i="10"/>
  <c r="L29" i="10" s="1"/>
  <c r="M29" i="10" s="1"/>
  <c r="J6" i="10"/>
  <c r="L6" i="10" s="1"/>
  <c r="M6" i="10" s="1"/>
  <c r="L14" i="10"/>
  <c r="M14" i="10" s="1"/>
  <c r="L15" i="10"/>
  <c r="M15" i="10" s="1"/>
  <c r="L52" i="10"/>
  <c r="M52" i="10" s="1"/>
  <c r="L38" i="10"/>
  <c r="M38" i="10" s="1"/>
  <c r="L46" i="10"/>
  <c r="M46" i="10" s="1"/>
  <c r="S33" i="10"/>
  <c r="T33" i="10" s="1"/>
  <c r="S37" i="10" l="1"/>
  <c r="T37" i="10" s="1"/>
  <c r="S46" i="10"/>
  <c r="T46" i="10" s="1"/>
  <c r="S9" i="10"/>
  <c r="T9" i="10" s="1"/>
  <c r="S25" i="10"/>
  <c r="T25" i="10" s="1"/>
  <c r="S16" i="10"/>
  <c r="T16" i="10" s="1"/>
  <c r="S31" i="10"/>
  <c r="T31" i="10" s="1"/>
  <c r="S24" i="10"/>
  <c r="T24" i="10" s="1"/>
  <c r="S45" i="10"/>
  <c r="T45" i="10" s="1"/>
  <c r="L18" i="10"/>
  <c r="M18" i="10" s="1"/>
  <c r="L22" i="10"/>
  <c r="M22" i="10" s="1"/>
  <c r="L23" i="10"/>
  <c r="M23" i="10" s="1"/>
  <c r="L56" i="10"/>
  <c r="M56" i="10" s="1"/>
  <c r="L42" i="10"/>
  <c r="M42" i="10" s="1"/>
  <c r="S7" i="10"/>
  <c r="T7" i="10" s="1"/>
  <c r="L40" i="10"/>
  <c r="M40" i="10" s="1"/>
  <c r="S18" i="10"/>
  <c r="T18" i="10" s="1"/>
  <c r="S28" i="10"/>
  <c r="T28" i="10" s="1"/>
  <c r="L50" i="10"/>
  <c r="M50" i="10" s="1"/>
  <c r="L57" i="12"/>
  <c r="M57" i="12" s="1"/>
  <c r="L29" i="12"/>
  <c r="M29" i="12" s="1"/>
  <c r="L49" i="12"/>
  <c r="M49" i="12" s="1"/>
  <c r="L23" i="12"/>
  <c r="M23" i="12" s="1"/>
  <c r="L47" i="12"/>
  <c r="M47" i="12" s="1"/>
  <c r="L41" i="12"/>
  <c r="M41" i="12" s="1"/>
  <c r="S30" i="10"/>
  <c r="T30" i="10" s="1"/>
  <c r="L28" i="10"/>
  <c r="M28" i="10" s="1"/>
  <c r="L25" i="10"/>
  <c r="M25" i="10" s="1"/>
  <c r="S58" i="10"/>
  <c r="T58" i="10" s="1"/>
  <c r="L12" i="10"/>
  <c r="M12" i="10" s="1"/>
  <c r="L49" i="10"/>
  <c r="M49" i="10" s="1"/>
  <c r="S57" i="10"/>
  <c r="T57" i="10" s="1"/>
  <c r="L57" i="10"/>
  <c r="M57" i="10" s="1"/>
  <c r="L70" i="10"/>
  <c r="M70" i="10" s="1"/>
  <c r="S43" i="10"/>
  <c r="T43" i="10" s="1"/>
  <c r="S68" i="10"/>
  <c r="T68"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84380405-8F6C-C04D-8D6A-CD7D2E4DDC8B}">
      <text>
        <r>
          <rPr>
            <sz val="10"/>
            <color rgb="FF000000"/>
            <rFont val="Tahoma"/>
            <family val="2"/>
          </rPr>
          <t>International School of Beijing</t>
        </r>
      </text>
    </comment>
    <comment ref="A5" authorId="0" shapeId="0" xr:uid="{D5C8FE13-4E93-9547-8391-482F632EF71C}">
      <text>
        <r>
          <rPr>
            <sz val="10"/>
            <color rgb="FF000000"/>
            <rFont val="Tahoma"/>
            <family val="2"/>
          </rPr>
          <t>Western Academy of Beijing</t>
        </r>
      </text>
    </comment>
    <comment ref="A8" authorId="0" shapeId="0" xr:uid="{A21B52A1-B1D0-7141-B486-D7F24ADC1DED}">
      <text>
        <r>
          <rPr>
            <sz val="10"/>
            <color rgb="FF000000"/>
            <rFont val="Tahoma"/>
            <family val="2"/>
          </rPr>
          <t>Beijing City International School</t>
        </r>
      </text>
    </comment>
    <comment ref="A9" authorId="0" shapeId="0" xr:uid="{A271BA7B-3336-114A-B7F0-5A3E637E980E}">
      <text>
        <r>
          <rPr>
            <sz val="10"/>
            <color rgb="FF000000"/>
            <rFont val="Tahoma"/>
            <family val="2"/>
          </rPr>
          <t>Boston International School (Wuxi)</t>
        </r>
      </text>
    </comment>
    <comment ref="A14" authorId="0" shapeId="0" xr:uid="{5EE8D78C-E534-1347-B66D-A435DB803F55}">
      <text>
        <r>
          <rPr>
            <sz val="10"/>
            <color rgb="FF000000"/>
            <rFont val="Tahoma"/>
            <family val="2"/>
          </rPr>
          <t>Wuhan Yangtze International School</t>
        </r>
      </text>
    </comment>
    <comment ref="A18" authorId="0" shapeId="0" xr:uid="{532F80A6-0C65-F449-838F-D466E47BCB15}">
      <text>
        <r>
          <rPr>
            <sz val="10"/>
            <color rgb="FF000000"/>
            <rFont val="Tahoma"/>
            <family val="2"/>
          </rPr>
          <t>Yantai Huasheng International School</t>
        </r>
      </text>
    </comment>
    <comment ref="A21" authorId="0" shapeId="0" xr:uid="{886C35CC-1BD0-664F-99FC-5D31BF40BD99}">
      <text>
        <r>
          <rPr>
            <sz val="10"/>
            <color rgb="FF000000"/>
            <rFont val="Tahoma"/>
            <family val="2"/>
          </rPr>
          <t>Tianjin International School</t>
        </r>
      </text>
    </comment>
    <comment ref="A24" authorId="0" shapeId="0" xr:uid="{7BBD700F-5FA0-A74A-BADE-B26BC72B1C37}">
      <text>
        <r>
          <rPr>
            <sz val="10"/>
            <color rgb="FF000000"/>
            <rFont val="Tahoma"/>
            <family val="2"/>
          </rPr>
          <t>Yew Chung International School Shanghai</t>
        </r>
      </text>
    </comment>
    <comment ref="A26" authorId="0" shapeId="0" xr:uid="{38CAEB00-BA4D-B84E-817A-1927816BA906}">
      <text>
        <r>
          <rPr>
            <sz val="10"/>
            <color rgb="FF000000"/>
            <rFont val="Tahoma"/>
            <family val="2"/>
          </rPr>
          <t>Canadian International School Guangzhou</t>
        </r>
      </text>
    </comment>
    <comment ref="A30" authorId="0" shapeId="0" xr:uid="{B680C436-CB2E-4448-B1FE-67803EED4A96}">
      <text>
        <r>
          <rPr>
            <sz val="10"/>
            <color rgb="FF000000"/>
            <rFont val="Tahoma"/>
            <family val="2"/>
          </rPr>
          <t>Shanghai American School Pudong</t>
        </r>
      </text>
    </comment>
    <comment ref="A31" authorId="0" shapeId="0" xr:uid="{3B4D6149-881D-D240-A1C0-4D252B7A67BE}">
      <text>
        <r>
          <rPr>
            <sz val="10"/>
            <color rgb="FF000000"/>
            <rFont val="Tahoma"/>
            <family val="2"/>
          </rPr>
          <t>Concordia International School Shanghai</t>
        </r>
      </text>
    </comment>
    <comment ref="A35" authorId="0" shapeId="0" xr:uid="{0F4C08F8-0D89-914A-9228-97B69875FC4D}">
      <text>
        <r>
          <rPr>
            <sz val="10"/>
            <color rgb="FF000000"/>
            <rFont val="Tahoma"/>
            <family val="2"/>
          </rPr>
          <t>Wellington College International Shanghai</t>
        </r>
      </text>
    </comment>
    <comment ref="A36" authorId="0" shapeId="0" xr:uid="{C7BA9B69-C6C8-E544-AAD8-64CEC89DE115}">
      <text>
        <r>
          <rPr>
            <sz val="10"/>
            <color rgb="FF000000"/>
            <rFont val="Tahoma"/>
            <family val="2"/>
          </rPr>
          <t>Nanjing International School</t>
        </r>
      </text>
    </comment>
    <comment ref="A40" authorId="0" shapeId="0" xr:uid="{509C893F-53A9-054E-AE4D-3891CF980239}">
      <text>
        <r>
          <rPr>
            <sz val="10"/>
            <color rgb="FF000000"/>
            <rFont val="Tahoma"/>
            <family val="2"/>
          </rPr>
          <t>Hong Kong International School</t>
        </r>
      </text>
    </comment>
    <comment ref="A41" authorId="0" shapeId="0" xr:uid="{ACB292C9-1476-8C43-A080-6176F5576FB8}">
      <text>
        <r>
          <rPr>
            <sz val="10"/>
            <color rgb="FF000000"/>
            <rFont val="Tahoma"/>
            <family val="2"/>
          </rPr>
          <t>American International School Guangzhou</t>
        </r>
      </text>
    </comment>
    <comment ref="AQ45" authorId="0" shapeId="0" xr:uid="{9D25C946-EF62-2F44-9A23-53802B695099}">
      <text>
        <r>
          <rPr>
            <sz val="10"/>
            <color rgb="FF000000"/>
            <rFont val="Tahoma"/>
            <family val="2"/>
          </rPr>
          <t>The recorded WP/AP/SP on Robotevents for this team is 0, suggesting disqualification/no show for all qualification rounds. As such all data for this team should be taken with a grain of salt.</t>
        </r>
      </text>
    </comment>
    <comment ref="A51" authorId="0" shapeId="0" xr:uid="{25D3742C-9DFD-C942-BB1E-625A8EA9CDF7}">
      <text>
        <r>
          <rPr>
            <sz val="10"/>
            <color rgb="FF000000"/>
            <rFont val="Tahoma"/>
            <family val="2"/>
          </rPr>
          <t>Hangzhou International School</t>
        </r>
      </text>
    </comment>
    <comment ref="A58" authorId="0" shapeId="0" xr:uid="{A5659D3C-A47C-D442-BEDF-C523BB03811D}">
      <text>
        <r>
          <rPr>
            <sz val="10"/>
            <color rgb="FF000000"/>
            <rFont val="Tahoma"/>
            <family val="2"/>
          </rPr>
          <t>Dulwich College Shanghai Pudong</t>
        </r>
      </text>
    </comment>
    <comment ref="A59" authorId="0" shapeId="0" xr:uid="{385E84DB-D242-E74A-BDD7-5FC32129F468}">
      <text>
        <r>
          <rPr>
            <sz val="10"/>
            <color rgb="FF000000"/>
            <rFont val="Tahoma"/>
            <family val="2"/>
          </rPr>
          <t xml:space="preserve">Shanghai American School Puxi
</t>
        </r>
        <r>
          <rPr>
            <sz val="10"/>
            <color rgb="FF000000"/>
            <rFont val="Tahoma"/>
            <family val="2"/>
          </rPr>
          <t xml:space="preserve">
</t>
        </r>
        <r>
          <rPr>
            <sz val="10"/>
            <color rgb="FF000000"/>
            <rFont val="Tahoma"/>
            <family val="2"/>
          </rPr>
          <t>Note: SASPX teams used alternate team names during the APAC Tournament as to their Robotevents team name. As such, their APAC team names are included in brackets.</t>
        </r>
      </text>
    </comment>
    <comment ref="A63" authorId="0" shapeId="0" xr:uid="{EC94FAEB-9A40-D94A-9EEB-2E320168689C}">
      <text>
        <r>
          <rPr>
            <sz val="10"/>
            <color rgb="FF000000"/>
            <rFont val="Tahoma"/>
            <family val="2"/>
          </rPr>
          <t>British International School Shanghai</t>
        </r>
      </text>
    </comment>
    <comment ref="A64" authorId="0" shapeId="0" xr:uid="{C16A20A4-044E-104F-9C63-0D892BE8BFD8}">
      <text>
        <r>
          <rPr>
            <sz val="10"/>
            <color rgb="FF000000"/>
            <rFont val="Tahoma"/>
            <family val="2"/>
          </rPr>
          <t>Shanghai Singapore International School</t>
        </r>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0"/>
        </ext>
      </extLst>
    </bk>
  </futureMetadata>
  <cellMetadata count="1">
    <bk>
      <rc t="1" v="0"/>
    </bk>
  </cellMetadata>
  <valueMetadata count="1">
    <bk>
      <rc t="2" v="0"/>
    </bk>
  </valueMetadata>
</metadata>
</file>

<file path=xl/sharedStrings.xml><?xml version="1.0" encoding="utf-8"?>
<sst xmlns="http://schemas.openxmlformats.org/spreadsheetml/2006/main" count="2968" uniqueCount="641">
  <si>
    <t>Welcome to the ISB Robotics 2023-2024 Scouting Database!</t>
  </si>
  <si>
    <t>Created Jan 27 2024 by Samuel Yao for the ISB Robotics Club</t>
  </si>
  <si>
    <t>Contributors</t>
  </si>
  <si>
    <t>Samuel Yao</t>
  </si>
  <si>
    <t>Silas Brock</t>
  </si>
  <si>
    <t>Description</t>
  </si>
  <si>
    <t>This spreadsheet was created to allow for advanced scouting and team research for International School teams in China, where the majority of competitions attended by these teams not being official VRC tournaments.</t>
  </si>
  <si>
    <t>The primary metrics used in the spreadsheet are OPR, DPR and CCWM which are calculated metrics based on match scores. Other metrics such as qualification ranking, AP, SP etc. is also mentioned for consideration.</t>
  </si>
  <si>
    <t>Key:</t>
  </si>
  <si>
    <t>OPR: Offensive Power Rating, the "calculated contribution" by a given team on average total matches. Calculated by equating total score to all teams, then solving for all teams. Higher is better</t>
  </si>
  <si>
    <t>DPR: Defensive Power Rating, the "calculated contribution" by a given team on defense. Calculated by DPR = OPR - CCWM. Lower is better.</t>
  </si>
  <si>
    <t>CCWM: Calculated Contribution to Winning Marging, the "calculated contribution" by a given team to the winning *margins* of the matches the team was involved in, or the net contribution of a team in a given match. Higher is better.</t>
  </si>
  <si>
    <t>RANKING: Published *qualification* rankings on Robotevents or by tournament staff</t>
  </si>
  <si>
    <t>W/L/T: Win/Loss/Tie for a team at a given tournament.</t>
  </si>
  <si>
    <t xml:space="preserve">WP: Total win points for a team at a tournament. </t>
  </si>
  <si>
    <t>AvWP: Average number of win points earned by a team in a match</t>
  </si>
  <si>
    <t>AP: Total autonomous points from an autonomous bonus</t>
  </si>
  <si>
    <t>AvAP: Average number of autnomous poins earned by a team in a match</t>
  </si>
  <si>
    <t>SP: Total Strength of Schedule Points</t>
  </si>
  <si>
    <t>ALL: Considers both qualification and elimination rounds</t>
  </si>
  <si>
    <t>QUAL: Considers qualification rounds only</t>
  </si>
  <si>
    <t>ELIM: Considers elimination rounds only</t>
  </si>
  <si>
    <t>SCHOOL: School/organization of team. Teams with school highlighted represents teams who are attending the 2024 TIS Robotics Challenge</t>
  </si>
  <si>
    <t>TEAM NAME: Robotevents team name/available team name fom tournament data. Conflicting/alternat team names are shown in brackets.</t>
  </si>
  <si>
    <t>TEAM NUMBER: Recognized Robotevents team number. For teams without Robotevents registration, the team name used in a tournament is given.</t>
  </si>
  <si>
    <t>TOTAL: Considers all matches across all recorded tournaments</t>
  </si>
  <si>
    <t>ISB: Considers matches from the 2023 ISB Robotics Scrimmage. Local inter-school scrimmage (Beijing) hosted in December 2023 with 8 teams.</t>
  </si>
  <si>
    <t>APAC: Considers matches from the 2024 SASPX Trial APAC Tournament. Largest 'national' tournament with 41 teams in January 2024.</t>
  </si>
  <si>
    <t xml:space="preserve">Concordia: Considers matches from the 2024 Concordia Scrimmage. Large regional tournament (Southern China) with 31 teams in January 2024. </t>
  </si>
  <si>
    <t>TIS: Considers matches from the 2024 TIS Robotics Challenge. Large 'national' tournament with 30 teams in Februry 2024. Qualfies for VEX Worlds.</t>
  </si>
  <si>
    <t xml:space="preserve">Notes: </t>
  </si>
  <si>
    <t>Tournaments with fewer matches will have more error due to lack of information.</t>
  </si>
  <si>
    <t xml:space="preserve">All official VRC tournaments will use tournament data exported from Robotevents. </t>
  </si>
  <si>
    <t>All non-official tournaments will use available data sources for match data (e.g. physical score reports, VEX TM exported data)</t>
  </si>
  <si>
    <t>For official VRC tournaments, it is recommended that data from this spreadsheet is cross-referenced with other sources such as VRC Data Analysis</t>
  </si>
  <si>
    <t>Generally, more weight should be put on the calculated QUAL metrics compared to ELIM. Qualification rounds tend to be more representative of a team's average performance compared to elimination rounds.</t>
  </si>
  <si>
    <t>Sources:</t>
  </si>
  <si>
    <t>https://www.chiefdelphi.com/t/opr-formula/117688/14</t>
  </si>
  <si>
    <t xml:space="preserve">https://www.chiefdelphi.com/t/paper-new-scouting-database-from-team-2834/91560 </t>
  </si>
  <si>
    <t xml:space="preserve">https://www.vexforum.com/t/dpr-opr-ccwm/89973/9 </t>
  </si>
  <si>
    <t>TOTAL</t>
  </si>
  <si>
    <t>ISB</t>
  </si>
  <si>
    <t>APAC</t>
  </si>
  <si>
    <t>CONCORDIA</t>
  </si>
  <si>
    <t>TIS</t>
  </si>
  <si>
    <t>SCHOOL</t>
  </si>
  <si>
    <t>TEAM NAME</t>
  </si>
  <si>
    <t>TEAM NUMBER</t>
  </si>
  <si>
    <t>RANKING</t>
  </si>
  <si>
    <t>W/L/T</t>
  </si>
  <si>
    <t>WP/AP/SP</t>
  </si>
  <si>
    <t>AvWP/AvAP/AvSP</t>
  </si>
  <si>
    <t>OPR(QUAL)</t>
  </si>
  <si>
    <t>OPR(ELIM)</t>
  </si>
  <si>
    <t>OPR(AVG)</t>
  </si>
  <si>
    <t>DPR(QUAL)</t>
  </si>
  <si>
    <t>DPR(ELIM)</t>
  </si>
  <si>
    <t>DPR(AVG)</t>
  </si>
  <si>
    <t>CCWM(QUAL)</t>
  </si>
  <si>
    <t>CCWM(ELIM)</t>
  </si>
  <si>
    <t>CCWM(AVG)</t>
  </si>
  <si>
    <t>RANKING5</t>
  </si>
  <si>
    <t>W/L/T2</t>
  </si>
  <si>
    <t>WP/AP/SP2</t>
  </si>
  <si>
    <t>AvWP/AvAP/AvSP3</t>
  </si>
  <si>
    <t>OPR(QUAL)2</t>
  </si>
  <si>
    <t>OPR(ELIM)3</t>
  </si>
  <si>
    <t>OPR(ALL)4</t>
  </si>
  <si>
    <t>DPR(QUAL)5</t>
  </si>
  <si>
    <t>DPR(ELIM)6</t>
  </si>
  <si>
    <t>DPR(ALL)7</t>
  </si>
  <si>
    <t>CCWM(QUAL)8</t>
  </si>
  <si>
    <t>CCWM(ELIM)9</t>
  </si>
  <si>
    <t>CCWM(ALL)10</t>
  </si>
  <si>
    <t>RANKING4</t>
  </si>
  <si>
    <t>W/L/T3</t>
  </si>
  <si>
    <t>WP/AP/SP3</t>
  </si>
  <si>
    <t>AvWP/AvAP/AvSP2</t>
  </si>
  <si>
    <t>OPR(QUAL)11</t>
  </si>
  <si>
    <t>OPR(ELIM)12</t>
  </si>
  <si>
    <t>OPR(ALL)13</t>
  </si>
  <si>
    <t>DPR(QUAL)14</t>
  </si>
  <si>
    <t>DPR(ELIM)15</t>
  </si>
  <si>
    <t>DPR(ALL)16</t>
  </si>
  <si>
    <t>CCWM(QUAL)17</t>
  </si>
  <si>
    <t>CCWM(ELIM)18</t>
  </si>
  <si>
    <t>CCWM(ALL)19</t>
  </si>
  <si>
    <t>RANKING3</t>
  </si>
  <si>
    <t>W/L/T4</t>
  </si>
  <si>
    <t>WP/AP/SP4</t>
  </si>
  <si>
    <t>AvWP/AvAP/AvSP4</t>
  </si>
  <si>
    <t>OPR(QUAL)20</t>
  </si>
  <si>
    <t>OPR(ELIM)21</t>
  </si>
  <si>
    <t>OPR(ALL)22</t>
  </si>
  <si>
    <t>DPR(QUAL)23</t>
  </si>
  <si>
    <t>DPR(ELIM)24</t>
  </si>
  <si>
    <t>DPR(ALL)25</t>
  </si>
  <si>
    <t>CCWM(QUAL)26</t>
  </si>
  <si>
    <t>CCWM(ELIM)27</t>
  </si>
  <si>
    <t>CCWM(ALL)28</t>
  </si>
  <si>
    <t>RANKING2</t>
  </si>
  <si>
    <t>W/L/T5</t>
  </si>
  <si>
    <t>WP/AP/SP5</t>
  </si>
  <si>
    <t>AvWP/AvAP/AvSP5</t>
  </si>
  <si>
    <t>OPR(QUAL)29</t>
  </si>
  <si>
    <t>OPR(ELIM)30</t>
  </si>
  <si>
    <t>OPR(ALL)31</t>
  </si>
  <si>
    <t>DPR(QUAL)32</t>
  </si>
  <si>
    <t>DPR(ELIM)33</t>
  </si>
  <si>
    <t>DPR(ALL)34</t>
  </si>
  <si>
    <t>CCWM(QUAL)35</t>
  </si>
  <si>
    <t>CCWM(ELIM)36</t>
  </si>
  <si>
    <t>CCWM(ALL)37</t>
  </si>
  <si>
    <t>ISB Dragons C</t>
  </si>
  <si>
    <t>86832C</t>
  </si>
  <si>
    <t>6-1-0</t>
  </si>
  <si>
    <t>5-3-1</t>
  </si>
  <si>
    <t>-</t>
  </si>
  <si>
    <t>ISB Dragons A</t>
  </si>
  <si>
    <t>86832A</t>
  </si>
  <si>
    <t>4-2-1</t>
  </si>
  <si>
    <t>1-8-0</t>
  </si>
  <si>
    <t>*WAB</t>
  </si>
  <si>
    <t>Speeding Tigers</t>
  </si>
  <si>
    <t>WAB</t>
  </si>
  <si>
    <t>6-3-0</t>
  </si>
  <si>
    <t>ISB Dragons B</t>
  </si>
  <si>
    <t>86832B</t>
  </si>
  <si>
    <t>4-3-0</t>
  </si>
  <si>
    <t>4-5-0</t>
  </si>
  <si>
    <t>ISB Dragons D</t>
  </si>
  <si>
    <t>86832D</t>
  </si>
  <si>
    <t>3-3-1</t>
  </si>
  <si>
    <t>BCIS</t>
  </si>
  <si>
    <t>mission muppeteers</t>
  </si>
  <si>
    <t>34844A</t>
  </si>
  <si>
    <t>3-4-0</t>
  </si>
  <si>
    <t>BIS</t>
  </si>
  <si>
    <t>64792A</t>
  </si>
  <si>
    <t>2-4-1</t>
  </si>
  <si>
    <t>4-1-0</t>
  </si>
  <si>
    <t>8-16-238</t>
  </si>
  <si>
    <t>Still Don't Have One</t>
  </si>
  <si>
    <t>34844B</t>
  </si>
  <si>
    <t>1-6-0</t>
  </si>
  <si>
    <t>广东广雅中学</t>
  </si>
  <si>
    <t>GYRobots</t>
  </si>
  <si>
    <t>14285A</t>
  </si>
  <si>
    <t>2-3-0</t>
  </si>
  <si>
    <t>4-16-214</t>
  </si>
  <si>
    <t>??</t>
  </si>
  <si>
    <t>A.L.F</t>
  </si>
  <si>
    <t>53475A</t>
  </si>
  <si>
    <t>1-4-0</t>
  </si>
  <si>
    <t>2-16-141</t>
  </si>
  <si>
    <t>Armando</t>
  </si>
  <si>
    <t>53475B</t>
  </si>
  <si>
    <t>2-8-175</t>
  </si>
  <si>
    <t>WYIS</t>
  </si>
  <si>
    <t>WYIS1</t>
  </si>
  <si>
    <t>55930A</t>
  </si>
  <si>
    <t>WYIS2</t>
  </si>
  <si>
    <t>55930B</t>
  </si>
  <si>
    <t>WYIS3</t>
  </si>
  <si>
    <t>55930C</t>
  </si>
  <si>
    <t>WYIS D</t>
  </si>
  <si>
    <t>55930D</t>
  </si>
  <si>
    <t>YHIS</t>
  </si>
  <si>
    <t>YHIS HS 1</t>
  </si>
  <si>
    <t>81083A</t>
  </si>
  <si>
    <t>YHIS HS 2</t>
  </si>
  <si>
    <t>81083B</t>
  </si>
  <si>
    <t>81083C</t>
  </si>
  <si>
    <t>Eagles S</t>
  </si>
  <si>
    <t>82S</t>
  </si>
  <si>
    <t>82T</t>
  </si>
  <si>
    <t>Eagles X</t>
  </si>
  <si>
    <t>82X</t>
  </si>
  <si>
    <t>YCIS Shanghai</t>
  </si>
  <si>
    <t>YCIS 1</t>
  </si>
  <si>
    <t>89644A</t>
  </si>
  <si>
    <t>8-32-265</t>
  </si>
  <si>
    <t>89644B</t>
  </si>
  <si>
    <t>8-24-224</t>
  </si>
  <si>
    <t>CISG</t>
  </si>
  <si>
    <t>Get Better Dot Org</t>
  </si>
  <si>
    <t>89944A</t>
  </si>
  <si>
    <t>3-2-0</t>
  </si>
  <si>
    <t>6-24-161</t>
  </si>
  <si>
    <t>Trevor Phillips Industries</t>
  </si>
  <si>
    <t>89944B</t>
  </si>
  <si>
    <t>0-5-0</t>
  </si>
  <si>
    <t>0-4-190</t>
  </si>
  <si>
    <t>SASPD</t>
  </si>
  <si>
    <t>SASPD4</t>
  </si>
  <si>
    <t>1294X</t>
  </si>
  <si>
    <t>7-2-0</t>
  </si>
  <si>
    <t>8-32-259</t>
  </si>
  <si>
    <t>AISG</t>
  </si>
  <si>
    <t>AISG2</t>
  </si>
  <si>
    <t>9-0-0</t>
  </si>
  <si>
    <t>*SASPD</t>
  </si>
  <si>
    <t>SASPD1</t>
  </si>
  <si>
    <t>1294A</t>
  </si>
  <si>
    <t>6-16-307</t>
  </si>
  <si>
    <t>CISS</t>
  </si>
  <si>
    <t>CISS A</t>
  </si>
  <si>
    <t>13212A</t>
  </si>
  <si>
    <t>8-32-249</t>
  </si>
  <si>
    <t>CISS C</t>
  </si>
  <si>
    <t>13212C</t>
  </si>
  <si>
    <t>6-16-218</t>
  </si>
  <si>
    <t>*SASPX</t>
  </si>
  <si>
    <t>SAS Puxi - W (PXR0)</t>
  </si>
  <si>
    <t>45888W</t>
  </si>
  <si>
    <t>5-0-0</t>
  </si>
  <si>
    <t>10-36-149</t>
  </si>
  <si>
    <t>*CISS</t>
  </si>
  <si>
    <t>CISS B</t>
  </si>
  <si>
    <t>13212B</t>
  </si>
  <si>
    <t>5-4-0</t>
  </si>
  <si>
    <t>6-12-239</t>
  </si>
  <si>
    <t>WCIS</t>
  </si>
  <si>
    <t>RoboWells_001 (WCIS1)</t>
  </si>
  <si>
    <t>90317A</t>
  </si>
  <si>
    <t>1-0-297</t>
  </si>
  <si>
    <t>NIS</t>
  </si>
  <si>
    <t>SASPD3</t>
  </si>
  <si>
    <t>1294C</t>
  </si>
  <si>
    <t>4-24-271</t>
  </si>
  <si>
    <t>/SASPX</t>
  </si>
  <si>
    <t>SAS Puxi - U (912 Potatoes)</t>
  </si>
  <si>
    <t>45888U</t>
  </si>
  <si>
    <t>4-16-230</t>
  </si>
  <si>
    <t>SASPD2</t>
  </si>
  <si>
    <t>1294B</t>
  </si>
  <si>
    <t>4-12-272</t>
  </si>
  <si>
    <t>HKIS</t>
  </si>
  <si>
    <t>HKIS1</t>
  </si>
  <si>
    <t>936A</t>
  </si>
  <si>
    <t>AISG1</t>
  </si>
  <si>
    <t>SAS Puxi - V (Kenough)</t>
  </si>
  <si>
    <t>45888V</t>
  </si>
  <si>
    <t>0-12-115</t>
  </si>
  <si>
    <t>SASPX</t>
  </si>
  <si>
    <t>SASPX6</t>
  </si>
  <si>
    <t>3-6-0</t>
  </si>
  <si>
    <t>HKIS2</t>
  </si>
  <si>
    <t>936B</t>
  </si>
  <si>
    <t>*WCIS</t>
  </si>
  <si>
    <t>RoboWells_001 (WCIS2)</t>
  </si>
  <si>
    <t>90317B</t>
  </si>
  <si>
    <t>0-0-0</t>
  </si>
  <si>
    <t>CISS D</t>
  </si>
  <si>
    <t>13212D</t>
  </si>
  <si>
    <t>8-24-306</t>
  </si>
  <si>
    <t>AISG3</t>
  </si>
  <si>
    <t>SAS Puxi - T (Racoon Works)</t>
  </si>
  <si>
    <t>45888T</t>
  </si>
  <si>
    <t>5-12-210</t>
  </si>
  <si>
    <t>SSIS</t>
  </si>
  <si>
    <t>SSIS Team 4</t>
  </si>
  <si>
    <t>55852D</t>
  </si>
  <si>
    <t>4-28-237</t>
  </si>
  <si>
    <t>*SSIS</t>
  </si>
  <si>
    <t>SSIS Team 3</t>
  </si>
  <si>
    <t>55852C</t>
  </si>
  <si>
    <t>4-12-191</t>
  </si>
  <si>
    <t>HIS</t>
  </si>
  <si>
    <t>HIS1</t>
  </si>
  <si>
    <t>2-7-0</t>
  </si>
  <si>
    <t>RoboWells_002 (WCIS4)</t>
  </si>
  <si>
    <t>90317D</t>
  </si>
  <si>
    <t>2-24-239</t>
  </si>
  <si>
    <t>HIS2</t>
  </si>
  <si>
    <t>DCSPD</t>
  </si>
  <si>
    <t>DCSPD2</t>
  </si>
  <si>
    <t>SSIS Team 5</t>
  </si>
  <si>
    <t>55852E</t>
  </si>
  <si>
    <t>4-16-297</t>
  </si>
  <si>
    <t>SSIS Team 2</t>
  </si>
  <si>
    <t>55852B</t>
  </si>
  <si>
    <t>4-12-245</t>
  </si>
  <si>
    <t>BISS</t>
  </si>
  <si>
    <t>BISS2</t>
  </si>
  <si>
    <t>DCSPD1</t>
  </si>
  <si>
    <t>SAS Puxi - S (9132z)</t>
  </si>
  <si>
    <t>45888S</t>
  </si>
  <si>
    <t>4-8-291</t>
  </si>
  <si>
    <t>RoboWells_002 (WCIS3)</t>
  </si>
  <si>
    <t>90317C</t>
  </si>
  <si>
    <t>8-24-181</t>
  </si>
  <si>
    <t>CISS E</t>
  </si>
  <si>
    <t>13212E</t>
  </si>
  <si>
    <t>8-32-262</t>
  </si>
  <si>
    <t>HKIS3</t>
  </si>
  <si>
    <t>936C</t>
  </si>
  <si>
    <t>BISS1</t>
  </si>
  <si>
    <t>0-9-0</t>
  </si>
  <si>
    <t>SSIS Team 1</t>
  </si>
  <si>
    <t>55852A</t>
  </si>
  <si>
    <t>4-16-211</t>
  </si>
  <si>
    <t>SCHEDULE (As of Feb 18)</t>
  </si>
  <si>
    <t>Datetime</t>
  </si>
  <si>
    <t>Match</t>
  </si>
  <si>
    <t>Red Team 1</t>
  </si>
  <si>
    <t>Red Team 2</t>
  </si>
  <si>
    <t>Blue Team 1</t>
  </si>
  <si>
    <t>Blue Team 2</t>
  </si>
  <si>
    <t>Red 1 OPR</t>
  </si>
  <si>
    <t>Red 2 OPR</t>
  </si>
  <si>
    <t>Blue 1 DPR</t>
  </si>
  <si>
    <t>Blue 2 DPR</t>
  </si>
  <si>
    <t>RED CCWM</t>
  </si>
  <si>
    <t>Error</t>
  </si>
  <si>
    <t>Blue 1 OPR</t>
  </si>
  <si>
    <t>Blue 2 OPR</t>
  </si>
  <si>
    <t>Red 1 DPR</t>
  </si>
  <si>
    <t>Red 2 DPR</t>
  </si>
  <si>
    <t>BLUE CCWM</t>
  </si>
  <si>
    <t>22-Feb-2024 21:00 EST</t>
  </si>
  <si>
    <t>Practice #1</t>
  </si>
  <si>
    <t>22-Feb-2024 21:10 EST</t>
  </si>
  <si>
    <t>Practice #2</t>
  </si>
  <si>
    <t>22-Feb-2024 21:20 EST</t>
  </si>
  <si>
    <t>Practice #3</t>
  </si>
  <si>
    <t>22-Feb-2024 21:30 EST</t>
  </si>
  <si>
    <t>Practice #4</t>
  </si>
  <si>
    <t>22-Feb-2024 21:40 EST</t>
  </si>
  <si>
    <t>Practice #5</t>
  </si>
  <si>
    <t>22-Feb-2024 21:50 EST</t>
  </si>
  <si>
    <t>Practice #6</t>
  </si>
  <si>
    <t>22-Feb-2024 22:00 EST</t>
  </si>
  <si>
    <t>Practice #7</t>
  </si>
  <si>
    <t>22-Feb-2024 22:10 EST</t>
  </si>
  <si>
    <t>Practice #8</t>
  </si>
  <si>
    <t>22-Feb-2024 22:30 EST</t>
  </si>
  <si>
    <t>Qualifier #1</t>
  </si>
  <si>
    <t>22-Feb-2024 22:37 EST</t>
  </si>
  <si>
    <t>Qualifier #2</t>
  </si>
  <si>
    <t>22-Feb-2024 22:44 EST</t>
  </si>
  <si>
    <t>Qualifier #3</t>
  </si>
  <si>
    <t>22-Feb-2024 22:51 EST</t>
  </si>
  <si>
    <t>Qualifier #4</t>
  </si>
  <si>
    <t>22-Feb-2024 22:58 EST</t>
  </si>
  <si>
    <t>Qualifier #5</t>
  </si>
  <si>
    <t>22-Feb-2024 23:05 EST</t>
  </si>
  <si>
    <t>Qualifier #6</t>
  </si>
  <si>
    <t>22-Feb-2024 23:12 EST</t>
  </si>
  <si>
    <t>Qualifier #7</t>
  </si>
  <si>
    <t>22-Feb-2024 23:19 EST</t>
  </si>
  <si>
    <t>Qualifier #8</t>
  </si>
  <si>
    <t>23-Feb-2024 00:30 EST</t>
  </si>
  <si>
    <t>Qualifier #9</t>
  </si>
  <si>
    <t>23-Feb-2024 00:37 EST</t>
  </si>
  <si>
    <t>Qualifier #10</t>
  </si>
  <si>
    <t>23-Feb-2024 00:44 EST</t>
  </si>
  <si>
    <t>Qualifier #11</t>
  </si>
  <si>
    <t>23-Feb-2024 00:51 EST</t>
  </si>
  <si>
    <t>Qualifier #12</t>
  </si>
  <si>
    <t>23-Feb-2024 00:58 EST</t>
  </si>
  <si>
    <t>Qualifier #13</t>
  </si>
  <si>
    <t>23-Feb-2024 01:05 EST</t>
  </si>
  <si>
    <t>Qualifier #14</t>
  </si>
  <si>
    <t>23-Feb-2024 01:12 EST</t>
  </si>
  <si>
    <t>Qualifier #15</t>
  </si>
  <si>
    <t>23-Feb-2024 01:19 EST</t>
  </si>
  <si>
    <t>Qualifier #16</t>
  </si>
  <si>
    <t>23-Feb-2024 01:26 EST</t>
  </si>
  <si>
    <t>Qualifier #17</t>
  </si>
  <si>
    <t>23-Feb-2024 01:33 EST</t>
  </si>
  <si>
    <t>Qualifier #18</t>
  </si>
  <si>
    <t>23-Feb-2024 01:40 EST</t>
  </si>
  <si>
    <t>Qualifier #19</t>
  </si>
  <si>
    <t>23-Feb-2024 01:47 EST</t>
  </si>
  <si>
    <t>Qualifier #20</t>
  </si>
  <si>
    <t>23-Feb-2024 01:54 EST</t>
  </si>
  <si>
    <t>Qualifier #21</t>
  </si>
  <si>
    <t>23-Feb-2024 02:01 EST</t>
  </si>
  <si>
    <t>Qualifier #22</t>
  </si>
  <si>
    <t>23-Feb-2024 02:08 EST</t>
  </si>
  <si>
    <t>Qualifier #23</t>
  </si>
  <si>
    <t>23-Feb-2024 02:15 EST</t>
  </si>
  <si>
    <t>Qualifier #24</t>
  </si>
  <si>
    <t>23-Feb-2024 02:22 EST</t>
  </si>
  <si>
    <t>Qualifier #25</t>
  </si>
  <si>
    <t>23-Feb-2024 02:29 EST</t>
  </si>
  <si>
    <t>Qualifier #26</t>
  </si>
  <si>
    <t>23-Feb-2024 02:36 EST</t>
  </si>
  <si>
    <t>Qualifier #27</t>
  </si>
  <si>
    <t>23-Feb-2024 02:43 EST</t>
  </si>
  <si>
    <t>Qualifier #28</t>
  </si>
  <si>
    <t>23-Feb-2024 02:50 EST</t>
  </si>
  <si>
    <t>Qualifier #29</t>
  </si>
  <si>
    <t>23-Feb-2024 02:57 EST</t>
  </si>
  <si>
    <t>Qualifier #30</t>
  </si>
  <si>
    <t>23-Feb-2024 03:04 EST</t>
  </si>
  <si>
    <t>Qualifier #31</t>
  </si>
  <si>
    <t>23-Feb-2024 19:30 EST</t>
  </si>
  <si>
    <t>Qualifier #32</t>
  </si>
  <si>
    <t>23-Feb-2024 19:37 EST</t>
  </si>
  <si>
    <t>Qualifier #33</t>
  </si>
  <si>
    <t>23-Feb-2024 19:44 EST</t>
  </si>
  <si>
    <t>Qualifier #34</t>
  </si>
  <si>
    <t>23-Feb-2024 19:51 EST</t>
  </si>
  <si>
    <t>Qualifier #35</t>
  </si>
  <si>
    <t>23-Feb-2024 19:58 EST</t>
  </si>
  <si>
    <t>Qualifier #36</t>
  </si>
  <si>
    <t>23-Feb-2024 20:05 EST</t>
  </si>
  <si>
    <t>Qualifier #37</t>
  </si>
  <si>
    <t>23-Feb-2024 20:12 EST</t>
  </si>
  <si>
    <t>Qualifier #38</t>
  </si>
  <si>
    <t>23-Feb-2024 20:19 EST</t>
  </si>
  <si>
    <t>Qualifier #39</t>
  </si>
  <si>
    <t>23-Feb-2024 20:26 EST</t>
  </si>
  <si>
    <t>Qualifier #40</t>
  </si>
  <si>
    <t>23-Feb-2024 20:33 EST</t>
  </si>
  <si>
    <t>Qualifier #41</t>
  </si>
  <si>
    <t>23-Feb-2024 20:40 EST</t>
  </si>
  <si>
    <t>Qualifier #42</t>
  </si>
  <si>
    <t>23-Feb-2024 20:47 EST</t>
  </si>
  <si>
    <t>Qualifier #43</t>
  </si>
  <si>
    <t>23-Feb-2024 20:54 EST</t>
  </si>
  <si>
    <t>Qualifier #44</t>
  </si>
  <si>
    <t>23-Feb-2024 21:01 EST</t>
  </si>
  <si>
    <t>Qualifier #45</t>
  </si>
  <si>
    <t>23-Feb-2024 21:08 EST</t>
  </si>
  <si>
    <t>Qualifier #46</t>
  </si>
  <si>
    <t>23-Feb-2024 21:15 EST</t>
  </si>
  <si>
    <t>Qualifier #47</t>
  </si>
  <si>
    <t>23-Feb-2024 21:22 EST</t>
  </si>
  <si>
    <t>Qualifier #48</t>
  </si>
  <si>
    <t>23-Feb-2024 21:29 EST</t>
  </si>
  <si>
    <t>Qualifier #49</t>
  </si>
  <si>
    <t>23-Feb-2024 21:36 EST</t>
  </si>
  <si>
    <t>Qualifier #50</t>
  </si>
  <si>
    <t>23-Feb-2024 21:43 EST</t>
  </si>
  <si>
    <t>Qualifier #51</t>
  </si>
  <si>
    <t>23-Feb-2024 21:50 EST</t>
  </si>
  <si>
    <t>Qualifier #52</t>
  </si>
  <si>
    <t>23-Feb-2024 21:57 EST</t>
  </si>
  <si>
    <t>Qualifier #53</t>
  </si>
  <si>
    <t>23-Feb-2024 22:04 EST</t>
  </si>
  <si>
    <t>Qualifier #54</t>
  </si>
  <si>
    <t>23-Feb-2024 22:11 EST</t>
  </si>
  <si>
    <t>Qualifier #55</t>
  </si>
  <si>
    <t>23-Feb-2024 22:18 EST</t>
  </si>
  <si>
    <t>Qualifier #56</t>
  </si>
  <si>
    <t>23-Feb-2024 22:25 EST</t>
  </si>
  <si>
    <t>Qualifier #57</t>
  </si>
  <si>
    <t>23-Feb-2024 22:32 EST</t>
  </si>
  <si>
    <t>Qualifier #58</t>
  </si>
  <si>
    <t>23-Feb-2024 22:39 EST</t>
  </si>
  <si>
    <t>Qualifier #59</t>
  </si>
  <si>
    <t>23-Feb-2024 22:46 EST</t>
  </si>
  <si>
    <t>Qualifier #60</t>
  </si>
  <si>
    <t>OUTDATED SCHEDULE</t>
  </si>
  <si>
    <t>22-Feb-2024 22:38 EST</t>
  </si>
  <si>
    <t>22-Feb-2024 22:46 EST</t>
  </si>
  <si>
    <t>22-Feb-2024 22:54 EST</t>
  </si>
  <si>
    <t>22-Feb-2024 23:02 EST</t>
  </si>
  <si>
    <t>22-Feb-2024 23:10 EST</t>
  </si>
  <si>
    <t>22-Feb-2024 23:18 EST</t>
  </si>
  <si>
    <t>22-Feb-2024 23:26 EST</t>
  </si>
  <si>
    <t>23-Feb-2024 00:36 EST</t>
  </si>
  <si>
    <t>23-Feb-2024 00:42 EST</t>
  </si>
  <si>
    <t>23-Feb-2024 00:48 EST</t>
  </si>
  <si>
    <t>23-Feb-2024 00:54 EST</t>
  </si>
  <si>
    <t>23-Feb-2024 01:00 EST</t>
  </si>
  <si>
    <t>23-Feb-2024 01:06 EST</t>
  </si>
  <si>
    <t>23-Feb-2024 01:18 EST</t>
  </si>
  <si>
    <t>23-Feb-2024 01:24 EST</t>
  </si>
  <si>
    <t>23-Feb-2024 01:30 EST</t>
  </si>
  <si>
    <t>23-Feb-2024 01:36 EST</t>
  </si>
  <si>
    <t>23-Feb-2024 01:42 EST</t>
  </si>
  <si>
    <t>23-Feb-2024 01:48 EST</t>
  </si>
  <si>
    <t>23-Feb-2024 02:00 EST</t>
  </si>
  <si>
    <t>23-Feb-2024 02:06 EST</t>
  </si>
  <si>
    <t>23-Feb-2024 02:12 EST</t>
  </si>
  <si>
    <t>23-Feb-2024 02:18 EST</t>
  </si>
  <si>
    <t>23-Feb-2024 02:24 EST</t>
  </si>
  <si>
    <t>23-Feb-2024 02:30 EST</t>
  </si>
  <si>
    <t>23-Feb-2024 02:42 EST</t>
  </si>
  <si>
    <t>23-Feb-2024 02:48 EST</t>
  </si>
  <si>
    <t>23-Feb-2024 02:54 EST</t>
  </si>
  <si>
    <t>23-Feb-2024 03:00 EST</t>
  </si>
  <si>
    <t>23-Feb-2024 03:06 EST</t>
  </si>
  <si>
    <t>23-Feb-2024 03:12 EST</t>
  </si>
  <si>
    <t>23-Feb-2024 03:18 EST</t>
  </si>
  <si>
    <t>23-Feb-2024 03:24 EST</t>
  </si>
  <si>
    <t>Qualifier #61</t>
  </si>
  <si>
    <t>Qualifier #62</t>
  </si>
  <si>
    <t>Qualifier #63</t>
  </si>
  <si>
    <t>Qualifier #64</t>
  </si>
  <si>
    <t>Qualifier #65</t>
  </si>
  <si>
    <t>Qualifier #66</t>
  </si>
  <si>
    <t>Qualifier #67</t>
  </si>
  <si>
    <t>23-Feb-2024 22:53 EST</t>
  </si>
  <si>
    <t>Qualifier #68</t>
  </si>
  <si>
    <t xml:space="preserve">Inspired by https://vrc-data-analysis.com </t>
  </si>
  <si>
    <t>TrueSkill = mu - 3 * ts_sigma</t>
  </si>
  <si>
    <t>TS_MU</t>
  </si>
  <si>
    <t>TRUESKILL</t>
  </si>
  <si>
    <t>OPR (AVG)</t>
  </si>
  <si>
    <t>NOTES</t>
  </si>
  <si>
    <t>DPR (AVG)</t>
  </si>
  <si>
    <t>CCWM (AVG)</t>
  </si>
  <si>
    <t>CONCORDIA SCRIMMAGE QUAL RESULTS</t>
  </si>
  <si>
    <t>CONCORDIA SCRIMMAGE ELIM RESULTS</t>
  </si>
  <si>
    <t>CONCORDIA SCRIMMAGE RANKINGS</t>
  </si>
  <si>
    <t>Red Score</t>
  </si>
  <si>
    <t>Blue Score</t>
  </si>
  <si>
    <t>Winner</t>
  </si>
  <si>
    <t>Rank</t>
  </si>
  <si>
    <t>Team</t>
  </si>
  <si>
    <t>W</t>
  </si>
  <si>
    <t>L</t>
  </si>
  <si>
    <t>T</t>
  </si>
  <si>
    <t>WP</t>
  </si>
  <si>
    <t>AP</t>
  </si>
  <si>
    <t>SP</t>
  </si>
  <si>
    <t># of Matches</t>
  </si>
  <si>
    <t>26-Jan-2024 20:20 EST</t>
  </si>
  <si>
    <t>Red</t>
  </si>
  <si>
    <t>27-Jan-2024 00:43 EST</t>
  </si>
  <si>
    <t>QF #1-1</t>
  </si>
  <si>
    <t>Blue</t>
  </si>
  <si>
    <t>27-Jan-2024 00:39 EST</t>
  </si>
  <si>
    <t>QF #2-1</t>
  </si>
  <si>
    <t>26-Jan-2024 20:32 EST</t>
  </si>
  <si>
    <t>27-Jan-2024 00:55 EST</t>
  </si>
  <si>
    <t>QF #3-1</t>
  </si>
  <si>
    <t>26-Jan-2024 20:31 EST</t>
  </si>
  <si>
    <t>27-Jan-2024 00:47 EST</t>
  </si>
  <si>
    <t>QF #4-1</t>
  </si>
  <si>
    <t>26-Jan-2024 20:43 EST</t>
  </si>
  <si>
    <t>27-Jan-2024 01:02 EST</t>
  </si>
  <si>
    <t>SF #1-1</t>
  </si>
  <si>
    <t>26-Jan-2024 20:39 EST</t>
  </si>
  <si>
    <t>27-Jan-2024 01:08 EST</t>
  </si>
  <si>
    <t>SF #2-1</t>
  </si>
  <si>
    <t>26-Jan-2024 20:51 EST</t>
  </si>
  <si>
    <t>27-Jan-2024 01:23 EST</t>
  </si>
  <si>
    <t>Final #1-1</t>
  </si>
  <si>
    <t>26-Jan-2024 20:52 EST</t>
  </si>
  <si>
    <t>27-Jan-2024 01:40 EST</t>
  </si>
  <si>
    <t>Final #1-2</t>
  </si>
  <si>
    <t>26-Jan-2024 21:02 EST</t>
  </si>
  <si>
    <t>27-Jan-2024 00:24 EST</t>
  </si>
  <si>
    <t>R16 #2-1</t>
  </si>
  <si>
    <t>27-Jan-2024 00:27 EST</t>
  </si>
  <si>
    <t>R16 #6-1</t>
  </si>
  <si>
    <t>26-Jan-2024 21:14 EST</t>
  </si>
  <si>
    <t>26-Jan-2024 21:12 EST</t>
  </si>
  <si>
    <t>CHAMPION</t>
  </si>
  <si>
    <t>26-Jan-2024 21:23 EST</t>
  </si>
  <si>
    <t>26-Jan-2024 21:22 EST</t>
  </si>
  <si>
    <t>FINALIST</t>
  </si>
  <si>
    <t>26-Jan-2024 21:33 EST</t>
  </si>
  <si>
    <t>26-Jan-2024 21:47 EST</t>
  </si>
  <si>
    <t>26-Jan-2024 21:58 EST</t>
  </si>
  <si>
    <t>26-Jan-2024 21:54 EST</t>
  </si>
  <si>
    <t>26-Jan-2024 22:06 EST</t>
  </si>
  <si>
    <t>26-Jan-2024 22:02 EST</t>
  </si>
  <si>
    <t>26-Jan-2024 22:13 EST</t>
  </si>
  <si>
    <t>26-Jan-2024 22:11 EST</t>
  </si>
  <si>
    <t>26-Jan-2024 22:20 EST</t>
  </si>
  <si>
    <t>26-Jan-2024 22:19 EST</t>
  </si>
  <si>
    <t>26-Jan-2024 22:31 EST</t>
  </si>
  <si>
    <t>26-Jan-2024 22:26 EST</t>
  </si>
  <si>
    <t>26-Jan-2024 22:35 EST</t>
  </si>
  <si>
    <t>26-Jan-2024 22:33 EST</t>
  </si>
  <si>
    <t>26-Jan-2024 22:45 EST</t>
  </si>
  <si>
    <t>26-Jan-2024 22:43 EST</t>
  </si>
  <si>
    <t>26-Jan-2024 22:53 EST</t>
  </si>
  <si>
    <t>26-Jan-2024 23:01 EST</t>
  </si>
  <si>
    <t>26-Jan-2024 23:09 EST</t>
  </si>
  <si>
    <t>26-Jan-2024 23:07 EST</t>
  </si>
  <si>
    <t>26-Jan-2024 23:25 EST</t>
  </si>
  <si>
    <t>ISB SCRIMMAGE QUAL RESULTS</t>
  </si>
  <si>
    <t>ISB SCRIMMAGE ELIM RESULTS</t>
  </si>
  <si>
    <t>`</t>
  </si>
  <si>
    <t>None</t>
  </si>
  <si>
    <t>APAC TOURNAMENT QUAL RESULTS</t>
  </si>
  <si>
    <t>APAC TOURNAMENT ELIM RESULTS</t>
  </si>
  <si>
    <t>MISSING</t>
  </si>
  <si>
    <t>BLUE2DQ</t>
  </si>
  <si>
    <t>RED1DQ</t>
  </si>
  <si>
    <t>Qualifier #69</t>
  </si>
  <si>
    <t>Qualifier #70</t>
  </si>
  <si>
    <t>Qualifier #71</t>
  </si>
  <si>
    <t>Qualifier #72</t>
  </si>
  <si>
    <t>Qualifier #73</t>
  </si>
  <si>
    <t>Qualifier #74</t>
  </si>
  <si>
    <t>Qualifier #75</t>
  </si>
  <si>
    <t>Qualifier #76</t>
  </si>
  <si>
    <t>Qualifier #77</t>
  </si>
  <si>
    <t>Qualifier #78</t>
  </si>
  <si>
    <t>Qualifier #79</t>
  </si>
  <si>
    <t>Qualifier #80</t>
  </si>
  <si>
    <t>Qualifier #81</t>
  </si>
  <si>
    <t>Qualifier #82</t>
  </si>
  <si>
    <t>Qualifier #83</t>
  </si>
  <si>
    <t>Qualifier #84</t>
  </si>
  <si>
    <t>Qualifier #85</t>
  </si>
  <si>
    <t>Qualifier #86</t>
  </si>
  <si>
    <t>Qualifier #87</t>
  </si>
  <si>
    <t>Qualifier #88</t>
  </si>
  <si>
    <t>Qualifier #89</t>
  </si>
  <si>
    <t>Qualifier #90</t>
  </si>
  <si>
    <t>Qualifier #91</t>
  </si>
  <si>
    <t>Qualifier #92</t>
  </si>
  <si>
    <t>Qualifier #93</t>
  </si>
  <si>
    <t>Qualifier #94</t>
  </si>
  <si>
    <t>Qualifier #95</t>
  </si>
  <si>
    <t>Tie</t>
  </si>
  <si>
    <t>TEAMS</t>
  </si>
  <si>
    <t>OPR (QUAL)</t>
  </si>
  <si>
    <t>OPR (ELIM)</t>
  </si>
  <si>
    <t>OPR (ALL)</t>
  </si>
  <si>
    <t>CCWM QUAL</t>
  </si>
  <si>
    <t>CCWM ELIM</t>
  </si>
  <si>
    <t>CCWM ALL</t>
  </si>
  <si>
    <t>OPR ALL EQUATION</t>
  </si>
  <si>
    <t>CONSTRAINT</t>
  </si>
  <si>
    <t>OPR QUAL EQUATION</t>
  </si>
  <si>
    <t>OPR ELIM EQUATION</t>
  </si>
  <si>
    <t>RED</t>
  </si>
  <si>
    <t>BLUE</t>
  </si>
  <si>
    <t>RED ELIM</t>
  </si>
  <si>
    <t>BLUE ELIM</t>
  </si>
  <si>
    <t>OPR QUAL</t>
  </si>
  <si>
    <t>OPR ELIM</t>
  </si>
  <si>
    <t>OPR ALL</t>
  </si>
  <si>
    <t>OPR</t>
  </si>
  <si>
    <t>DPR</t>
  </si>
  <si>
    <t>CCWM</t>
  </si>
  <si>
    <t>OPR ALL EQ</t>
  </si>
  <si>
    <t>OPR QUAL EQ</t>
  </si>
  <si>
    <t>OPR ELIM EQ</t>
  </si>
  <si>
    <t>Last Updated: June 5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</si>
</sst>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rgb="FF000000"/>
      <name val="Calibri"/>
      <family val="2"/>
      <scheme val="minor"/>
    </font>
    <font>
      <sz val="11"/>
      <color indexed="8"/>
      <name val="Calibri"/>
      <family val="2"/>
    </font>
    <font>
      <sz val="8"/>
      <name val="Calibri"/>
      <family val="2"/>
      <scheme val="minor"/>
    </font>
    <font>
      <b/>
      <sz val="11"/>
      <color theme="0"/>
      <name val="Calibri"/>
      <family val="2"/>
      <scheme val="minor"/>
    </font>
    <font>
      <sz val="10"/>
      <color rgb="FF000000"/>
      <name val="Tahoma"/>
      <family val="2"/>
    </font>
    <font>
      <b/>
      <sz val="11"/>
      <color theme="1"/>
      <name val="Calibri"/>
      <family val="2"/>
      <scheme val="minor"/>
    </font>
    <font>
      <u/>
      <sz val="11"/>
      <color theme="10"/>
      <name val="Calibri"/>
      <family val="2"/>
      <scheme val="minor"/>
    </font>
    <font>
      <sz val="26"/>
      <color theme="1"/>
      <name val="Calibri"/>
      <family val="2"/>
      <scheme val="minor"/>
    </font>
    <font>
      <b/>
      <sz val="36"/>
      <color theme="1"/>
      <name val="Calibri"/>
      <family val="2"/>
      <scheme val="minor"/>
    </font>
    <font>
      <b/>
      <sz val="16"/>
      <color theme="1"/>
      <name val="Calibri"/>
      <family val="2"/>
      <scheme val="minor"/>
    </font>
    <font>
      <sz val="12"/>
      <color rgb="FF000000"/>
      <name val="Calibri"/>
      <family val="2"/>
    </font>
    <font>
      <sz val="11"/>
      <color rgb="FF000000"/>
      <name val="Menlo"/>
      <family val="2"/>
    </font>
  </fonts>
  <fills count="18">
    <fill>
      <patternFill patternType="none"/>
    </fill>
    <fill>
      <patternFill patternType="gray125"/>
    </fill>
    <fill>
      <patternFill patternType="solid">
        <fgColor theme="9"/>
        <bgColor indexed="64"/>
      </patternFill>
    </fill>
    <fill>
      <patternFill patternType="solid">
        <fgColor theme="4"/>
        <bgColor theme="4"/>
      </patternFill>
    </fill>
    <fill>
      <patternFill patternType="solid">
        <fgColor theme="0"/>
        <bgColor rgb="FFC0E6F5"/>
      </patternFill>
    </fill>
    <fill>
      <patternFill patternType="solid">
        <fgColor theme="4" tint="0.79998168889431442"/>
        <bgColor theme="4" tint="0.79998168889431442"/>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rgb="FFFFFF00"/>
        <bgColor rgb="FFC0E6F5"/>
      </patternFill>
    </fill>
    <fill>
      <patternFill patternType="solid">
        <fgColor theme="5"/>
        <bgColor theme="4" tint="0.79998168889431442"/>
      </patternFill>
    </fill>
    <fill>
      <patternFill patternType="solid">
        <fgColor theme="5" tint="0.39997558519241921"/>
        <bgColor theme="4" tint="0.79998168889431442"/>
      </patternFill>
    </fill>
    <fill>
      <patternFill patternType="solid">
        <fgColor theme="5" tint="0.39997558519241921"/>
        <bgColor indexed="64"/>
      </patternFill>
    </fill>
    <fill>
      <patternFill patternType="solid">
        <fgColor rgb="FFD9E1F2"/>
        <bgColor rgb="FFD9E1F2"/>
      </patternFill>
    </fill>
    <fill>
      <patternFill patternType="solid">
        <fgColor rgb="FFFFFFFF"/>
        <bgColor rgb="FFC0E6F5"/>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theme="4" tint="0.39997558519241921"/>
      </top>
      <bottom/>
      <diagonal/>
    </border>
    <border>
      <left style="thin">
        <color indexed="64"/>
      </left>
      <right/>
      <top style="thin">
        <color indexed="64"/>
      </top>
      <bottom/>
      <diagonal/>
    </border>
    <border>
      <left style="thin">
        <color indexed="64"/>
      </left>
      <right/>
      <top style="thin">
        <color indexed="64"/>
      </top>
      <bottom style="thin">
        <color theme="4" tint="0.399975585192419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rgb="FF8EA9DB"/>
      </right>
      <top style="thin">
        <color rgb="FF8EA9DB"/>
      </top>
      <bottom style="thin">
        <color rgb="FF8EA9DB"/>
      </bottom>
      <diagonal/>
    </border>
    <border>
      <left style="thin">
        <color indexed="64"/>
      </left>
      <right style="thin">
        <color indexed="64"/>
      </right>
      <top style="thin">
        <color indexed="64"/>
      </top>
      <bottom style="thin">
        <color rgb="FF8EA9DB"/>
      </bottom>
      <diagonal/>
    </border>
  </borders>
  <cellStyleXfs count="2">
    <xf numFmtId="0" fontId="0" fillId="0" borderId="0"/>
    <xf numFmtId="0" fontId="7" fillId="0" borderId="0" applyNumberFormat="0" applyFill="0" applyBorder="0" applyAlignment="0" applyProtection="0"/>
  </cellStyleXfs>
  <cellXfs count="58">
    <xf numFmtId="0" fontId="0" fillId="0" borderId="0" xfId="0"/>
    <xf numFmtId="0" fontId="1" fillId="0" borderId="0" xfId="0" applyFont="1"/>
    <xf numFmtId="0" fontId="1" fillId="4" borderId="1" xfId="0" applyFont="1" applyFill="1" applyBorder="1"/>
    <xf numFmtId="0" fontId="4" fillId="3" borderId="3" xfId="0" applyFont="1" applyFill="1" applyBorder="1"/>
    <xf numFmtId="0" fontId="4" fillId="3" borderId="4" xfId="0" applyFont="1" applyFill="1" applyBorder="1"/>
    <xf numFmtId="0" fontId="4" fillId="3" borderId="5" xfId="0" applyFont="1" applyFill="1" applyBorder="1"/>
    <xf numFmtId="0" fontId="1" fillId="4" borderId="6" xfId="0" applyFont="1" applyFill="1" applyBorder="1"/>
    <xf numFmtId="0" fontId="0" fillId="5" borderId="6" xfId="0" applyFill="1" applyBorder="1"/>
    <xf numFmtId="0" fontId="0" fillId="5" borderId="5" xfId="0" applyFill="1" applyBorder="1"/>
    <xf numFmtId="0" fontId="1" fillId="4" borderId="7" xfId="0" applyFont="1" applyFill="1" applyBorder="1"/>
    <xf numFmtId="0" fontId="0" fillId="0" borderId="6" xfId="0" applyBorder="1"/>
    <xf numFmtId="0" fontId="0" fillId="0" borderId="5" xfId="0" applyBorder="1"/>
    <xf numFmtId="0" fontId="1" fillId="4" borderId="5" xfId="0" applyFont="1" applyFill="1" applyBorder="1"/>
    <xf numFmtId="0" fontId="0" fillId="0" borderId="7" xfId="0" applyBorder="1"/>
    <xf numFmtId="0" fontId="0" fillId="0" borderId="1" xfId="0" applyBorder="1"/>
    <xf numFmtId="0" fontId="0" fillId="5" borderId="7" xfId="0" applyFill="1" applyBorder="1"/>
    <xf numFmtId="0" fontId="0" fillId="5" borderId="1" xfId="0" applyFill="1" applyBorder="1"/>
    <xf numFmtId="0" fontId="1" fillId="4" borderId="8" xfId="0" applyFont="1" applyFill="1" applyBorder="1"/>
    <xf numFmtId="0" fontId="0" fillId="10" borderId="9" xfId="0" applyFill="1" applyBorder="1"/>
    <xf numFmtId="0" fontId="0" fillId="5" borderId="9" xfId="0" applyFill="1" applyBorder="1"/>
    <xf numFmtId="0" fontId="0" fillId="10" borderId="10" xfId="0" applyFill="1" applyBorder="1"/>
    <xf numFmtId="0" fontId="2" fillId="0" borderId="0" xfId="0" applyFont="1"/>
    <xf numFmtId="0" fontId="1" fillId="11" borderId="7" xfId="0" applyFont="1" applyFill="1" applyBorder="1"/>
    <xf numFmtId="0" fontId="0" fillId="9" borderId="0" xfId="0" applyFill="1"/>
    <xf numFmtId="0" fontId="0" fillId="6" borderId="0" xfId="0" applyFill="1"/>
    <xf numFmtId="0" fontId="0" fillId="2" borderId="0" xfId="0" applyFill="1"/>
    <xf numFmtId="0" fontId="0" fillId="8" borderId="0" xfId="0" applyFill="1"/>
    <xf numFmtId="0" fontId="0" fillId="7" borderId="0" xfId="0" applyFill="1"/>
    <xf numFmtId="0" fontId="6" fillId="0" borderId="0" xfId="0" applyFont="1"/>
    <xf numFmtId="0" fontId="0" fillId="12" borderId="6" xfId="0" applyFill="1" applyBorder="1"/>
    <xf numFmtId="0" fontId="7" fillId="0" borderId="0" xfId="1"/>
    <xf numFmtId="0" fontId="8" fillId="0" borderId="0" xfId="0" applyFont="1"/>
    <xf numFmtId="0" fontId="9" fillId="0" borderId="0" xfId="0" applyFont="1"/>
    <xf numFmtId="0" fontId="10" fillId="0" borderId="0" xfId="0" applyFont="1"/>
    <xf numFmtId="0" fontId="0" fillId="0" borderId="0" xfId="0" quotePrefix="1"/>
    <xf numFmtId="0" fontId="11" fillId="0" borderId="0" xfId="0" applyFont="1"/>
    <xf numFmtId="49" fontId="0" fillId="0" borderId="0" xfId="0" quotePrefix="1" applyNumberFormat="1"/>
    <xf numFmtId="49" fontId="0" fillId="0" borderId="0" xfId="0" applyNumberFormat="1"/>
    <xf numFmtId="0" fontId="1" fillId="15" borderId="11" xfId="0" applyFont="1" applyFill="1" applyBorder="1"/>
    <xf numFmtId="0" fontId="1" fillId="0" borderId="11" xfId="0" applyFont="1" applyBorder="1"/>
    <xf numFmtId="0" fontId="1" fillId="16" borderId="11" xfId="0" applyFont="1" applyFill="1" applyBorder="1"/>
    <xf numFmtId="0" fontId="1" fillId="16" borderId="12" xfId="0" applyFont="1" applyFill="1" applyBorder="1"/>
    <xf numFmtId="0" fontId="1" fillId="15" borderId="12" xfId="0" applyFont="1" applyFill="1" applyBorder="1"/>
    <xf numFmtId="164" fontId="0" fillId="0" borderId="0" xfId="0" applyNumberFormat="1"/>
    <xf numFmtId="16" fontId="0" fillId="0" borderId="0" xfId="0" applyNumberFormat="1"/>
    <xf numFmtId="164" fontId="1" fillId="0" borderId="0" xfId="0" applyNumberFormat="1" applyFont="1"/>
    <xf numFmtId="1" fontId="0" fillId="0" borderId="0" xfId="0" applyNumberFormat="1"/>
    <xf numFmtId="0" fontId="1" fillId="0" borderId="7" xfId="0" applyFont="1" applyBorder="1"/>
    <xf numFmtId="0" fontId="1" fillId="17" borderId="7" xfId="0" applyFont="1" applyFill="1" applyBorder="1"/>
    <xf numFmtId="0" fontId="12" fillId="0" borderId="0" xfId="0" applyFont="1"/>
    <xf numFmtId="0" fontId="0" fillId="6" borderId="6" xfId="0" applyFill="1" applyBorder="1"/>
    <xf numFmtId="0" fontId="0" fillId="17" borderId="0" xfId="0" applyFill="1"/>
    <xf numFmtId="0" fontId="1" fillId="0" borderId="12" xfId="0" applyFont="1" applyBorder="1"/>
    <xf numFmtId="0" fontId="0" fillId="14" borderId="6" xfId="0" applyFill="1" applyBorder="1"/>
    <xf numFmtId="0" fontId="0" fillId="13" borderId="6" xfId="0" applyFill="1" applyBorder="1"/>
    <xf numFmtId="0" fontId="0" fillId="5" borderId="8" xfId="0" applyFill="1" applyBorder="1"/>
    <xf numFmtId="0" fontId="0" fillId="5" borderId="2" xfId="0" applyFill="1" applyBorder="1"/>
    <xf numFmtId="0" fontId="1" fillId="11" borderId="6" xfId="0" applyFont="1" applyFill="1" applyBorder="1"/>
  </cellXfs>
  <cellStyles count="2">
    <cellStyle name="Hyperlink" xfId="1" builtinId="8"/>
    <cellStyle name="Normal" xfId="0" builtinId="0"/>
  </cellStyles>
  <dxfs count="17">
    <dxf>
      <fill>
        <patternFill>
          <bgColor theme="1"/>
        </patternFill>
      </fill>
      <border>
        <left style="thin">
          <color rgb="FF9C0006"/>
        </left>
        <right style="thin">
          <color rgb="FF9C0006"/>
        </right>
        <top style="thin">
          <color rgb="FF9C0006"/>
        </top>
        <bottom style="thin">
          <color rgb="FF9C0006"/>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0" formatCode="General"/>
    </dxf>
    <dxf>
      <numFmt numFmtId="0" formatCode="General"/>
    </dxf>
    <dxf>
      <numFmt numFmtId="164" formatCode="0.0"/>
    </dxf>
    <dxf>
      <numFmt numFmtId="0" formatCode="General"/>
    </dxf>
    <dxf>
      <numFmt numFmtId="164" formatCode="0.0"/>
    </dxf>
    <dxf>
      <font>
        <b val="0"/>
        <i val="0"/>
        <strike val="0"/>
        <condense val="0"/>
        <extend val="0"/>
        <outline val="0"/>
        <shadow val="0"/>
        <u val="none"/>
        <vertAlign val="baseline"/>
        <sz val="11"/>
        <color rgb="FF000000"/>
        <name val="Calibri"/>
        <family val="2"/>
        <scheme val="minor"/>
      </font>
      <fill>
        <patternFill patternType="solid">
          <fgColor rgb="FFC0E6F5"/>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C0E6F5"/>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C0E6F5"/>
          <bgColor theme="0"/>
        </patternFill>
      </fill>
      <border diagonalUp="0" diagonalDown="0">
        <left style="thin">
          <color indexed="64"/>
        </left>
        <right/>
        <top style="thin">
          <color indexed="64"/>
        </top>
        <bottom/>
        <vertical/>
        <horizontal/>
      </border>
    </dxf>
  </dxfs>
  <tableStyles count="0" defaultTableStyle="TableStyleMedium2" defaultPivotStyle="PivotStyleMedium9"/>
  <colors>
    <mruColors>
      <color rgb="FFF8696B"/>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Types" Target="richData/rdRichValueTyp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3.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8</v>
    <v>0</v>
    <v>3</v>
  </rv>
</rvData>
</file>

<file path=xl/richData/rdrichvaluestructure.xml><?xml version="1.0" encoding="utf-8"?>
<rvStructures xmlns="http://schemas.microsoft.com/office/spreadsheetml/2017/richdata" count="1">
  <s t="_error">
    <k n="colOffset" t="i"/>
    <k n="errorType" t="i"/>
    <k n="rwOffset" t="i"/>
    <k n="subType" t="i"/>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BA9C79-3334-904C-AF45-BBBF9D118892}" name="Table2" displayName="Table2" ref="A2:BP64" totalsRowShown="0">
  <autoFilter ref="A2:BP64" xr:uid="{49BA9C79-3334-904C-AF45-BBBF9D118892}"/>
  <sortState xmlns:xlrd2="http://schemas.microsoft.com/office/spreadsheetml/2017/richdata2" ref="A3:BP64">
    <sortCondition ref="Q2:Q64"/>
  </sortState>
  <tableColumns count="68">
    <tableColumn id="1" xr3:uid="{90D3A172-EFA2-BF43-94E4-006CB641C5DB}" name="SCHOOL" dataDxfId="16"/>
    <tableColumn id="2" xr3:uid="{68C56EB6-73BF-9245-B3D7-7BB2CA114903}" name="TEAM NAME" dataDxfId="15"/>
    <tableColumn id="3" xr3:uid="{B4210927-379E-B547-B467-0F5F6F224817}" name="TEAM NUMBER" dataDxfId="14"/>
    <tableColumn id="4" xr3:uid="{917CE88C-3D57-9E4D-98EC-6BB6F5B54604}" name="RANKING" dataDxfId="13">
      <calculatedColumnFormula>IFERROR(AVERAGE(Table2[[#This Row],[RANKING5]],Table2[[#This Row],[RANKING4]],Table2[[#This Row],[RANKING3]],Table2[[#This Row],[RANKING2]]),"-")</calculatedColumnFormula>
    </tableColumn>
    <tableColumn id="62" xr3:uid="{370EF568-0FD1-F746-972E-87DF0165992A}" name="W/L/T" dataDxfId="12">
      <calculatedColumnFormula>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calculatedColumnFormula>
    </tableColumn>
    <tableColumn id="61" xr3:uid="{6A5B2936-DD7C-DD4E-88BA-3F59F62B75CE}" name="WP/AP/SP"/>
    <tableColumn id="64" xr3:uid="{5D849694-A986-0F46-A63A-E994201E6FBE}" name="AvWP/AvAP/AvSP"/>
    <tableColumn id="5" xr3:uid="{B0318BC8-75EB-0949-B997-380D1722AF4E}" name="OPR(QUAL)"/>
    <tableColumn id="58" xr3:uid="{65340D78-9942-BA4E-AE7A-DD3EF8159985}" name="OPR(ELIM)"/>
    <tableColumn id="6" xr3:uid="{5E45A8EB-C725-A243-84E9-6E5CE7F7A0DE}" name="OPR(AVG)" dataDxfId="11">
      <calculatedColumnFormula>IFERROR(AVERAGE(Table2[[#This Row],[OPR(ALL)4]],Table2[[#This Row],[OPR(ALL)13]],Table2[[#This Row],[OPR(ALL)22]],Table2[[#This Row],[OPR(ALL)31]]),"-")</calculatedColumnFormula>
    </tableColumn>
    <tableColumn id="7" xr3:uid="{0E14E897-F3D8-7943-9BF1-8056415D4271}" name="DPR(QUAL)"/>
    <tableColumn id="8" xr3:uid="{7D84DA5E-BDB4-914D-A1F9-ECBDA0764A16}" name="DPR(ELIM)"/>
    <tableColumn id="9" xr3:uid="{0DDFB522-48A8-9D4B-B576-B1926669B8E6}" name="DPR(AVG)">
      <calculatedColumnFormula>IFERROR(AVERAGE(Table2[[#This Row],[DPR(ALL)7]],Table2[[#This Row],[DPR(ALL)16]],Table2[[#This Row],[DPR(ALL)25]],Table2[[#This Row],[DPR(ALL)34]]),"-")</calculatedColumnFormula>
    </tableColumn>
    <tableColumn id="10" xr3:uid="{CCA9CF0B-2429-A74A-9E81-A2F0CB99FA46}" name="CCWM(QUAL)"/>
    <tableColumn id="11" xr3:uid="{E213DDA9-D7E5-224D-A567-3C9F6F8DD83C}" name="CCWM(ELIM)"/>
    <tableColumn id="12" xr3:uid="{23BEBCBB-F913-4947-9324-D974B5DB8DD6}" name="CCWM(AVG)">
      <calculatedColumnFormula>IFERROR(AVERAGE(Table2[[#This Row],[CCWM(ALL)10]],Table2[[#This Row],[CCWM(ALL)19]],Table2[[#This Row],[CCWM(ALL)28]],Table2[[#This Row],[CCWM(ALL)37]]),"-")</calculatedColumnFormula>
    </tableColumn>
    <tableColumn id="57" xr3:uid="{8A025A66-6173-F548-AD46-8E1C9B909690}" name="RANKING5"/>
    <tableColumn id="65" xr3:uid="{1648BA4F-9908-BC48-AF36-3FA4B60646DF}" name="W/L/T2"/>
    <tableColumn id="66" xr3:uid="{B499C7E3-D3E4-B44A-9C38-03C5B9E56599}" name="WP/AP/SP2" dataDxfId="10">
      <calculatedColumnFormula>_xlfn.XLOOKUP(Table2[[#This Row],[TEAM NUMBER]],'ISB (BACKEND)'!$A$2:$A$9,'ISB (BACKEND)'!$D$2:$D$9,"-")</calculatedColumnFormula>
    </tableColumn>
    <tableColumn id="67" xr3:uid="{9F5D03C3-C249-8C40-90F6-EBD56ABC32A5}" name="AvWP/AvAP/AvSP3"/>
    <tableColumn id="13" xr3:uid="{D4FEB01C-A8C2-2E45-9480-F4BBBC263A02}" name="OPR(QUAL)2"/>
    <tableColumn id="14" xr3:uid="{653B5D4C-F9B1-134E-BA54-ABED90C1C131}" name="OPR(ELIM)3"/>
    <tableColumn id="15" xr3:uid="{1BE82A53-374D-7F46-A26A-5E716B63DFFF}" name="OPR(ALL)4" dataDxfId="9">
      <calculatedColumnFormula>_xlfn.XLOOKUP(Table2[[#This Row],[TEAM NUMBER]],'ISB (BACKEND)'!$A$2:$A$9,'ISB (BACKEND)'!$D$2:$D$9,"-")</calculatedColumnFormula>
    </tableColumn>
    <tableColumn id="16" xr3:uid="{74037D4A-3676-1E49-8FDB-1198EEAEE636}" name="DPR(QUAL)5"/>
    <tableColumn id="17" xr3:uid="{D68A992C-FC9C-6A4E-9E91-48E0F1B1109B}" name="DPR(ELIM)6"/>
    <tableColumn id="18" xr3:uid="{C0826517-E314-8C4C-B50B-04E99DD0806C}" name="DPR(ALL)7" dataDxfId="8">
      <calculatedColumnFormula>IFERROR(Table2[[#This Row],[OPR(ALL)4]]-Table2[[#This Row],[CCWM(ALL)10]],"-")</calculatedColumnFormula>
    </tableColumn>
    <tableColumn id="19" xr3:uid="{5CCB1CFD-20F4-4C48-B362-837B4F8B5300}" name="CCWM(QUAL)8"/>
    <tableColumn id="20" xr3:uid="{123139D1-7D03-E644-9EC7-6BCB670A52CB}" name="CCWM(ELIM)9"/>
    <tableColumn id="21" xr3:uid="{68582175-405C-3F40-B0BC-D0F987E68B7D}" name="CCWM(ALL)10" dataDxfId="7">
      <calculatedColumnFormula>_xlfn.XLOOKUP(Table2[[#This Row],[TEAM NUMBER]],'ISB (BACKEND)'!$A$2:$A$9,'ISB (BACKEND)'!$H$2:$H$9,"-")</calculatedColumnFormula>
    </tableColumn>
    <tableColumn id="56" xr3:uid="{6FA43E4E-B53E-B74B-8BB3-45CFDA7244EB}" name="RANKING4"/>
    <tableColumn id="69" xr3:uid="{DECD5C52-D231-9448-8B3B-2FA1A5BCA860}" name="W/L/T3"/>
    <tableColumn id="68" xr3:uid="{EA6E8157-A71A-D543-8F28-BE568F87B322}" name="WP/AP/SP3"/>
    <tableColumn id="70" xr3:uid="{F3AE2BAE-B850-7744-A79B-5872AFF4F415}" name="AvWP/AvAP/AvSP2"/>
    <tableColumn id="22" xr3:uid="{AE7F4091-3705-024E-87BF-DFAF8E702F90}" name="OPR(QUAL)11"/>
    <tableColumn id="23" xr3:uid="{9FEB2DCD-E23F-E445-A1D7-9310F2A7CB01}" name="OPR(ELIM)12"/>
    <tableColumn id="24" xr3:uid="{16D4F958-E079-1848-98B2-D985C9B038F2}" name="OPR(ALL)13" dataDxfId="6">
      <calculatedColumnFormula>_xlfn.XLOOKUP(Table2[[#This Row],[TEAM NUMBER]],'APAC (BACKEND)'!$A$2:$A$43,'APAC (BACKEND)'!$J$2:$J$43,"-")</calculatedColumnFormula>
    </tableColumn>
    <tableColumn id="25" xr3:uid="{695AE89A-B827-4445-97D1-777BAC5CA5BB}" name="DPR(QUAL)14"/>
    <tableColumn id="26" xr3:uid="{E543993D-B947-0842-AB53-7388820CB41B}" name="DPR(ELIM)15"/>
    <tableColumn id="27" xr3:uid="{FCB8DA85-D72D-BA4C-AB32-D095038332A5}" name="DPR(ALL)16" dataDxfId="5">
      <calculatedColumnFormula>_xlfn.XLOOKUP(Table2[[#This Row],[TEAM NUMBER]],'APAC (BACKEND)'!$A$2:$A$43,'APAC (BACKEND)'!$K$2:$K$43,"-")</calculatedColumnFormula>
    </tableColumn>
    <tableColumn id="28" xr3:uid="{D37FAF03-B414-A04A-835A-0CFBB7561903}" name="CCWM(QUAL)17"/>
    <tableColumn id="29" xr3:uid="{79CDF7AD-C1B4-164A-8D10-2E3C6A1E5E22}" name="CCWM(ELIM)18"/>
    <tableColumn id="30" xr3:uid="{0FACE498-4432-CC4A-99C9-A15F81D3023E}" name="CCWM(ALL)19" dataDxfId="4">
      <calculatedColumnFormula>_xlfn.XLOOKUP(Table2[[#This Row],[TEAM NUMBER]],'APAC (BACKEND)'!$A$2:$A$43,'APAC (BACKEND)'!$L$2:$L$43,"-")</calculatedColumnFormula>
    </tableColumn>
    <tableColumn id="54" xr3:uid="{B34BC37D-C3F8-B343-9841-95741979343C}" name="RANKING3"/>
    <tableColumn id="71" xr3:uid="{5687E7AE-5D4B-B941-A217-8F3C0B359DA9}" name="W/L/T4"/>
    <tableColumn id="72" xr3:uid="{F1622BF3-8594-AE49-B6AC-8AEAC5251C5B}" name="WP/AP/SP4"/>
    <tableColumn id="73" xr3:uid="{9F6F8C5F-3A75-D24D-AD45-304F0782CFCB}" name="AvWP/AvAP/AvSP4"/>
    <tableColumn id="31" xr3:uid="{01FADDCD-2D52-B54A-8A78-274E08926C52}" name="OPR(QUAL)20"/>
    <tableColumn id="32" xr3:uid="{C8E4E7F9-6CBC-324E-AD61-00F14C92F9E4}" name="OPR(ELIM)21"/>
    <tableColumn id="33" xr3:uid="{D18893A7-1065-7E44-9180-7D2AA7C5E4A8}" name="OPR(ALL)22" dataDxfId="3">
      <calculatedColumnFormula>_xlfn.XLOOKUP(Table2[[#This Row],[TEAM NUMBER]],'CONCORDIA (BACKEND)'!$A$2:$A$32,'CONCORDIA (BACKEND)'!$D$2:$D$32,"-")</calculatedColumnFormula>
    </tableColumn>
    <tableColumn id="34" xr3:uid="{694832F9-8799-FD43-93CE-C8F0B6B5447C}" name="DPR(QUAL)23"/>
    <tableColumn id="35" xr3:uid="{5A37B21F-0187-7148-A4C8-E011723621C8}" name="DPR(ELIM)24"/>
    <tableColumn id="36" xr3:uid="{41C1053C-C1BA-7942-B77D-76D35CC6449F}" name="DPR(ALL)25" dataDxfId="2">
      <calculatedColumnFormula>IFERROR(Table2[[#This Row],[OPR(ALL)22]]-Table2[[#This Row],[CCWM(ALL)28]],"-")</calculatedColumnFormula>
    </tableColumn>
    <tableColumn id="37" xr3:uid="{2E589027-A949-B548-871E-C57439413D94}" name="CCWM(QUAL)26"/>
    <tableColumn id="38" xr3:uid="{2C8E832B-E9BD-AE48-9218-C8EF352B10DD}" name="CCWM(ELIM)27"/>
    <tableColumn id="39" xr3:uid="{5C416B74-A822-9F43-B7AC-0DC3F67D2583}" name="CCWM(ALL)28" dataDxfId="1">
      <calculatedColumnFormula>_xlfn.XLOOKUP(Table2[[#This Row],[TEAM NUMBER]],'CONCORDIA (BACKEND)'!$A$2:$A$32,'CONCORDIA (BACKEND)'!$H$2:$H$32,"-")</calculatedColumnFormula>
    </tableColumn>
    <tableColumn id="55" xr3:uid="{85336BDF-CE7D-1E44-9059-A8D6E1586B8B}" name="RANKING2"/>
    <tableColumn id="76" xr3:uid="{EF9A8AC1-CE3A-E041-801A-BAE3C993A990}" name="W/L/T5"/>
    <tableColumn id="75" xr3:uid="{A8DF3471-FAC7-E247-B7D1-78D76D3E47A5}" name="WP/AP/SP5"/>
    <tableColumn id="77" xr3:uid="{5D8EEF2A-F224-BC4E-B8CC-7AE23C510CDB}" name="AvWP/AvAP/AvSP5"/>
    <tableColumn id="40" xr3:uid="{F8350BB3-C07D-DB49-8062-15E33B2FD7F7}" name="OPR(QUAL)29"/>
    <tableColumn id="41" xr3:uid="{02008A0D-B485-A141-9602-4DB88B7A7097}" name="OPR(ELIM)30"/>
    <tableColumn id="42" xr3:uid="{12C18A50-0CD1-A44E-9B93-1499381056B1}" name="OPR(ALL)31"/>
    <tableColumn id="43" xr3:uid="{0161FEB5-E551-034E-BBCC-2FF79D979883}" name="DPR(QUAL)32"/>
    <tableColumn id="44" xr3:uid="{8B410DB3-F76D-774F-898E-79F24FEAFD51}" name="DPR(ELIM)33"/>
    <tableColumn id="45" xr3:uid="{6453E16C-BAEB-594A-8DD7-3FFE87AF2CA4}" name="DPR(ALL)34"/>
    <tableColumn id="46" xr3:uid="{B9DA7843-8CB8-8E4C-95E8-45A9E1E540A1}" name="CCWM(QUAL)35"/>
    <tableColumn id="47" xr3:uid="{9F730B0E-FEA0-F649-9293-781C9E16E54A}" name="CCWM(ELIM)36"/>
    <tableColumn id="48" xr3:uid="{7110BD16-EC81-9D43-BC75-128B2AD62BC8}" name="CCWM(ALL)3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78416782-EA9C-8D4D-AB24-AF5CE4A4A493}">
  <we:reference id="wa200000018" version="23.3.0.0" store="en-US" storeType="OMEX"/>
  <we:alternateReferences>
    <we:reference id="wa200000018" version="23.3.0.0" store="WA200000018"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PsiVary</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PsiSixSigma</we:customFunctionIds>
        <we:customFunctionIds>PsiTSSync</we:customFunctionIds>
        <we:customFunctionIds>PsiConvergence</we:customFunctionIds>
        <we:customFunctionIds>PsiIsDate</we:customFunctionIds>
        <we:customFunctionIds>PsiIsDiscrete</we:customFunctionIds>
        <we:customFunctionIds>PsiLibrary</we:customFunctionIds>
        <we:customFunctionIds>PsiFitInfo</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s>PsiCorrectCorrmat</we:customFunctionIds>
        <we:customFunctionIds>PsiStatic</we:customFunctionIds>
        <we:customFunctionIds>PsiMakeInput</we:customFunctionIds>
        <we:customFunctionIds>PsiSimulationInfo</we:customFunctionIds>
      </we:customFunctionIdList>
    </a:ext>
  </we:extLst>
</we:webextension>
</file>

<file path=xl/webextensions/webextension2.xml><?xml version="1.0" encoding="utf-8"?>
<we:webextension xmlns:we="http://schemas.microsoft.com/office/webextensions/webextension/2010/11" id="{82EC1445-C63D-B341-8375-1665D28EEB17}">
  <we:reference id="wa104100404" version="3.0.0.1" store="en-US" storeType="OMEX"/>
  <we:alternateReferences>
    <we:reference id="wa104100404" version="3.0.0.1" store="WA104100404" storeType="OMEX"/>
  </we:alternateReferences>
  <we:properties>
    <we:property name="UniqueID" value="&quot;20240281706455966121&quot;"/>
    <we:property name="GzsDO0crLB8=" value="&quot;filmTFBADFF9Vw==&quot;"/>
    <we:property name="GzsDO0cXIRk/BEQ3PRYS" value="&quot;ag==&quot;"/>
    <we:property name="GzsDO0cpLw0ECFg=" value="&quot;aQ==&quot;"/>
    <we:property name="GzsDO0cXIRk/BEQ3LhkZ" value="&quot;b1w=&quot;"/>
    <we:property name="GzsDO0cXIRk/BEQ3Nh0S" value="&quot;ag==&quot;"/>
    <we:property name="GzsDO0cyLwcgAFQEPQs=" value="&quot;filmSlxADFF9Ug==&quot;"/>
    <we:property name="GzsDO0cXIRk/BEQ3Ng0Y" value="&quot;aw==&quot;"/>
    <we:property name="GzsDO0cXIRk/BEQ3NBAGQQ==" value="&quot;filmTFBeajdtUwVd&quot;"/>
    <we:property name="GzsDO0cXIRk/BEQ3Kh0ZQQ==" value="&quot;elZi&quot;"/>
    <we:property name="GzsDO0cXIRk/BEQ3KhAGQQ==" value="&quot;fihmTFBeajZtUwVd&quot;"/>
    <we:property name="GzsDO0cXIRk/BEQ3NBAGQg==" value="&quot;&quot;"/>
    <we:property name="GzsDO0cXIRk/BEQ3Kh0ZQg==" value="&quot;eld/WA==&quot;"/>
    <we:property name="GzsDO0cXIRk/BEQ3KhAGQg==" value="&quot;&quot;"/>
    <we:property name="GzsDO0cHIRwnPkYaMRUUHC4ELg==" value="&quot;akVySFZUfkV4&quot;"/>
    <we:property name="GzsDO0cHIRwnPlIdORQBHzY=" value="&quot;akVySFZUfkV4&quot;"/>
    <we:property name="GzsDO0cXIRk/BEQ3LBcZ" value="&quot;ag==&quot;"/>
    <we:property name="GzsDO0cHIRwnPkYaPQsaHCwOcw==" value="&quot;aw==&quot;"/>
    <we:property name="GzsDO0cXIRk/BEQ3KxsZ" value="&quot;ag==&quot;"/>
    <we:property name="GzsDO0cXIRk/BEQ3KhQN" value="&quot;ag==&quot;"/>
    <we:property name="GzsDO0cHIRwnPl8GLB0SFSgbMB0VCyIDLA==" value="&quot;aw==&quot;"/>
    <we:property name="GzsDO0cHIRwnPlUdLAwMAD8=" value="&quot;aw==&quot;"/>
    <we:property name="GzsDO0cHIRwnPl4NLQoG" value="&quot;aw==&quot;"/>
  </we:properties>
  <we:bindings>
    <we:binding id="refEdit" type="matrix" appref="{535BDD2C-B182-9D41-95CA-1CF7FC018E3C}"/>
    <we:binding id="Worker" type="matrix" appref="{8AAD2E50-9BEB-3443-A52E-4B550B21C6A4}"/>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hyperlink" Target="https://www.vexforum.com/t/dpr-opr-ccwm/89973/9" TargetMode="External"/><Relationship Id="rId2" Type="http://schemas.openxmlformats.org/officeDocument/2006/relationships/hyperlink" Target="https://www.chiefdelphi.com/t/paper-new-scouting-database-from-team-2834/91560" TargetMode="External"/><Relationship Id="rId1" Type="http://schemas.openxmlformats.org/officeDocument/2006/relationships/hyperlink" Target="https://www.chiefdelphi.com/t/opr-formula/117688/14"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2BD73-1370-044F-8E33-D73D78C71E21}">
  <sheetPr codeName="Sheet1"/>
  <dimension ref="A1:B49"/>
  <sheetViews>
    <sheetView workbookViewId="0">
      <selection activeCell="F21" sqref="F21"/>
    </sheetView>
  </sheetViews>
  <sheetFormatPr baseColWidth="10" defaultColWidth="11.5" defaultRowHeight="15" x14ac:dyDescent="0.2"/>
  <sheetData>
    <row r="1" spans="1:2" ht="47" x14ac:dyDescent="0.55000000000000004">
      <c r="A1" s="32" t="s">
        <v>0</v>
      </c>
    </row>
    <row r="2" spans="1:2" ht="34" x14ac:dyDescent="0.4">
      <c r="A2" s="31" t="s">
        <v>1</v>
      </c>
    </row>
    <row r="3" spans="1:2" ht="21" x14ac:dyDescent="0.25">
      <c r="A3" s="33" t="s">
        <v>640</v>
      </c>
    </row>
    <row r="5" spans="1:2" x14ac:dyDescent="0.2">
      <c r="A5" s="28" t="s">
        <v>2</v>
      </c>
    </row>
    <row r="6" spans="1:2" x14ac:dyDescent="0.2">
      <c r="A6" t="s">
        <v>3</v>
      </c>
      <c r="B6" t="s">
        <v>4</v>
      </c>
    </row>
    <row r="8" spans="1:2" x14ac:dyDescent="0.2">
      <c r="A8" s="28" t="s">
        <v>5</v>
      </c>
    </row>
    <row r="9" spans="1:2" x14ac:dyDescent="0.2">
      <c r="A9" t="s">
        <v>6</v>
      </c>
    </row>
    <row r="10" spans="1:2" x14ac:dyDescent="0.2">
      <c r="A10" t="s">
        <v>7</v>
      </c>
    </row>
    <row r="12" spans="1:2" x14ac:dyDescent="0.2">
      <c r="A12" s="28" t="s">
        <v>8</v>
      </c>
    </row>
    <row r="13" spans="1:2" x14ac:dyDescent="0.2">
      <c r="A13" t="s">
        <v>9</v>
      </c>
    </row>
    <row r="14" spans="1:2" x14ac:dyDescent="0.2">
      <c r="A14" t="s">
        <v>10</v>
      </c>
    </row>
    <row r="15" spans="1:2" x14ac:dyDescent="0.2">
      <c r="A15" t="s">
        <v>11</v>
      </c>
    </row>
    <row r="17" spans="1:1" x14ac:dyDescent="0.2">
      <c r="A17" t="s">
        <v>12</v>
      </c>
    </row>
    <row r="18" spans="1:1" x14ac:dyDescent="0.2">
      <c r="A18" t="s">
        <v>13</v>
      </c>
    </row>
    <row r="19" spans="1:1" x14ac:dyDescent="0.2">
      <c r="A19" t="s">
        <v>14</v>
      </c>
    </row>
    <row r="20" spans="1:1" x14ac:dyDescent="0.2">
      <c r="A20" t="s">
        <v>15</v>
      </c>
    </row>
    <row r="21" spans="1:1" x14ac:dyDescent="0.2">
      <c r="A21" t="s">
        <v>16</v>
      </c>
    </row>
    <row r="22" spans="1:1" x14ac:dyDescent="0.2">
      <c r="A22" t="s">
        <v>17</v>
      </c>
    </row>
    <row r="23" spans="1:1" x14ac:dyDescent="0.2">
      <c r="A23" t="s">
        <v>18</v>
      </c>
    </row>
    <row r="25" spans="1:1" x14ac:dyDescent="0.2">
      <c r="A25" t="s">
        <v>19</v>
      </c>
    </row>
    <row r="26" spans="1:1" x14ac:dyDescent="0.2">
      <c r="A26" t="s">
        <v>20</v>
      </c>
    </row>
    <row r="27" spans="1:1" x14ac:dyDescent="0.2">
      <c r="A27" t="s">
        <v>21</v>
      </c>
    </row>
    <row r="29" spans="1:1" x14ac:dyDescent="0.2">
      <c r="A29" t="s">
        <v>22</v>
      </c>
    </row>
    <row r="30" spans="1:1" x14ac:dyDescent="0.2">
      <c r="A30" t="s">
        <v>23</v>
      </c>
    </row>
    <row r="31" spans="1:1" x14ac:dyDescent="0.2">
      <c r="A31" t="s">
        <v>24</v>
      </c>
    </row>
    <row r="33" spans="1:1" x14ac:dyDescent="0.2">
      <c r="A33" t="s">
        <v>25</v>
      </c>
    </row>
    <row r="34" spans="1:1" x14ac:dyDescent="0.2">
      <c r="A34" t="s">
        <v>26</v>
      </c>
    </row>
    <row r="35" spans="1:1" x14ac:dyDescent="0.2">
      <c r="A35" t="s">
        <v>27</v>
      </c>
    </row>
    <row r="36" spans="1:1" x14ac:dyDescent="0.2">
      <c r="A36" t="s">
        <v>28</v>
      </c>
    </row>
    <row r="37" spans="1:1" x14ac:dyDescent="0.2">
      <c r="A37" t="s">
        <v>29</v>
      </c>
    </row>
    <row r="39" spans="1:1" x14ac:dyDescent="0.2">
      <c r="A39" s="28" t="s">
        <v>30</v>
      </c>
    </row>
    <row r="40" spans="1:1" x14ac:dyDescent="0.2">
      <c r="A40" t="s">
        <v>31</v>
      </c>
    </row>
    <row r="41" spans="1:1" x14ac:dyDescent="0.2">
      <c r="A41" t="s">
        <v>32</v>
      </c>
    </row>
    <row r="42" spans="1:1" x14ac:dyDescent="0.2">
      <c r="A42" t="s">
        <v>33</v>
      </c>
    </row>
    <row r="43" spans="1:1" x14ac:dyDescent="0.2">
      <c r="A43" t="s">
        <v>34</v>
      </c>
    </row>
    <row r="44" spans="1:1" x14ac:dyDescent="0.2">
      <c r="A44" t="s">
        <v>35</v>
      </c>
    </row>
    <row r="46" spans="1:1" x14ac:dyDescent="0.2">
      <c r="A46" s="28" t="s">
        <v>36</v>
      </c>
    </row>
    <row r="47" spans="1:1" x14ac:dyDescent="0.2">
      <c r="A47" s="30" t="s">
        <v>37</v>
      </c>
    </row>
    <row r="48" spans="1:1" x14ac:dyDescent="0.2">
      <c r="A48" s="30" t="s">
        <v>38</v>
      </c>
    </row>
    <row r="49" spans="1:1" x14ac:dyDescent="0.2">
      <c r="A49" s="30" t="s">
        <v>39</v>
      </c>
    </row>
  </sheetData>
  <hyperlinks>
    <hyperlink ref="A47" r:id="rId1" xr:uid="{8A9592E6-25A8-994B-A058-0A8F1AAA5B2D}"/>
    <hyperlink ref="A48" r:id="rId2" xr:uid="{82EDB3C8-5068-ED49-BEB1-FD7A70E55288}"/>
    <hyperlink ref="A49" r:id="rId3" xr:uid="{991220FE-3063-184E-827C-45773C0E0519}"/>
  </hyperlinks>
  <pageMargins left="0.7" right="0.7" top="0.75" bottom="0.75" header="0.3" footer="0.3"/>
  <extLst>
    <ext xmlns:x15="http://schemas.microsoft.com/office/spreadsheetml/2010/11/main" uri="{F7C9EE02-42E1-4005-9D12-6889AFFD525C}">
      <x15:webExtensions xmlns:xm="http://schemas.microsoft.com/office/excel/2006/main">
        <x15:webExtension appRef="{535BDD2C-B182-9D41-95CA-1CF7FC018E3C}">
          <xm:f>#REF!</xm:f>
        </x15:webExtension>
        <x15:webExtension appRef="{8AAD2E50-9BEB-3443-A52E-4B550B21C6A4}">
          <xm:f>#REF!</xm:f>
        </x15:webExtension>
      </x15:webExtens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F4E1A-9239-4242-8E7F-EE2D963EFBD2}">
  <sheetPr codeName="Sheet6"/>
  <dimension ref="A1:J48"/>
  <sheetViews>
    <sheetView workbookViewId="0">
      <selection activeCell="F4" sqref="F4"/>
    </sheetView>
  </sheetViews>
  <sheetFormatPr baseColWidth="10" defaultColWidth="11.5" defaultRowHeight="15" x14ac:dyDescent="0.2"/>
  <cols>
    <col min="4" max="4" width="13.6640625" bestFit="1" customWidth="1"/>
  </cols>
  <sheetData>
    <row r="1" spans="1:10" x14ac:dyDescent="0.2">
      <c r="A1" t="s">
        <v>616</v>
      </c>
      <c r="B1" t="s">
        <v>631</v>
      </c>
      <c r="C1" t="s">
        <v>632</v>
      </c>
      <c r="D1" t="s">
        <v>633</v>
      </c>
      <c r="F1" t="s">
        <v>620</v>
      </c>
      <c r="G1" t="s">
        <v>621</v>
      </c>
      <c r="H1" t="s">
        <v>622</v>
      </c>
    </row>
    <row r="2" spans="1:10" x14ac:dyDescent="0.2">
      <c r="A2" s="1" t="s">
        <v>135</v>
      </c>
      <c r="D2" s="43">
        <v>16.499999500000001</v>
      </c>
      <c r="H2" s="43">
        <v>-7.5000004999999996</v>
      </c>
    </row>
    <row r="3" spans="1:10" x14ac:dyDescent="0.2">
      <c r="A3" s="1" t="s">
        <v>143</v>
      </c>
      <c r="D3" s="43">
        <v>13.500000499999997</v>
      </c>
      <c r="H3" s="43">
        <v>-9.5000005000000005</v>
      </c>
    </row>
    <row r="4" spans="1:10" x14ac:dyDescent="0.2">
      <c r="A4" s="1" t="s">
        <v>138</v>
      </c>
      <c r="D4" s="43">
        <v>10.499999500000003</v>
      </c>
      <c r="H4" s="43">
        <v>-5.5000005000000005</v>
      </c>
    </row>
    <row r="5" spans="1:10" x14ac:dyDescent="0.2">
      <c r="A5" s="1" t="s">
        <v>119</v>
      </c>
      <c r="D5" s="43">
        <v>29.500000499999999</v>
      </c>
      <c r="H5" s="43">
        <v>-6.5000004999999996</v>
      </c>
    </row>
    <row r="6" spans="1:10" x14ac:dyDescent="0.2">
      <c r="A6" s="1" t="s">
        <v>127</v>
      </c>
      <c r="D6" s="43">
        <v>27.500000499999999</v>
      </c>
      <c r="H6" s="43">
        <v>3.5000005000000001</v>
      </c>
    </row>
    <row r="7" spans="1:10" x14ac:dyDescent="0.2">
      <c r="A7" s="1" t="s">
        <v>114</v>
      </c>
      <c r="D7" s="43">
        <v>31.500000499999999</v>
      </c>
      <c r="H7" s="43">
        <v>10.500000500000001</v>
      </c>
    </row>
    <row r="8" spans="1:10" x14ac:dyDescent="0.2">
      <c r="A8" s="1" t="s">
        <v>131</v>
      </c>
      <c r="D8" s="43">
        <v>19.499999500000001</v>
      </c>
      <c r="H8" s="43">
        <v>5.5000005000000005</v>
      </c>
    </row>
    <row r="9" spans="1:10" x14ac:dyDescent="0.2">
      <c r="A9" s="1" t="s">
        <v>124</v>
      </c>
      <c r="D9" s="43">
        <v>38.500000499999999</v>
      </c>
      <c r="H9" s="43">
        <v>6.5000004999999996</v>
      </c>
    </row>
    <row r="10" spans="1:10" x14ac:dyDescent="0.2">
      <c r="B10" t="s">
        <v>637</v>
      </c>
      <c r="C10" t="s">
        <v>624</v>
      </c>
      <c r="D10" t="s">
        <v>638</v>
      </c>
      <c r="E10" t="s">
        <v>639</v>
      </c>
      <c r="G10" t="s">
        <v>622</v>
      </c>
      <c r="H10" t="s">
        <v>624</v>
      </c>
      <c r="I10" t="s">
        <v>620</v>
      </c>
      <c r="J10" t="s">
        <v>621</v>
      </c>
    </row>
    <row r="11" spans="1:10" x14ac:dyDescent="0.2">
      <c r="A11" s="1" t="s">
        <v>627</v>
      </c>
      <c r="B11">
        <f>_xlfn.XLOOKUP(DATA!C45,'ISB (BACKEND)'!$A$2:$A$9,'ISB (BACKEND)'!$D$2:$D$9,"-")+_xlfn.XLOOKUP(DATA!D45,'ISB (BACKEND)'!$A$2:$A$9,'ISB (BACKEND)'!$D$2:$D$9,"-")</f>
        <v>46</v>
      </c>
      <c r="C11">
        <f>DATA!G45</f>
        <v>51</v>
      </c>
      <c r="G11">
        <f>_xlfn.XLOOKUP(DATA!C45,'ISB (BACKEND)'!$A$2:$A$9,'ISB (BACKEND)'!$H$2:$H$9)+_xlfn.XLOOKUP(DATA!D45,'ISB (BACKEND)'!$A$2:$A$9,'ISB (BACKEND)'!$H$2:$H$9)</f>
        <v>-14.000000999999999</v>
      </c>
      <c r="H11">
        <f>DATA!G45-DATA!H45</f>
        <v>10</v>
      </c>
    </row>
    <row r="12" spans="1:10" x14ac:dyDescent="0.2">
      <c r="B12">
        <f>_xlfn.XLOOKUP(DATA!C46,'ISB (BACKEND)'!$A$2:$A$9,'ISB (BACKEND)'!$D$2:$D$9,"-")+_xlfn.XLOOKUP(DATA!D46,'ISB (BACKEND)'!$A$2:$A$9,'ISB (BACKEND)'!$D$2:$D$9,"-")</f>
        <v>51</v>
      </c>
      <c r="C12">
        <f>DATA!G46</f>
        <v>51</v>
      </c>
      <c r="G12">
        <f>_xlfn.XLOOKUP(DATA!C46,'ISB (BACKEND)'!$A$2:$A$9,'ISB (BACKEND)'!$H$2:$H$9)+_xlfn.XLOOKUP(DATA!D46,'ISB (BACKEND)'!$A$2:$A$9,'ISB (BACKEND)'!$H$2:$H$9)</f>
        <v>16.000001000000001</v>
      </c>
      <c r="H12">
        <f>DATA!G46-DATA!H46</f>
        <v>-13</v>
      </c>
    </row>
    <row r="13" spans="1:10" x14ac:dyDescent="0.2">
      <c r="B13">
        <f>_xlfn.XLOOKUP(DATA!C47,'ISB (BACKEND)'!$A$2:$A$9,'ISB (BACKEND)'!$D$2:$D$9,"-")+_xlfn.XLOOKUP(DATA!D47,'ISB (BACKEND)'!$A$2:$A$9,'ISB (BACKEND)'!$D$2:$D$9,"-")</f>
        <v>66.000000999999997</v>
      </c>
      <c r="C13">
        <f>DATA!G47</f>
        <v>97</v>
      </c>
      <c r="G13">
        <f>_xlfn.XLOOKUP(DATA!C47,'ISB (BACKEND)'!$A$2:$A$9,'ISB (BACKEND)'!$H$2:$H$9)+_xlfn.XLOOKUP(DATA!D47,'ISB (BACKEND)'!$A$2:$A$9,'ISB (BACKEND)'!$H$2:$H$9)</f>
        <v>10.000000999999999</v>
      </c>
      <c r="H13">
        <f>DATA!G47-DATA!H47</f>
        <v>10</v>
      </c>
    </row>
    <row r="14" spans="1:10" x14ac:dyDescent="0.2">
      <c r="B14">
        <f>_xlfn.XLOOKUP(DATA!C48,'ISB (BACKEND)'!$A$2:$A$9,'ISB (BACKEND)'!$D$2:$D$9,"-")+_xlfn.XLOOKUP(DATA!D48,'ISB (BACKEND)'!$A$2:$A$9,'ISB (BACKEND)'!$D$2:$D$9,"-")</f>
        <v>24</v>
      </c>
      <c r="C14">
        <f>DATA!G48</f>
        <v>24</v>
      </c>
      <c r="G14">
        <f>_xlfn.XLOOKUP(DATA!C48,'ISB (BACKEND)'!$A$2:$A$9,'ISB (BACKEND)'!$H$2:$H$9)+_xlfn.XLOOKUP(DATA!D48,'ISB (BACKEND)'!$A$2:$A$9,'ISB (BACKEND)'!$H$2:$H$9)</f>
        <v>-15.000001000000001</v>
      </c>
      <c r="H14">
        <f>DATA!G48-DATA!H48</f>
        <v>-24</v>
      </c>
    </row>
    <row r="15" spans="1:10" x14ac:dyDescent="0.2">
      <c r="B15">
        <f>_xlfn.XLOOKUP(DATA!C49,'ISB (BACKEND)'!$A$2:$A$9,'ISB (BACKEND)'!$D$2:$D$9,"-")+_xlfn.XLOOKUP(DATA!D49,'ISB (BACKEND)'!$A$2:$A$9,'ISB (BACKEND)'!$D$2:$D$9,"-")</f>
        <v>35.999999000000003</v>
      </c>
      <c r="C15">
        <f>DATA!G49</f>
        <v>73</v>
      </c>
      <c r="G15">
        <f>_xlfn.XLOOKUP(DATA!C49,'ISB (BACKEND)'!$A$2:$A$9,'ISB (BACKEND)'!$H$2:$H$9)+_xlfn.XLOOKUP(DATA!D49,'ISB (BACKEND)'!$A$2:$A$9,'ISB (BACKEND)'!$H$2:$H$9)</f>
        <v>-1.9999999999999991</v>
      </c>
      <c r="H15">
        <f>DATA!G49-DATA!H49</f>
        <v>19</v>
      </c>
    </row>
    <row r="16" spans="1:10" x14ac:dyDescent="0.2">
      <c r="B16">
        <f>_xlfn.XLOOKUP(DATA!C50,'ISB (BACKEND)'!$A$2:$A$9,'ISB (BACKEND)'!$D$2:$D$9,"-")+_xlfn.XLOOKUP(DATA!D50,'ISB (BACKEND)'!$A$2:$A$9,'ISB (BACKEND)'!$D$2:$D$9,"-")</f>
        <v>61.000000999999997</v>
      </c>
      <c r="C16">
        <f>DATA!G50</f>
        <v>106</v>
      </c>
      <c r="G16">
        <f>_xlfn.XLOOKUP(DATA!C50,'ISB (BACKEND)'!$A$2:$A$9,'ISB (BACKEND)'!$H$2:$H$9)+_xlfn.XLOOKUP(DATA!D50,'ISB (BACKEND)'!$A$2:$A$9,'ISB (BACKEND)'!$H$2:$H$9)</f>
        <v>4.0000000000000009</v>
      </c>
      <c r="H16">
        <f>DATA!G50-DATA!H50</f>
        <v>38</v>
      </c>
    </row>
    <row r="17" spans="1:8" x14ac:dyDescent="0.2">
      <c r="B17">
        <f>_xlfn.XLOOKUP(DATA!C51,'ISB (BACKEND)'!$A$2:$A$9,'ISB (BACKEND)'!$D$2:$D$9,"-")+_xlfn.XLOOKUP(DATA!D51,'ISB (BACKEND)'!$A$2:$A$9,'ISB (BACKEND)'!$D$2:$D$9,"-")</f>
        <v>61.000000999999997</v>
      </c>
      <c r="C17">
        <f>DATA!G51</f>
        <v>61</v>
      </c>
      <c r="G17">
        <f>_xlfn.XLOOKUP(DATA!C51,'ISB (BACKEND)'!$A$2:$A$9,'ISB (BACKEND)'!$H$2:$H$9)+_xlfn.XLOOKUP(DATA!D51,'ISB (BACKEND)'!$A$2:$A$9,'ISB (BACKEND)'!$H$2:$H$9)</f>
        <v>4.0000000000000009</v>
      </c>
      <c r="H17">
        <f>DATA!G51-DATA!H51</f>
        <v>4</v>
      </c>
    </row>
    <row r="18" spans="1:8" x14ac:dyDescent="0.2">
      <c r="B18">
        <f>_xlfn.XLOOKUP(DATA!C52,'ISB (BACKEND)'!$A$2:$A$9,'ISB (BACKEND)'!$D$2:$D$9,"-")+_xlfn.XLOOKUP(DATA!D52,'ISB (BACKEND)'!$A$2:$A$9,'ISB (BACKEND)'!$D$2:$D$9,"-")</f>
        <v>33</v>
      </c>
      <c r="C18">
        <f>DATA!G52</f>
        <v>80</v>
      </c>
      <c r="G18">
        <f>_xlfn.XLOOKUP(DATA!C52,'ISB (BACKEND)'!$A$2:$A$9,'ISB (BACKEND)'!$H$2:$H$9)+_xlfn.XLOOKUP(DATA!D52,'ISB (BACKEND)'!$A$2:$A$9,'ISB (BACKEND)'!$H$2:$H$9)</f>
        <v>-4</v>
      </c>
      <c r="H18">
        <f>DATA!G52-DATA!H52</f>
        <v>-4</v>
      </c>
    </row>
    <row r="19" spans="1:8" x14ac:dyDescent="0.2">
      <c r="B19">
        <f>_xlfn.XLOOKUP(DATA!C53,'ISB (BACKEND)'!$A$2:$A$9,'ISB (BACKEND)'!$D$2:$D$9,"-")+_xlfn.XLOOKUP(DATA!D53,'ISB (BACKEND)'!$A$2:$A$9,'ISB (BACKEND)'!$D$2:$D$9,"-")</f>
        <v>41.000000999999997</v>
      </c>
      <c r="C19">
        <f>DATA!G53</f>
        <v>67</v>
      </c>
      <c r="G19">
        <f>_xlfn.XLOOKUP(DATA!C53,'ISB (BACKEND)'!$A$2:$A$9,'ISB (BACKEND)'!$H$2:$H$9)+_xlfn.XLOOKUP(DATA!D53,'ISB (BACKEND)'!$A$2:$A$9,'ISB (BACKEND)'!$H$2:$H$9)</f>
        <v>-6</v>
      </c>
      <c r="H19">
        <f>DATA!G53-DATA!H53</f>
        <v>-31</v>
      </c>
    </row>
    <row r="20" spans="1:8" x14ac:dyDescent="0.2">
      <c r="B20">
        <f>_xlfn.XLOOKUP(DATA!C54,'ISB (BACKEND)'!$A$2:$A$9,'ISB (BACKEND)'!$D$2:$D$9,"-")+_xlfn.XLOOKUP(DATA!D54,'ISB (BACKEND)'!$A$2:$A$9,'ISB (BACKEND)'!$D$2:$D$9,"-")</f>
        <v>55</v>
      </c>
      <c r="C20">
        <f>DATA!G54</f>
        <v>66</v>
      </c>
      <c r="G20">
        <f>_xlfn.XLOOKUP(DATA!C54,'ISB (BACKEND)'!$A$2:$A$9,'ISB (BACKEND)'!$H$2:$H$9)+_xlfn.XLOOKUP(DATA!D54,'ISB (BACKEND)'!$A$2:$A$9,'ISB (BACKEND)'!$H$2:$H$9)</f>
        <v>-1</v>
      </c>
      <c r="H20">
        <f>DATA!G54-DATA!H54</f>
        <v>-1</v>
      </c>
    </row>
    <row r="21" spans="1:8" x14ac:dyDescent="0.2">
      <c r="B21">
        <f>_xlfn.XLOOKUP(DATA!C55,'ISB (BACKEND)'!$A$2:$A$9,'ISB (BACKEND)'!$D$2:$D$9,"-")+_xlfn.XLOOKUP(DATA!D55,'ISB (BACKEND)'!$A$2:$A$9,'ISB (BACKEND)'!$D$2:$D$9,"-")</f>
        <v>44</v>
      </c>
      <c r="C21">
        <f>DATA!G55</f>
        <v>44</v>
      </c>
      <c r="G21">
        <f>_xlfn.XLOOKUP(DATA!C55,'ISB (BACKEND)'!$A$2:$A$9,'ISB (BACKEND)'!$H$2:$H$9)+_xlfn.XLOOKUP(DATA!D55,'ISB (BACKEND)'!$A$2:$A$9,'ISB (BACKEND)'!$H$2:$H$9)</f>
        <v>-3.9999999999999996</v>
      </c>
      <c r="H21">
        <f>DATA!G55-DATA!H55</f>
        <v>-63</v>
      </c>
    </row>
    <row r="22" spans="1:8" x14ac:dyDescent="0.2">
      <c r="B22">
        <f>_xlfn.XLOOKUP(DATA!C56,'ISB (BACKEND)'!$A$2:$A$9,'ISB (BACKEND)'!$D$2:$D$9,"-")+_xlfn.XLOOKUP(DATA!D56,'ISB (BACKEND)'!$A$2:$A$9,'ISB (BACKEND)'!$D$2:$D$9,"-")</f>
        <v>42</v>
      </c>
      <c r="C22">
        <f>DATA!G56</f>
        <v>49</v>
      </c>
      <c r="G22">
        <f>_xlfn.XLOOKUP(DATA!C56,'ISB (BACKEND)'!$A$2:$A$9,'ISB (BACKEND)'!$H$2:$H$9)+_xlfn.XLOOKUP(DATA!D56,'ISB (BACKEND)'!$A$2:$A$9,'ISB (BACKEND)'!$H$2:$H$9)</f>
        <v>5</v>
      </c>
      <c r="H22">
        <f>DATA!G56-DATA!H56</f>
        <v>-3</v>
      </c>
    </row>
    <row r="23" spans="1:8" x14ac:dyDescent="0.2">
      <c r="B23">
        <f>_xlfn.XLOOKUP(DATA!C57,'ISB (BACKEND)'!$A$2:$A$9,'ISB (BACKEND)'!$D$2:$D$9,"-")+_xlfn.XLOOKUP(DATA!D57,'ISB (BACKEND)'!$A$2:$A$9,'ISB (BACKEND)'!$D$2:$D$9,"-")</f>
        <v>68.000000999999997</v>
      </c>
      <c r="C23">
        <f>DATA!G57</f>
        <v>68</v>
      </c>
      <c r="G23">
        <f>_xlfn.XLOOKUP(DATA!C57,'ISB (BACKEND)'!$A$2:$A$9,'ISB (BACKEND)'!$H$2:$H$9)+_xlfn.XLOOKUP(DATA!D57,'ISB (BACKEND)'!$A$2:$A$9,'ISB (BACKEND)'!$H$2:$H$9)</f>
        <v>0</v>
      </c>
      <c r="H23">
        <f>DATA!G57-DATA!H57</f>
        <v>0</v>
      </c>
    </row>
    <row r="24" spans="1:8" x14ac:dyDescent="0.2">
      <c r="B24">
        <f>_xlfn.XLOOKUP(DATA!C58,'ISB (BACKEND)'!$A$2:$A$9,'ISB (BACKEND)'!$D$2:$D$9,"-")+_xlfn.XLOOKUP(DATA!D58,'ISB (BACKEND)'!$A$2:$A$9,'ISB (BACKEND)'!$D$2:$D$9,"-")</f>
        <v>30</v>
      </c>
      <c r="C24">
        <f>DATA!G58</f>
        <v>30</v>
      </c>
      <c r="G24">
        <f>_xlfn.XLOOKUP(DATA!C58,'ISB (BACKEND)'!$A$2:$A$9,'ISB (BACKEND)'!$H$2:$H$9)+_xlfn.XLOOKUP(DATA!D58,'ISB (BACKEND)'!$A$2:$A$9,'ISB (BACKEND)'!$H$2:$H$9)</f>
        <v>-17.000001000000001</v>
      </c>
      <c r="H24">
        <f>DATA!G58-DATA!H58</f>
        <v>-29</v>
      </c>
    </row>
    <row r="25" spans="1:8" x14ac:dyDescent="0.2">
      <c r="B25">
        <f>_xlfn.XLOOKUP(DATA!C59,'ISB (BACKEND)'!$A$2:$A$9,'ISB (BACKEND)'!$D$2:$D$9,"-")+_xlfn.XLOOKUP(DATA!D59,'ISB (BACKEND)'!$A$2:$A$9,'ISB (BACKEND)'!$D$2:$D$9,"-")</f>
        <v>66.000000999999997</v>
      </c>
      <c r="C25">
        <f>DATA!G59</f>
        <v>83</v>
      </c>
      <c r="G25">
        <f>_xlfn.XLOOKUP(DATA!C59,'ISB (BACKEND)'!$A$2:$A$9,'ISB (BACKEND)'!$H$2:$H$9)+_xlfn.XLOOKUP(DATA!D59,'ISB (BACKEND)'!$A$2:$A$9,'ISB (BACKEND)'!$H$2:$H$9)</f>
        <v>10.000000999999999</v>
      </c>
      <c r="H25">
        <f>DATA!G59-DATA!H59</f>
        <v>52</v>
      </c>
    </row>
    <row r="26" spans="1:8" x14ac:dyDescent="0.2">
      <c r="B26">
        <f>_xlfn.XLOOKUP(DATA!C60,'ISB (BACKEND)'!$A$2:$A$9,'ISB (BACKEND)'!$D$2:$D$9,"-")+_xlfn.XLOOKUP(DATA!D60,'ISB (BACKEND)'!$A$2:$A$9,'ISB (BACKEND)'!$D$2:$D$9,"-")</f>
        <v>29.999999000000003</v>
      </c>
      <c r="C26">
        <f>DATA!G60</f>
        <v>78</v>
      </c>
      <c r="G26">
        <f>_xlfn.XLOOKUP(DATA!C60,'ISB (BACKEND)'!$A$2:$A$9,'ISB (BACKEND)'!$H$2:$H$9)+_xlfn.XLOOKUP(DATA!D60,'ISB (BACKEND)'!$A$2:$A$9,'ISB (BACKEND)'!$H$2:$H$9)</f>
        <v>0</v>
      </c>
      <c r="H26">
        <f>DATA!G60-DATA!H60</f>
        <v>-9</v>
      </c>
    </row>
    <row r="27" spans="1:8" x14ac:dyDescent="0.2">
      <c r="A27" t="s">
        <v>628</v>
      </c>
      <c r="B27">
        <f>_xlfn.XLOOKUP(DATA!E45,'ISB (BACKEND)'!$A$2:$A$9,'ISB (BACKEND)'!$D$2:$D$9,"-")+_xlfn.XLOOKUP(DATA!F45,'ISB (BACKEND)'!$A$2:$A$9,'ISB (BACKEND)'!$D$2:$D$9,"-")</f>
        <v>41.000000999999997</v>
      </c>
      <c r="C27">
        <f>DATA!H45</f>
        <v>41</v>
      </c>
      <c r="G27">
        <f>_xlfn.XLOOKUP(DATA!E45,'ISB (BACKEND)'!$A$2:$A$9,'ISB (BACKEND)'!$H$2:$H$9)+_xlfn.XLOOKUP(DATA!F45,'ISB (BACKEND)'!$A$2:$A$9,'ISB (BACKEND)'!$H$2:$H$9)</f>
        <v>-6</v>
      </c>
      <c r="H27">
        <f>DATA!H45-DATA!G45</f>
        <v>-10</v>
      </c>
    </row>
    <row r="28" spans="1:8" x14ac:dyDescent="0.2">
      <c r="B28">
        <f>_xlfn.XLOOKUP(DATA!E46,'ISB (BACKEND)'!$A$2:$A$9,'ISB (BACKEND)'!$D$2:$D$9,"-")+_xlfn.XLOOKUP(DATA!F46,'ISB (BACKEND)'!$A$2:$A$9,'ISB (BACKEND)'!$D$2:$D$9,"-")</f>
        <v>49</v>
      </c>
      <c r="C28">
        <f>DATA!H46</f>
        <v>64</v>
      </c>
      <c r="G28">
        <f>_xlfn.XLOOKUP(DATA!E46,'ISB (BACKEND)'!$A$2:$A$9,'ISB (BACKEND)'!$H$2:$H$9)+_xlfn.XLOOKUP(DATA!F46,'ISB (BACKEND)'!$A$2:$A$9,'ISB (BACKEND)'!$H$2:$H$9)</f>
        <v>0.99999999999999911</v>
      </c>
      <c r="H28">
        <f>DATA!H46-DATA!G46</f>
        <v>13</v>
      </c>
    </row>
    <row r="29" spans="1:8" x14ac:dyDescent="0.2">
      <c r="B29">
        <f>_xlfn.XLOOKUP(DATA!E47,'ISB (BACKEND)'!$A$2:$A$9,'ISB (BACKEND)'!$D$2:$D$9,"-")+_xlfn.XLOOKUP(DATA!F47,'ISB (BACKEND)'!$A$2:$A$9,'ISB (BACKEND)'!$D$2:$D$9,"-")</f>
        <v>49</v>
      </c>
      <c r="C29">
        <f>DATA!H47</f>
        <v>87</v>
      </c>
      <c r="G29">
        <f>_xlfn.XLOOKUP(DATA!E47,'ISB (BACKEND)'!$A$2:$A$9,'ISB (BACKEND)'!$H$2:$H$9)+_xlfn.XLOOKUP(DATA!F47,'ISB (BACKEND)'!$A$2:$A$9,'ISB (BACKEND)'!$H$2:$H$9)</f>
        <v>-0.99999999999999911</v>
      </c>
      <c r="H29">
        <f>DATA!H47-DATA!G47</f>
        <v>-10</v>
      </c>
    </row>
    <row r="30" spans="1:8" x14ac:dyDescent="0.2">
      <c r="B30">
        <f>_xlfn.XLOOKUP(DATA!E48,'ISB (BACKEND)'!$A$2:$A$9,'ISB (BACKEND)'!$D$2:$D$9,"-")+_xlfn.XLOOKUP(DATA!F48,'ISB (BACKEND)'!$A$2:$A$9,'ISB (BACKEND)'!$D$2:$D$9,"-")</f>
        <v>48</v>
      </c>
      <c r="C30">
        <f>DATA!H48</f>
        <v>48</v>
      </c>
      <c r="G30">
        <f>_xlfn.XLOOKUP(DATA!E48,'ISB (BACKEND)'!$A$2:$A$9,'ISB (BACKEND)'!$H$2:$H$9)+_xlfn.XLOOKUP(DATA!F48,'ISB (BACKEND)'!$A$2:$A$9,'ISB (BACKEND)'!$H$2:$H$9)</f>
        <v>3.0000000000000009</v>
      </c>
      <c r="H30">
        <f>DATA!H48-DATA!G48</f>
        <v>24</v>
      </c>
    </row>
    <row r="31" spans="1:8" x14ac:dyDescent="0.2">
      <c r="B31">
        <f>_xlfn.XLOOKUP(DATA!E49,'ISB (BACKEND)'!$A$2:$A$9,'ISB (BACKEND)'!$D$2:$D$9,"-")+_xlfn.XLOOKUP(DATA!F49,'ISB (BACKEND)'!$A$2:$A$9,'ISB (BACKEND)'!$D$2:$D$9,"-")</f>
        <v>38</v>
      </c>
      <c r="C31">
        <f>DATA!H49</f>
        <v>54</v>
      </c>
      <c r="G31">
        <f>_xlfn.XLOOKUP(DATA!E49,'ISB (BACKEND)'!$A$2:$A$9,'ISB (BACKEND)'!$H$2:$H$9)+_xlfn.XLOOKUP(DATA!F49,'ISB (BACKEND)'!$A$2:$A$9,'ISB (BACKEND)'!$H$2:$H$9)</f>
        <v>-2.0000000000000004</v>
      </c>
      <c r="H31">
        <f>DATA!H49-DATA!G49</f>
        <v>-19</v>
      </c>
    </row>
    <row r="32" spans="1:8" x14ac:dyDescent="0.2">
      <c r="B32">
        <f>_xlfn.XLOOKUP(DATA!E50,'ISB (BACKEND)'!$A$2:$A$9,'ISB (BACKEND)'!$D$2:$D$9,"-")+_xlfn.XLOOKUP(DATA!F50,'ISB (BACKEND)'!$A$2:$A$9,'ISB (BACKEND)'!$D$2:$D$9,"-")</f>
        <v>52.000000999999997</v>
      </c>
      <c r="C32">
        <f>DATA!H50</f>
        <v>68</v>
      </c>
      <c r="G32">
        <f>_xlfn.XLOOKUP(DATA!E50,'ISB (BACKEND)'!$A$2:$A$9,'ISB (BACKEND)'!$H$2:$H$9)+_xlfn.XLOOKUP(DATA!F50,'ISB (BACKEND)'!$A$2:$A$9,'ISB (BACKEND)'!$H$2:$H$9)</f>
        <v>-3.0000000000000009</v>
      </c>
      <c r="H32">
        <f>DATA!H50-DATA!G50</f>
        <v>-38</v>
      </c>
    </row>
    <row r="33" spans="1:8" x14ac:dyDescent="0.2">
      <c r="B33">
        <f>_xlfn.XLOOKUP(DATA!E51,'ISB (BACKEND)'!$A$2:$A$9,'ISB (BACKEND)'!$D$2:$D$9,"-")+_xlfn.XLOOKUP(DATA!F51,'ISB (BACKEND)'!$A$2:$A$9,'ISB (BACKEND)'!$D$2:$D$9,"-")</f>
        <v>44</v>
      </c>
      <c r="C33">
        <f>DATA!H51</f>
        <v>57</v>
      </c>
      <c r="G33">
        <f>_xlfn.XLOOKUP(DATA!E51,'ISB (BACKEND)'!$A$2:$A$9,'ISB (BACKEND)'!$H$2:$H$9)+_xlfn.XLOOKUP(DATA!F51,'ISB (BACKEND)'!$A$2:$A$9,'ISB (BACKEND)'!$H$2:$H$9)</f>
        <v>-3.9999999999999996</v>
      </c>
      <c r="H33">
        <f>DATA!H51-DATA!G51</f>
        <v>-4</v>
      </c>
    </row>
    <row r="34" spans="1:8" x14ac:dyDescent="0.2">
      <c r="B34">
        <f>_xlfn.XLOOKUP(DATA!E52,'ISB (BACKEND)'!$A$2:$A$9,'ISB (BACKEND)'!$D$2:$D$9,"-")+_xlfn.XLOOKUP(DATA!F52,'ISB (BACKEND)'!$A$2:$A$9,'ISB (BACKEND)'!$D$2:$D$9,"-")</f>
        <v>49</v>
      </c>
      <c r="C34">
        <f>DATA!H52</f>
        <v>84</v>
      </c>
      <c r="G34">
        <f>_xlfn.XLOOKUP(DATA!E52,'ISB (BACKEND)'!$A$2:$A$9,'ISB (BACKEND)'!$H$2:$H$9)+_xlfn.XLOOKUP(DATA!F52,'ISB (BACKEND)'!$A$2:$A$9,'ISB (BACKEND)'!$H$2:$H$9)</f>
        <v>0.99999999999999911</v>
      </c>
      <c r="H34">
        <f>DATA!H52-DATA!G52</f>
        <v>4</v>
      </c>
    </row>
    <row r="35" spans="1:8" x14ac:dyDescent="0.2">
      <c r="B35">
        <f>_xlfn.XLOOKUP(DATA!E53,'ISB (BACKEND)'!$A$2:$A$9,'ISB (BACKEND)'!$D$2:$D$9,"-")+_xlfn.XLOOKUP(DATA!F53,'ISB (BACKEND)'!$A$2:$A$9,'ISB (BACKEND)'!$D$2:$D$9,"-")</f>
        <v>51</v>
      </c>
      <c r="C35">
        <f>DATA!H53</f>
        <v>98</v>
      </c>
      <c r="G35">
        <f>_xlfn.XLOOKUP(DATA!E53,'ISB (BACKEND)'!$A$2:$A$9,'ISB (BACKEND)'!$H$2:$H$9)+_xlfn.XLOOKUP(DATA!F53,'ISB (BACKEND)'!$A$2:$A$9,'ISB (BACKEND)'!$H$2:$H$9)</f>
        <v>16.000001000000001</v>
      </c>
      <c r="H35">
        <f>DATA!H53-DATA!G53</f>
        <v>31</v>
      </c>
    </row>
    <row r="36" spans="1:8" x14ac:dyDescent="0.2">
      <c r="B36">
        <f>_xlfn.XLOOKUP(DATA!E54,'ISB (BACKEND)'!$A$2:$A$9,'ISB (BACKEND)'!$D$2:$D$9,"-")+_xlfn.XLOOKUP(DATA!F54,'ISB (BACKEND)'!$A$2:$A$9,'ISB (BACKEND)'!$D$2:$D$9,"-")</f>
        <v>40</v>
      </c>
      <c r="C36">
        <f>DATA!H54</f>
        <v>67</v>
      </c>
      <c r="G36">
        <f>_xlfn.XLOOKUP(DATA!E54,'ISB (BACKEND)'!$A$2:$A$9,'ISB (BACKEND)'!$H$2:$H$9)+_xlfn.XLOOKUP(DATA!F54,'ISB (BACKEND)'!$A$2:$A$9,'ISB (BACKEND)'!$H$2:$H$9)</f>
        <v>-12.000001000000001</v>
      </c>
      <c r="H36">
        <f>DATA!H54-DATA!G54</f>
        <v>1</v>
      </c>
    </row>
    <row r="37" spans="1:8" x14ac:dyDescent="0.2">
      <c r="B37">
        <f>_xlfn.XLOOKUP(DATA!E55,'ISB (BACKEND)'!$A$2:$A$9,'ISB (BACKEND)'!$D$2:$D$9,"-")+_xlfn.XLOOKUP(DATA!F55,'ISB (BACKEND)'!$A$2:$A$9,'ISB (BACKEND)'!$D$2:$D$9,"-")</f>
        <v>49</v>
      </c>
      <c r="C37">
        <f>DATA!H55</f>
        <v>107</v>
      </c>
      <c r="G37">
        <f>_xlfn.XLOOKUP(DATA!E55,'ISB (BACKEND)'!$A$2:$A$9,'ISB (BACKEND)'!$H$2:$H$9)+_xlfn.XLOOKUP(DATA!F55,'ISB (BACKEND)'!$A$2:$A$9,'ISB (BACKEND)'!$H$2:$H$9)</f>
        <v>-0.99999999999999911</v>
      </c>
      <c r="H37">
        <f>DATA!H55-DATA!G55</f>
        <v>63</v>
      </c>
    </row>
    <row r="38" spans="1:8" x14ac:dyDescent="0.2">
      <c r="B38">
        <f>_xlfn.XLOOKUP(DATA!E56,'ISB (BACKEND)'!$A$2:$A$9,'ISB (BACKEND)'!$D$2:$D$9,"-")+_xlfn.XLOOKUP(DATA!F56,'ISB (BACKEND)'!$A$2:$A$9,'ISB (BACKEND)'!$D$2:$D$9,"-")</f>
        <v>52.000000999999997</v>
      </c>
      <c r="C38">
        <f>DATA!H56</f>
        <v>52</v>
      </c>
      <c r="G38">
        <f>_xlfn.XLOOKUP(DATA!E56,'ISB (BACKEND)'!$A$2:$A$9,'ISB (BACKEND)'!$H$2:$H$9)+_xlfn.XLOOKUP(DATA!F56,'ISB (BACKEND)'!$A$2:$A$9,'ISB (BACKEND)'!$H$2:$H$9)</f>
        <v>-3.0000000000000009</v>
      </c>
      <c r="H38">
        <f>DATA!H56-DATA!G56</f>
        <v>3</v>
      </c>
    </row>
    <row r="39" spans="1:8" x14ac:dyDescent="0.2">
      <c r="B39">
        <f>_xlfn.XLOOKUP(DATA!E57,'ISB (BACKEND)'!$A$2:$A$9,'ISB (BACKEND)'!$D$2:$D$9,"-")+_xlfn.XLOOKUP(DATA!F57,'ISB (BACKEND)'!$A$2:$A$9,'ISB (BACKEND)'!$D$2:$D$9,"-")</f>
        <v>29.999999000000003</v>
      </c>
      <c r="C39">
        <f>DATA!H57</f>
        <v>68</v>
      </c>
      <c r="G39">
        <f>_xlfn.XLOOKUP(DATA!E57,'ISB (BACKEND)'!$A$2:$A$9,'ISB (BACKEND)'!$H$2:$H$9)+_xlfn.XLOOKUP(DATA!F57,'ISB (BACKEND)'!$A$2:$A$9,'ISB (BACKEND)'!$H$2:$H$9)</f>
        <v>0</v>
      </c>
      <c r="H39">
        <f>DATA!H57-DATA!G57</f>
        <v>0</v>
      </c>
    </row>
    <row r="40" spans="1:8" x14ac:dyDescent="0.2">
      <c r="B40">
        <f>_xlfn.XLOOKUP(DATA!E58,'ISB (BACKEND)'!$A$2:$A$9,'ISB (BACKEND)'!$D$2:$D$9,"-")+_xlfn.XLOOKUP(DATA!F58,'ISB (BACKEND)'!$A$2:$A$9,'ISB (BACKEND)'!$D$2:$D$9,"-")</f>
        <v>59.000000999999997</v>
      </c>
      <c r="C40">
        <f>DATA!H58</f>
        <v>59</v>
      </c>
      <c r="G40">
        <f>_xlfn.XLOOKUP(DATA!E58,'ISB (BACKEND)'!$A$2:$A$9,'ISB (BACKEND)'!$H$2:$H$9)+_xlfn.XLOOKUP(DATA!F58,'ISB (BACKEND)'!$A$2:$A$9,'ISB (BACKEND)'!$H$2:$H$9)</f>
        <v>14.000001000000001</v>
      </c>
      <c r="H40">
        <f>DATA!H58-DATA!G58</f>
        <v>29</v>
      </c>
    </row>
    <row r="41" spans="1:8" x14ac:dyDescent="0.2">
      <c r="B41">
        <f>_xlfn.XLOOKUP(DATA!E59,'ISB (BACKEND)'!$A$2:$A$9,'ISB (BACKEND)'!$D$2:$D$9,"-")+_xlfn.XLOOKUP(DATA!F59,'ISB (BACKEND)'!$A$2:$A$9,'ISB (BACKEND)'!$D$2:$D$9,"-")</f>
        <v>30</v>
      </c>
      <c r="C41">
        <f>DATA!H59</f>
        <v>31</v>
      </c>
      <c r="G41">
        <f>_xlfn.XLOOKUP(DATA!E59,'ISB (BACKEND)'!$A$2:$A$9,'ISB (BACKEND)'!$H$2:$H$9)+_xlfn.XLOOKUP(DATA!F59,'ISB (BACKEND)'!$A$2:$A$9,'ISB (BACKEND)'!$H$2:$H$9)</f>
        <v>-17.000001000000001</v>
      </c>
      <c r="H41">
        <f>DATA!H59-DATA!G59</f>
        <v>-52</v>
      </c>
    </row>
    <row r="42" spans="1:8" x14ac:dyDescent="0.2">
      <c r="B42">
        <f>_xlfn.XLOOKUP(DATA!E60,'ISB (BACKEND)'!$A$2:$A$9,'ISB (BACKEND)'!$D$2:$D$9,"-")+_xlfn.XLOOKUP(DATA!F60,'ISB (BACKEND)'!$A$2:$A$9,'ISB (BACKEND)'!$D$2:$D$9,"-")</f>
        <v>61.000000999999997</v>
      </c>
      <c r="C42">
        <f>DATA!H60</f>
        <v>87</v>
      </c>
      <c r="G42">
        <f>_xlfn.XLOOKUP(DATA!E60,'ISB (BACKEND)'!$A$2:$A$9,'ISB (BACKEND)'!$H$2:$H$9)+_xlfn.XLOOKUP(DATA!F60,'ISB (BACKEND)'!$A$2:$A$9,'ISB (BACKEND)'!$H$2:$H$9)</f>
        <v>4.0000000000000009</v>
      </c>
      <c r="H42">
        <f>DATA!H60-DATA!G60</f>
        <v>9</v>
      </c>
    </row>
    <row r="43" spans="1:8" x14ac:dyDescent="0.2">
      <c r="A43" t="s">
        <v>629</v>
      </c>
      <c r="B43">
        <f>_xlfn.XLOOKUP(DATA!M45,'ISB (BACKEND)'!$A$2:$A$9,'ISB (BACKEND)'!$D$2:$D$9)+_xlfn.XLOOKUP(DATA!N45,'ISB (BACKEND)'!$A$2:$A$9,'ISB (BACKEND)'!$D$2:$D$9)</f>
        <v>70.000000999999997</v>
      </c>
      <c r="C43">
        <f>DATA!Q45</f>
        <v>81</v>
      </c>
      <c r="G43">
        <f>_xlfn.XLOOKUP(DATA!M45,'ISB (BACKEND)'!$A$2:$A$9,'ISB (BACKEND)'!$H$2:$H$9)+_xlfn.XLOOKUP(DATA!N45,'ISB (BACKEND)'!$A$2:$A$9,'ISB (BACKEND)'!$H$2:$H$9)</f>
        <v>17.000001000000001</v>
      </c>
      <c r="H43">
        <f>DATA!Q45-DATA!R45</f>
        <v>32</v>
      </c>
    </row>
    <row r="44" spans="1:8" x14ac:dyDescent="0.2">
      <c r="B44">
        <f>_xlfn.XLOOKUP(DATA!M46,'ISB (BACKEND)'!$A$2:$A$9,'ISB (BACKEND)'!$D$2:$D$9)+_xlfn.XLOOKUP(DATA!N46,'ISB (BACKEND)'!$A$2:$A$9,'ISB (BACKEND)'!$D$2:$D$9)</f>
        <v>49</v>
      </c>
      <c r="C44">
        <f>DATA!Q46</f>
        <v>107</v>
      </c>
      <c r="G44">
        <f>_xlfn.XLOOKUP(DATA!M46,'ISB (BACKEND)'!$A$2:$A$9,'ISB (BACKEND)'!$H$2:$H$9)+_xlfn.XLOOKUP(DATA!N46,'ISB (BACKEND)'!$A$2:$A$9,'ISB (BACKEND)'!$H$2:$H$9)</f>
        <v>-0.99999999999999911</v>
      </c>
      <c r="H44">
        <f>DATA!Q46-DATA!R46</f>
        <v>6</v>
      </c>
    </row>
    <row r="45" spans="1:8" x14ac:dyDescent="0.2">
      <c r="B45">
        <f>_xlfn.XLOOKUP(DATA!M47,'ISB (BACKEND)'!$A$2:$A$9,'ISB (BACKEND)'!$D$2:$D$9)+_xlfn.XLOOKUP(DATA!N47,'ISB (BACKEND)'!$A$2:$A$9,'ISB (BACKEND)'!$D$2:$D$9)</f>
        <v>70.000000999999997</v>
      </c>
      <c r="C45">
        <f>DATA!Q47</f>
        <v>93</v>
      </c>
      <c r="G45">
        <f>_xlfn.XLOOKUP(DATA!M47,'ISB (BACKEND)'!$A$2:$A$9,'ISB (BACKEND)'!$H$2:$H$9)+_xlfn.XLOOKUP(DATA!N47,'ISB (BACKEND)'!$A$2:$A$9,'ISB (BACKEND)'!$H$2:$H$9)</f>
        <v>17.000001000000001</v>
      </c>
      <c r="H45">
        <f>DATA!Q47-DATA!R47</f>
        <v>45</v>
      </c>
    </row>
    <row r="46" spans="1:8" x14ac:dyDescent="0.2">
      <c r="A46" t="s">
        <v>630</v>
      </c>
      <c r="B46">
        <f>_xlfn.XLOOKUP(DATA!O45,'ISB (BACKEND)'!$A$2:$A$9,'ISB (BACKEND)'!$D$2:$D$9)+_xlfn.XLOOKUP(DATA!P45,'ISB (BACKEND)'!$A$2:$A$9,'ISB (BACKEND)'!$D$2:$D$9)</f>
        <v>30</v>
      </c>
      <c r="C46">
        <f>DATA!R45</f>
        <v>49</v>
      </c>
      <c r="G46">
        <f>_xlfn.XLOOKUP(DATA!O45,'ISB (BACKEND)'!$A$2:$A$9,'ISB (BACKEND)'!$H$2:$H$9)+_xlfn.XLOOKUP(DATA!P45,'ISB (BACKEND)'!$A$2:$A$9,'ISB (BACKEND)'!$H$2:$H$9)</f>
        <v>-17.000001000000001</v>
      </c>
      <c r="H46">
        <f>DATA!R45-DATA!Q45</f>
        <v>-32</v>
      </c>
    </row>
    <row r="47" spans="1:8" x14ac:dyDescent="0.2">
      <c r="B47">
        <f>_xlfn.XLOOKUP(DATA!O46,'ISB (BACKEND)'!$A$2:$A$9,'ISB (BACKEND)'!$D$2:$D$9)+_xlfn.XLOOKUP(DATA!P46,'ISB (BACKEND)'!$A$2:$A$9,'ISB (BACKEND)'!$D$2:$D$9)</f>
        <v>41.000000999999997</v>
      </c>
      <c r="C47">
        <f>DATA!R46</f>
        <v>101</v>
      </c>
      <c r="G47">
        <f>_xlfn.XLOOKUP(DATA!O46,'ISB (BACKEND)'!$A$2:$A$9,'ISB (BACKEND)'!$H$2:$H$9)+_xlfn.XLOOKUP(DATA!P46,'ISB (BACKEND)'!$A$2:$A$9,'ISB (BACKEND)'!$H$2:$H$9)</f>
        <v>-6</v>
      </c>
      <c r="H47">
        <f>DATA!R46-DATA!Q46</f>
        <v>-6</v>
      </c>
    </row>
    <row r="48" spans="1:8" x14ac:dyDescent="0.2">
      <c r="B48">
        <f>_xlfn.XLOOKUP(DATA!O47,'ISB (BACKEND)'!$A$2:$A$9,'ISB (BACKEND)'!$D$2:$D$9)+_xlfn.XLOOKUP(DATA!P47,'ISB (BACKEND)'!$A$2:$A$9,'ISB (BACKEND)'!$D$2:$D$9)</f>
        <v>49</v>
      </c>
      <c r="C48">
        <f>DATA!R47</f>
        <v>48</v>
      </c>
      <c r="G48">
        <f>_xlfn.XLOOKUP(DATA!O47,'ISB (BACKEND)'!$A$2:$A$9,'ISB (BACKEND)'!$H$2:$H$9)+_xlfn.XLOOKUP(DATA!P47,'ISB (BACKEND)'!$A$2:$A$9,'ISB (BACKEND)'!$H$2:$H$9)</f>
        <v>-0.99999999999999911</v>
      </c>
      <c r="H48">
        <f>DATA!R47-DATA!Q47</f>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1962-06C2-6840-BBCB-2EFE8CE19721}">
  <sheetPr codeName="Sheet7"/>
  <dimension ref="A1"/>
  <sheetViews>
    <sheetView workbookViewId="0"/>
  </sheetViews>
  <sheetFormatPr baseColWidth="10" defaultColWidth="11.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P64"/>
  <sheetViews>
    <sheetView tabSelected="1" zoomScale="92" zoomScaleNormal="58" workbookViewId="0">
      <pane xSplit="3" ySplit="2" topLeftCell="D3" activePane="bottomRight" state="frozen"/>
      <selection pane="topRight" activeCell="D1" sqref="D1"/>
      <selection pane="bottomLeft" activeCell="A3" sqref="A3"/>
      <selection pane="bottomRight" activeCell="R7" sqref="R7"/>
    </sheetView>
  </sheetViews>
  <sheetFormatPr baseColWidth="10" defaultColWidth="8.83203125" defaultRowHeight="15" x14ac:dyDescent="0.2"/>
  <cols>
    <col min="1" max="1" width="13.1640625" customWidth="1"/>
    <col min="2" max="2" width="15.1640625" customWidth="1"/>
    <col min="3" max="3" width="15" customWidth="1"/>
    <col min="4" max="5" width="11.5" customWidth="1"/>
    <col min="6" max="9" width="11.5" hidden="1" customWidth="1"/>
    <col min="10" max="10" width="11.5" customWidth="1"/>
    <col min="11" max="12" width="11.5" hidden="1" customWidth="1"/>
    <col min="13" max="13" width="11.5" customWidth="1"/>
    <col min="14" max="15" width="11.5" hidden="1" customWidth="1"/>
    <col min="16" max="18" width="11.5" customWidth="1"/>
    <col min="19" max="22" width="11.5" hidden="1" customWidth="1"/>
    <col min="23" max="23" width="11.5" customWidth="1"/>
    <col min="24" max="25" width="11.5" hidden="1" customWidth="1"/>
    <col min="26" max="26" width="11.5" customWidth="1"/>
    <col min="27" max="28" width="11.5" hidden="1" customWidth="1"/>
    <col min="29" max="31" width="11.5" customWidth="1"/>
    <col min="32" max="35" width="11.5" hidden="1" customWidth="1"/>
    <col min="36" max="36" width="11.5" customWidth="1"/>
    <col min="37" max="38" width="11.5" hidden="1" customWidth="1"/>
    <col min="39" max="39" width="11.5" customWidth="1"/>
    <col min="40" max="41" width="11.5" hidden="1" customWidth="1"/>
    <col min="42" max="45" width="11.5" customWidth="1"/>
    <col min="46" max="48" width="11.5" hidden="1" customWidth="1"/>
    <col min="49" max="49" width="11.5" customWidth="1"/>
    <col min="50" max="51" width="11.5" hidden="1" customWidth="1"/>
    <col min="52" max="52" width="11.5" customWidth="1"/>
    <col min="53" max="54" width="11.5" hidden="1" customWidth="1"/>
    <col min="55" max="59" width="11.5" customWidth="1"/>
    <col min="60" max="61" width="11.5" hidden="1" customWidth="1"/>
    <col min="62" max="62" width="11.5" customWidth="1"/>
    <col min="63" max="64" width="11.5" hidden="1" customWidth="1"/>
    <col min="65" max="65" width="11.5" customWidth="1"/>
    <col min="66" max="67" width="11.5" hidden="1" customWidth="1"/>
    <col min="68" max="97" width="11.5" customWidth="1"/>
  </cols>
  <sheetData>
    <row r="1" spans="1:68" x14ac:dyDescent="0.2">
      <c r="D1" s="27" t="s">
        <v>40</v>
      </c>
      <c r="E1" s="27"/>
      <c r="F1" s="27"/>
      <c r="G1" s="27"/>
      <c r="H1" s="27"/>
      <c r="I1" s="27"/>
      <c r="J1" s="27"/>
      <c r="K1" s="27"/>
      <c r="L1" s="27"/>
      <c r="M1" s="27"/>
      <c r="N1" s="27"/>
      <c r="O1" s="27"/>
      <c r="P1" s="27"/>
      <c r="Q1" s="25" t="s">
        <v>41</v>
      </c>
      <c r="R1" s="25"/>
      <c r="S1" s="25"/>
      <c r="T1" s="25"/>
      <c r="U1" s="25"/>
      <c r="V1" s="25"/>
      <c r="W1" s="25"/>
      <c r="X1" s="25"/>
      <c r="Y1" s="25"/>
      <c r="Z1" s="25"/>
      <c r="AA1" s="25"/>
      <c r="AB1" s="25"/>
      <c r="AC1" s="25"/>
      <c r="AD1" s="26" t="s">
        <v>42</v>
      </c>
      <c r="AE1" s="26"/>
      <c r="AF1" s="26"/>
      <c r="AG1" s="26"/>
      <c r="AH1" s="26"/>
      <c r="AI1" s="26"/>
      <c r="AJ1" s="26"/>
      <c r="AK1" s="26"/>
      <c r="AL1" s="26"/>
      <c r="AM1" s="26"/>
      <c r="AN1" s="26"/>
      <c r="AO1" s="26"/>
      <c r="AP1" s="26"/>
      <c r="AQ1" s="24" t="s">
        <v>43</v>
      </c>
      <c r="AR1" s="24"/>
      <c r="AS1" s="24"/>
      <c r="AT1" s="24"/>
      <c r="AU1" s="24"/>
      <c r="AV1" s="24"/>
      <c r="AW1" s="24"/>
      <c r="AX1" s="24"/>
      <c r="AY1" s="24"/>
      <c r="AZ1" s="24"/>
      <c r="BA1" s="24"/>
      <c r="BB1" s="24"/>
      <c r="BC1" s="24"/>
      <c r="BD1" s="23" t="s">
        <v>44</v>
      </c>
      <c r="BE1" s="23"/>
      <c r="BF1" s="23"/>
      <c r="BG1" s="23"/>
      <c r="BH1" s="23"/>
      <c r="BI1" s="23"/>
      <c r="BJ1" s="23"/>
      <c r="BK1" s="23"/>
      <c r="BL1" s="23"/>
      <c r="BM1" s="23"/>
      <c r="BN1" s="23"/>
      <c r="BO1" s="23"/>
      <c r="BP1" s="23"/>
    </row>
    <row r="2" spans="1:68" x14ac:dyDescent="0.2">
      <c r="A2" s="3" t="s">
        <v>45</v>
      </c>
      <c r="B2" s="4" t="s">
        <v>46</v>
      </c>
      <c r="C2" s="5" t="s">
        <v>47</v>
      </c>
      <c r="D2" t="s">
        <v>48</v>
      </c>
      <c r="E2" t="s">
        <v>49</v>
      </c>
      <c r="F2" t="s">
        <v>50</v>
      </c>
      <c r="G2" t="s">
        <v>51</v>
      </c>
      <c r="H2" t="s">
        <v>52</v>
      </c>
      <c r="I2" t="s">
        <v>53</v>
      </c>
      <c r="J2" t="s">
        <v>54</v>
      </c>
      <c r="K2" t="s">
        <v>55</v>
      </c>
      <c r="L2" t="s">
        <v>56</v>
      </c>
      <c r="M2" t="s">
        <v>57</v>
      </c>
      <c r="N2" t="s">
        <v>58</v>
      </c>
      <c r="O2" t="s">
        <v>59</v>
      </c>
      <c r="P2" t="s">
        <v>60</v>
      </c>
      <c r="Q2" t="s">
        <v>61</v>
      </c>
      <c r="R2" t="s">
        <v>62</v>
      </c>
      <c r="S2" t="s">
        <v>63</v>
      </c>
      <c r="T2" t="s">
        <v>64</v>
      </c>
      <c r="U2" t="s">
        <v>65</v>
      </c>
      <c r="V2" t="s">
        <v>66</v>
      </c>
      <c r="W2" t="s">
        <v>67</v>
      </c>
      <c r="X2" t="s">
        <v>68</v>
      </c>
      <c r="Y2" t="s">
        <v>69</v>
      </c>
      <c r="Z2" t="s">
        <v>70</v>
      </c>
      <c r="AA2" t="s">
        <v>71</v>
      </c>
      <c r="AB2" t="s">
        <v>72</v>
      </c>
      <c r="AC2" t="s">
        <v>73</v>
      </c>
      <c r="AD2" t="s">
        <v>74</v>
      </c>
      <c r="AE2" t="s">
        <v>75</v>
      </c>
      <c r="AF2" t="s">
        <v>76</v>
      </c>
      <c r="AG2" t="s">
        <v>77</v>
      </c>
      <c r="AH2" t="s">
        <v>78</v>
      </c>
      <c r="AI2" t="s">
        <v>79</v>
      </c>
      <c r="AJ2" t="s">
        <v>80</v>
      </c>
      <c r="AK2" t="s">
        <v>81</v>
      </c>
      <c r="AL2" t="s">
        <v>82</v>
      </c>
      <c r="AM2" t="s">
        <v>83</v>
      </c>
      <c r="AN2" t="s">
        <v>84</v>
      </c>
      <c r="AO2" t="s">
        <v>85</v>
      </c>
      <c r="AP2" t="s">
        <v>86</v>
      </c>
      <c r="AQ2" t="s">
        <v>87</v>
      </c>
      <c r="AR2" t="s">
        <v>88</v>
      </c>
      <c r="AS2" t="s">
        <v>89</v>
      </c>
      <c r="AT2" t="s">
        <v>90</v>
      </c>
      <c r="AU2" t="s">
        <v>91</v>
      </c>
      <c r="AV2" t="s">
        <v>92</v>
      </c>
      <c r="AW2" t="s">
        <v>93</v>
      </c>
      <c r="AX2" t="s">
        <v>94</v>
      </c>
      <c r="AY2" t="s">
        <v>95</v>
      </c>
      <c r="AZ2" t="s">
        <v>96</v>
      </c>
      <c r="BA2" t="s">
        <v>97</v>
      </c>
      <c r="BB2" t="s">
        <v>98</v>
      </c>
      <c r="BC2" t="s">
        <v>99</v>
      </c>
      <c r="BD2" t="s">
        <v>100</v>
      </c>
      <c r="BE2" t="s">
        <v>101</v>
      </c>
      <c r="BF2" t="s">
        <v>102</v>
      </c>
      <c r="BG2" t="s">
        <v>103</v>
      </c>
      <c r="BH2" t="s">
        <v>104</v>
      </c>
      <c r="BI2" t="s">
        <v>105</v>
      </c>
      <c r="BJ2" t="s">
        <v>106</v>
      </c>
      <c r="BK2" t="s">
        <v>107</v>
      </c>
      <c r="BL2" t="s">
        <v>108</v>
      </c>
      <c r="BM2" t="s">
        <v>109</v>
      </c>
      <c r="BN2" t="s">
        <v>110</v>
      </c>
      <c r="BO2" t="s">
        <v>111</v>
      </c>
      <c r="BP2" t="s">
        <v>112</v>
      </c>
    </row>
    <row r="3" spans="1:68" x14ac:dyDescent="0.2">
      <c r="A3" s="57" t="s">
        <v>41</v>
      </c>
      <c r="B3" s="6" t="s">
        <v>113</v>
      </c>
      <c r="C3" s="12" t="s">
        <v>114</v>
      </c>
      <c r="D3" s="46">
        <f>IFERROR(AVERAGE(Table2[[#This Row],[RANKING5]],Table2[[#This Row],[RANKING4]],Table2[[#This Row],[RANKING3]],Table2[[#This Row],[RANKING2]]),"-")</f>
        <v>10</v>
      </c>
      <c r="E3"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11-4-1</v>
      </c>
      <c r="J3" s="43">
        <f>IFERROR(AVERAGE(Table2[[#This Row],[OPR(ALL)4]],Table2[[#This Row],[OPR(ALL)13]],Table2[[#This Row],[OPR(ALL)22]],Table2[[#This Row],[OPR(ALL)31]]),"-")</f>
        <v>33.064150249999997</v>
      </c>
      <c r="M3" s="43">
        <f>IFERROR(AVERAGE(Table2[[#This Row],[DPR(ALL)7]],Table2[[#This Row],[DPR(ALL)16]],Table2[[#This Row],[DPR(ALL)25]],Table2[[#This Row],[DPR(ALL)34]]),"-")</f>
        <v>26.77195</v>
      </c>
      <c r="P3" s="43">
        <f>IFERROR(AVERAGE(Table2[[#This Row],[CCWM(ALL)10]],Table2[[#This Row],[CCWM(ALL)19]],Table2[[#This Row],[CCWM(ALL)28]],Table2[[#This Row],[CCWM(ALL)37]]),"-")</f>
        <v>6.2922002500000014</v>
      </c>
      <c r="Q3">
        <v>1</v>
      </c>
      <c r="R3" t="s">
        <v>115</v>
      </c>
      <c r="W3" s="43">
        <f>_xlfn.XLOOKUP(Table2[[#This Row],[TEAM NUMBER]],'ISB (BACKEND)'!$A$2:$A$9,'ISB (BACKEND)'!$D$2:$D$9,"-")</f>
        <v>31.500000499999999</v>
      </c>
      <c r="Z3" s="43">
        <f>IFERROR(Table2[[#This Row],[OPR(ALL)4]]-Table2[[#This Row],[CCWM(ALL)10]],"-")</f>
        <v>21</v>
      </c>
      <c r="AC3" s="43">
        <f>_xlfn.XLOOKUP(Table2[[#This Row],[TEAM NUMBER]],'ISB (BACKEND)'!$A$2:$A$9,'ISB (BACKEND)'!$H$2:$H$9,"-")</f>
        <v>10.500000500000001</v>
      </c>
      <c r="AD3">
        <v>19</v>
      </c>
      <c r="AE3" s="36" t="s">
        <v>116</v>
      </c>
      <c r="AJ3">
        <f>_xlfn.XLOOKUP(Table2[[#This Row],[TEAM NUMBER]],'APAC (BACKEND)'!$A$2:$A$43,'APAC (BACKEND)'!$J$2:$J$43,"-")</f>
        <v>34.628300000000003</v>
      </c>
      <c r="AM3">
        <f>_xlfn.XLOOKUP(Table2[[#This Row],[TEAM NUMBER]],'APAC (BACKEND)'!$A$2:$A$43,'APAC (BACKEND)'!$K$2:$K$43,"-")</f>
        <v>32.543900000000001</v>
      </c>
      <c r="AP3">
        <f>_xlfn.XLOOKUP(Table2[[#This Row],[TEAM NUMBER]],'APAC (BACKEND)'!$A$2:$A$43,'APAC (BACKEND)'!$L$2:$L$43,"-")</f>
        <v>2.0844000000000023</v>
      </c>
      <c r="AQ3" t="s">
        <v>117</v>
      </c>
      <c r="AR3" t="s">
        <v>117</v>
      </c>
      <c r="AS3" t="s">
        <v>117</v>
      </c>
      <c r="AT3" t="s">
        <v>117</v>
      </c>
      <c r="AW3" t="str">
        <f>_xlfn.XLOOKUP(Table2[[#This Row],[TEAM NUMBER]],'CONCORDIA (BACKEND)'!$A$2:$A$32,'CONCORDIA (BACKEND)'!$D$2:$D$32,"-")</f>
        <v>-</v>
      </c>
      <c r="AZ3" t="str">
        <f>IFERROR(Table2[[#This Row],[OPR(ALL)22]]-Table2[[#This Row],[CCWM(ALL)28]],"-")</f>
        <v>-</v>
      </c>
      <c r="BC3" t="str">
        <f>_xlfn.XLOOKUP(Table2[[#This Row],[TEAM NUMBER]],'CONCORDIA (BACKEND)'!$A$2:$A$32,'CONCORDIA (BACKEND)'!$H$2:$H$32,"-")</f>
        <v>-</v>
      </c>
    </row>
    <row r="4" spans="1:68" x14ac:dyDescent="0.2">
      <c r="A4" s="22" t="s">
        <v>41</v>
      </c>
      <c r="B4" s="6" t="s">
        <v>118</v>
      </c>
      <c r="C4" s="12" t="s">
        <v>119</v>
      </c>
      <c r="D4" s="46">
        <f>IFERROR(AVERAGE(Table2[[#This Row],[RANKING5]],Table2[[#This Row],[RANKING4]],Table2[[#This Row],[RANKING3]],Table2[[#This Row],[RANKING2]]),"-")</f>
        <v>20</v>
      </c>
      <c r="E4"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5-10-1</v>
      </c>
      <c r="J4" s="43">
        <f>IFERROR(AVERAGE(Table2[[#This Row],[OPR(ALL)4]],Table2[[#This Row],[OPR(ALL)13]],Table2[[#This Row],[OPR(ALL)22]],Table2[[#This Row],[OPR(ALL)31]]),"-")</f>
        <v>29.075300249999998</v>
      </c>
      <c r="M4" s="43">
        <f>IFERROR(AVERAGE(Table2[[#This Row],[DPR(ALL)7]],Table2[[#This Row],[DPR(ALL)16]],Table2[[#This Row],[DPR(ALL)25]],Table2[[#This Row],[DPR(ALL)34]]),"-")</f>
        <v>43.971650499999996</v>
      </c>
      <c r="P4" s="43">
        <f>IFERROR(AVERAGE(Table2[[#This Row],[CCWM(ALL)10]],Table2[[#This Row],[CCWM(ALL)19]],Table2[[#This Row],[CCWM(ALL)28]],Table2[[#This Row],[CCWM(ALL)37]]),"-")</f>
        <v>-14.896350249999999</v>
      </c>
      <c r="Q4">
        <v>2</v>
      </c>
      <c r="R4" s="37" t="s">
        <v>120</v>
      </c>
      <c r="W4" s="43">
        <f>_xlfn.XLOOKUP(Table2[[#This Row],[TEAM NUMBER]],'ISB (BACKEND)'!$A$2:$A$9,'ISB (BACKEND)'!$D$2:$D$9,"-")</f>
        <v>29.500000499999999</v>
      </c>
      <c r="Z4" s="43">
        <f>IFERROR(Table2[[#This Row],[OPR(ALL)4]]-Table2[[#This Row],[CCWM(ALL)10]],"-")</f>
        <v>36.000000999999997</v>
      </c>
      <c r="AC4" s="43">
        <f>_xlfn.XLOOKUP(Table2[[#This Row],[TEAM NUMBER]],'ISB (BACKEND)'!$A$2:$A$9,'ISB (BACKEND)'!$H$2:$H$9,"-")</f>
        <v>-6.5000004999999996</v>
      </c>
      <c r="AD4">
        <v>38</v>
      </c>
      <c r="AE4" t="s">
        <v>121</v>
      </c>
      <c r="AJ4">
        <f>_xlfn.XLOOKUP(Table2[[#This Row],[TEAM NUMBER]],'APAC (BACKEND)'!$A$2:$A$43,'APAC (BACKEND)'!$J$2:$J$43,"-")</f>
        <v>28.650600000000001</v>
      </c>
      <c r="AM4">
        <f>_xlfn.XLOOKUP(Table2[[#This Row],[TEAM NUMBER]],'APAC (BACKEND)'!$A$2:$A$43,'APAC (BACKEND)'!$K$2:$K$43,"-")</f>
        <v>51.943300000000001</v>
      </c>
      <c r="AP4">
        <f>_xlfn.XLOOKUP(Table2[[#This Row],[TEAM NUMBER]],'APAC (BACKEND)'!$A$2:$A$43,'APAC (BACKEND)'!$L$2:$L$43,"-")</f>
        <v>-23.2927</v>
      </c>
      <c r="AQ4" t="s">
        <v>117</v>
      </c>
      <c r="AR4" t="s">
        <v>117</v>
      </c>
      <c r="AS4" t="s">
        <v>117</v>
      </c>
      <c r="AT4" t="s">
        <v>117</v>
      </c>
      <c r="AW4" t="str">
        <f>_xlfn.XLOOKUP(Table2[[#This Row],[TEAM NUMBER]],'CONCORDIA (BACKEND)'!$A$2:$A$32,'CONCORDIA (BACKEND)'!$D$2:$D$32,"-")</f>
        <v>-</v>
      </c>
      <c r="AZ4" t="str">
        <f>IFERROR(Table2[[#This Row],[OPR(ALL)22]]-Table2[[#This Row],[CCWM(ALL)28]],"-")</f>
        <v>-</v>
      </c>
      <c r="BC4" t="str">
        <f>_xlfn.XLOOKUP(Table2[[#This Row],[TEAM NUMBER]],'CONCORDIA (BACKEND)'!$A$2:$A$32,'CONCORDIA (BACKEND)'!$H$2:$H$32,"-")</f>
        <v>-</v>
      </c>
    </row>
    <row r="5" spans="1:68" x14ac:dyDescent="0.2">
      <c r="A5" s="9" t="s">
        <v>122</v>
      </c>
      <c r="B5" s="6" t="s">
        <v>123</v>
      </c>
      <c r="C5" s="12" t="s">
        <v>124</v>
      </c>
      <c r="D5" s="46">
        <f>IFERROR(AVERAGE(Table2[[#This Row],[RANKING5]],Table2[[#This Row],[RANKING4]],Table2[[#This Row],[RANKING3]],Table2[[#This Row],[RANKING2]]),"-")</f>
        <v>7</v>
      </c>
      <c r="E5"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10-5-1</v>
      </c>
      <c r="J5" s="43">
        <f>IFERROR(AVERAGE(Table2[[#This Row],[OPR(ALL)4]],Table2[[#This Row],[OPR(ALL)13]],Table2[[#This Row],[OPR(ALL)22]],Table2[[#This Row],[OPR(ALL)31]]),"-")</f>
        <v>40.665000249999999</v>
      </c>
      <c r="M5" s="43">
        <f>IFERROR(AVERAGE(Table2[[#This Row],[DPR(ALL)7]],Table2[[#This Row],[DPR(ALL)16]],Table2[[#This Row],[DPR(ALL)25]],Table2[[#This Row],[DPR(ALL)34]]),"-")</f>
        <v>36.050049999999999</v>
      </c>
      <c r="P5" s="43">
        <f>IFERROR(AVERAGE(Table2[[#This Row],[CCWM(ALL)10]],Table2[[#This Row],[CCWM(ALL)19]],Table2[[#This Row],[CCWM(ALL)28]],Table2[[#This Row],[CCWM(ALL)37]]),"-")</f>
        <v>4.6149502499999997</v>
      </c>
      <c r="Q5">
        <v>3</v>
      </c>
      <c r="R5" s="37" t="s">
        <v>120</v>
      </c>
      <c r="W5" s="43">
        <f>_xlfn.XLOOKUP(Table2[[#This Row],[TEAM NUMBER]],'ISB (BACKEND)'!$A$2:$A$9,'ISB (BACKEND)'!$D$2:$D$9,"-")</f>
        <v>38.500000499999999</v>
      </c>
      <c r="Z5" s="43">
        <f>IFERROR(Table2[[#This Row],[OPR(ALL)4]]-Table2[[#This Row],[CCWM(ALL)10]],"-")</f>
        <v>32</v>
      </c>
      <c r="AC5" s="43">
        <f>_xlfn.XLOOKUP(Table2[[#This Row],[TEAM NUMBER]],'ISB (BACKEND)'!$A$2:$A$9,'ISB (BACKEND)'!$H$2:$H$9,"-")</f>
        <v>6.5000004999999996</v>
      </c>
      <c r="AD5">
        <v>11</v>
      </c>
      <c r="AE5" t="s">
        <v>125</v>
      </c>
      <c r="AJ5">
        <f>_xlfn.XLOOKUP(Table2[[#This Row],[TEAM NUMBER]],'APAC (BACKEND)'!$A$2:$A$43,'APAC (BACKEND)'!$J$2:$J$43,"-")</f>
        <v>42.83</v>
      </c>
      <c r="AM5">
        <f>_xlfn.XLOOKUP(Table2[[#This Row],[TEAM NUMBER]],'APAC (BACKEND)'!$A$2:$A$43,'APAC (BACKEND)'!$K$2:$K$43,"-")</f>
        <v>40.100099999999998</v>
      </c>
      <c r="AP5">
        <f>_xlfn.XLOOKUP(Table2[[#This Row],[TEAM NUMBER]],'APAC (BACKEND)'!$A$2:$A$43,'APAC (BACKEND)'!$L$2:$L$43,"-")</f>
        <v>2.7299000000000007</v>
      </c>
      <c r="AQ5" t="s">
        <v>117</v>
      </c>
      <c r="AR5" t="s">
        <v>117</v>
      </c>
      <c r="AS5" t="s">
        <v>117</v>
      </c>
      <c r="AT5" t="s">
        <v>117</v>
      </c>
      <c r="AW5" t="str">
        <f>_xlfn.XLOOKUP(Table2[[#This Row],[TEAM NUMBER]],'CONCORDIA (BACKEND)'!$A$2:$A$32,'CONCORDIA (BACKEND)'!$D$2:$D$32,"-")</f>
        <v>-</v>
      </c>
      <c r="AZ5" t="str">
        <f>IFERROR(Table2[[#This Row],[OPR(ALL)22]]-Table2[[#This Row],[CCWM(ALL)28]],"-")</f>
        <v>-</v>
      </c>
      <c r="BC5" t="str">
        <f>_xlfn.XLOOKUP(Table2[[#This Row],[TEAM NUMBER]],'CONCORDIA (BACKEND)'!$A$2:$A$32,'CONCORDIA (BACKEND)'!$H$2:$H$32,"-")</f>
        <v>-</v>
      </c>
    </row>
    <row r="6" spans="1:68" x14ac:dyDescent="0.2">
      <c r="A6" s="22" t="s">
        <v>41</v>
      </c>
      <c r="B6" s="6" t="s">
        <v>126</v>
      </c>
      <c r="C6" s="12" t="s">
        <v>127</v>
      </c>
      <c r="D6" s="46">
        <f>IFERROR(AVERAGE(Table2[[#This Row],[RANKING5]],Table2[[#This Row],[RANKING4]],Table2[[#This Row],[RANKING3]],Table2[[#This Row],[RANKING2]]),"-")</f>
        <v>14.5</v>
      </c>
      <c r="E6"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8-8-0</v>
      </c>
      <c r="J6" s="43">
        <f>IFERROR(AVERAGE(Table2[[#This Row],[OPR(ALL)4]],Table2[[#This Row],[OPR(ALL)13]],Table2[[#This Row],[OPR(ALL)22]],Table2[[#This Row],[OPR(ALL)31]]),"-")</f>
        <v>29.25120025</v>
      </c>
      <c r="M6" s="43">
        <f>IFERROR(AVERAGE(Table2[[#This Row],[DPR(ALL)7]],Table2[[#This Row],[DPR(ALL)16]],Table2[[#This Row],[DPR(ALL)25]],Table2[[#This Row],[DPR(ALL)34]]),"-")</f>
        <v>30.9861</v>
      </c>
      <c r="P6" s="43">
        <f>IFERROR(AVERAGE(Table2[[#This Row],[CCWM(ALL)10]],Table2[[#This Row],[CCWM(ALL)19]],Table2[[#This Row],[CCWM(ALL)28]],Table2[[#This Row],[CCWM(ALL)37]]),"-")</f>
        <v>-1.7348997499999996</v>
      </c>
      <c r="Q6">
        <v>4</v>
      </c>
      <c r="R6" t="s">
        <v>128</v>
      </c>
      <c r="W6" s="43">
        <f>_xlfn.XLOOKUP(Table2[[#This Row],[TEAM NUMBER]],'ISB (BACKEND)'!$A$2:$A$9,'ISB (BACKEND)'!$D$2:$D$9,"-")</f>
        <v>27.500000499999999</v>
      </c>
      <c r="Z6" s="43">
        <f>IFERROR(Table2[[#This Row],[OPR(ALL)4]]-Table2[[#This Row],[CCWM(ALL)10]],"-")</f>
        <v>24</v>
      </c>
      <c r="AC6" s="43">
        <f>_xlfn.XLOOKUP(Table2[[#This Row],[TEAM NUMBER]],'ISB (BACKEND)'!$A$2:$A$9,'ISB (BACKEND)'!$H$2:$H$9,"-")</f>
        <v>3.5000005000000001</v>
      </c>
      <c r="AD6">
        <v>25</v>
      </c>
      <c r="AE6" t="s">
        <v>129</v>
      </c>
      <c r="AJ6">
        <f>_xlfn.XLOOKUP(Table2[[#This Row],[TEAM NUMBER]],'APAC (BACKEND)'!$A$2:$A$43,'APAC (BACKEND)'!$J$2:$J$43,"-")</f>
        <v>31.002400000000002</v>
      </c>
      <c r="AM6">
        <f>_xlfn.XLOOKUP(Table2[[#This Row],[TEAM NUMBER]],'APAC (BACKEND)'!$A$2:$A$43,'APAC (BACKEND)'!$K$2:$K$43,"-")</f>
        <v>37.972200000000001</v>
      </c>
      <c r="AP6">
        <f>_xlfn.XLOOKUP(Table2[[#This Row],[TEAM NUMBER]],'APAC (BACKEND)'!$A$2:$A$43,'APAC (BACKEND)'!$L$2:$L$43,"-")</f>
        <v>-6.9697999999999993</v>
      </c>
      <c r="AQ6" t="s">
        <v>117</v>
      </c>
      <c r="AR6" t="s">
        <v>117</v>
      </c>
      <c r="AS6" t="s">
        <v>117</v>
      </c>
      <c r="AT6" t="s">
        <v>117</v>
      </c>
      <c r="AW6" t="str">
        <f>_xlfn.XLOOKUP(Table2[[#This Row],[TEAM NUMBER]],'CONCORDIA (BACKEND)'!$A$2:$A$32,'CONCORDIA (BACKEND)'!$D$2:$D$32,"-")</f>
        <v>-</v>
      </c>
      <c r="AZ6" t="str">
        <f>IFERROR(Table2[[#This Row],[OPR(ALL)22]]-Table2[[#This Row],[CCWM(ALL)28]],"-")</f>
        <v>-</v>
      </c>
      <c r="BC6" t="str">
        <f>_xlfn.XLOOKUP(Table2[[#This Row],[TEAM NUMBER]],'CONCORDIA (BACKEND)'!$A$2:$A$32,'CONCORDIA (BACKEND)'!$H$2:$H$32,"-")</f>
        <v>-</v>
      </c>
    </row>
    <row r="7" spans="1:68" x14ac:dyDescent="0.2">
      <c r="A7" s="22" t="s">
        <v>41</v>
      </c>
      <c r="B7" s="6" t="s">
        <v>130</v>
      </c>
      <c r="C7" s="12" t="s">
        <v>131</v>
      </c>
      <c r="D7" s="46">
        <f>IFERROR(AVERAGE(Table2[[#This Row],[RANKING5]],Table2[[#This Row],[RANKING4]],Table2[[#This Row],[RANKING3]],Table2[[#This Row],[RANKING2]]),"-")</f>
        <v>6.5</v>
      </c>
      <c r="E7"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9-6-1</v>
      </c>
      <c r="J7" s="43">
        <f>IFERROR(AVERAGE(Table2[[#This Row],[OPR(ALL)4]],Table2[[#This Row],[OPR(ALL)13]],Table2[[#This Row],[OPR(ALL)22]],Table2[[#This Row],[OPR(ALL)31]]),"-")</f>
        <v>39.714749749999996</v>
      </c>
      <c r="M7" s="43">
        <f>IFERROR(AVERAGE(Table2[[#This Row],[DPR(ALL)7]],Table2[[#This Row],[DPR(ALL)16]],Table2[[#This Row],[DPR(ALL)25]],Table2[[#This Row],[DPR(ALL)34]]),"-")</f>
        <v>21.297399500000001</v>
      </c>
      <c r="P7" s="43">
        <f>IFERROR(AVERAGE(Table2[[#This Row],[CCWM(ALL)10]],Table2[[#This Row],[CCWM(ALL)19]],Table2[[#This Row],[CCWM(ALL)28]],Table2[[#This Row],[CCWM(ALL)37]]),"-")</f>
        <v>18.417350249999998</v>
      </c>
      <c r="Q7">
        <v>5</v>
      </c>
      <c r="R7" s="37" t="s">
        <v>132</v>
      </c>
      <c r="W7" s="43">
        <f>_xlfn.XLOOKUP(Table2[[#This Row],[TEAM NUMBER]],'ISB (BACKEND)'!$A$2:$A$9,'ISB (BACKEND)'!$D$2:$D$9,"-")</f>
        <v>19.499999500000001</v>
      </c>
      <c r="Z7" s="43">
        <f>IFERROR(Table2[[#This Row],[OPR(ALL)4]]-Table2[[#This Row],[CCWM(ALL)10]],"-")</f>
        <v>13.999999000000001</v>
      </c>
      <c r="AC7" s="43">
        <f>_xlfn.XLOOKUP(Table2[[#This Row],[TEAM NUMBER]],'ISB (BACKEND)'!$A$2:$A$9,'ISB (BACKEND)'!$H$2:$H$9,"-")</f>
        <v>5.5000005000000005</v>
      </c>
      <c r="AD7">
        <v>8</v>
      </c>
      <c r="AE7" t="s">
        <v>125</v>
      </c>
      <c r="AJ7">
        <f>_xlfn.XLOOKUP(Table2[[#This Row],[TEAM NUMBER]],'APAC (BACKEND)'!$A$2:$A$43,'APAC (BACKEND)'!$J$2:$J$43,"-")</f>
        <v>59.929499999999997</v>
      </c>
      <c r="AM7">
        <f>_xlfn.XLOOKUP(Table2[[#This Row],[TEAM NUMBER]],'APAC (BACKEND)'!$A$2:$A$43,'APAC (BACKEND)'!$K$2:$K$43,"-")</f>
        <v>28.594799999999999</v>
      </c>
      <c r="AP7">
        <f>_xlfn.XLOOKUP(Table2[[#This Row],[TEAM NUMBER]],'APAC (BACKEND)'!$A$2:$A$43,'APAC (BACKEND)'!$L$2:$L$43,"-")</f>
        <v>31.334699999999998</v>
      </c>
      <c r="AQ7" t="s">
        <v>117</v>
      </c>
      <c r="AR7" t="s">
        <v>117</v>
      </c>
      <c r="AS7" t="s">
        <v>117</v>
      </c>
      <c r="AT7" t="s">
        <v>117</v>
      </c>
      <c r="AW7" t="str">
        <f>_xlfn.XLOOKUP(Table2[[#This Row],[TEAM NUMBER]],'CONCORDIA (BACKEND)'!$A$2:$A$32,'CONCORDIA (BACKEND)'!$D$2:$D$32,"-")</f>
        <v>-</v>
      </c>
      <c r="AZ7" t="str">
        <f>IFERROR(Table2[[#This Row],[OPR(ALL)22]]-Table2[[#This Row],[CCWM(ALL)28]],"-")</f>
        <v>-</v>
      </c>
      <c r="BC7" t="str">
        <f>_xlfn.XLOOKUP(Table2[[#This Row],[TEAM NUMBER]],'CONCORDIA (BACKEND)'!$A$2:$A$32,'CONCORDIA (BACKEND)'!$H$2:$H$32,"-")</f>
        <v>-</v>
      </c>
    </row>
    <row r="8" spans="1:68" x14ac:dyDescent="0.2">
      <c r="A8" s="22" t="s">
        <v>133</v>
      </c>
      <c r="B8" s="10" t="s">
        <v>134</v>
      </c>
      <c r="C8" s="12" t="s">
        <v>135</v>
      </c>
      <c r="D8" s="46">
        <f>IFERROR(AVERAGE(Table2[[#This Row],[RANKING5]],Table2[[#This Row],[RANKING4]],Table2[[#This Row],[RANKING3]],Table2[[#This Row],[RANKING2]]),"-")</f>
        <v>6</v>
      </c>
      <c r="E8"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3-4-0</v>
      </c>
      <c r="J8" s="43">
        <f>IFERROR(AVERAGE(Table2[[#This Row],[OPR(ALL)4]],Table2[[#This Row],[OPR(ALL)13]],Table2[[#This Row],[OPR(ALL)22]],Table2[[#This Row],[OPR(ALL)31]]),"-")</f>
        <v>16.499999500000001</v>
      </c>
      <c r="M8" s="43">
        <f>IFERROR(AVERAGE(Table2[[#This Row],[DPR(ALL)7]],Table2[[#This Row],[DPR(ALL)16]],Table2[[#This Row],[DPR(ALL)25]],Table2[[#This Row],[DPR(ALL)34]]),"-")</f>
        <v>24</v>
      </c>
      <c r="P8" s="43">
        <f>IFERROR(AVERAGE(Table2[[#This Row],[CCWM(ALL)10]],Table2[[#This Row],[CCWM(ALL)19]],Table2[[#This Row],[CCWM(ALL)28]],Table2[[#This Row],[CCWM(ALL)37]]),"-")</f>
        <v>-7.5000004999999996</v>
      </c>
      <c r="Q8">
        <v>6</v>
      </c>
      <c r="R8" t="s">
        <v>136</v>
      </c>
      <c r="W8" s="43">
        <f>_xlfn.XLOOKUP(Table2[[#This Row],[TEAM NUMBER]],'ISB (BACKEND)'!$A$2:$A$9,'ISB (BACKEND)'!$D$2:$D$9,"-")</f>
        <v>16.499999500000001</v>
      </c>
      <c r="Z8" s="43">
        <f>IFERROR(Table2[[#This Row],[OPR(ALL)4]]-Table2[[#This Row],[CCWM(ALL)10]],"-")</f>
        <v>24</v>
      </c>
      <c r="AC8" s="43">
        <f>_xlfn.XLOOKUP(Table2[[#This Row],[TEAM NUMBER]],'ISB (BACKEND)'!$A$2:$A$9,'ISB (BACKEND)'!$H$2:$H$9,"-")</f>
        <v>-7.5000004999999996</v>
      </c>
      <c r="AD8" t="s">
        <v>117</v>
      </c>
      <c r="AE8" t="s">
        <v>117</v>
      </c>
      <c r="AJ8" t="str">
        <f>_xlfn.XLOOKUP(Table2[[#This Row],[TEAM NUMBER]],'APAC (BACKEND)'!$A$2:$A$43,'APAC (BACKEND)'!$J$2:$J$43,"-")</f>
        <v>-</v>
      </c>
      <c r="AM8" t="str">
        <f>_xlfn.XLOOKUP(Table2[[#This Row],[TEAM NUMBER]],'APAC (BACKEND)'!$A$2:$A$43,'APAC (BACKEND)'!$K$2:$K$43,"-")</f>
        <v>-</v>
      </c>
      <c r="AP8" t="str">
        <f>_xlfn.XLOOKUP(Table2[[#This Row],[TEAM NUMBER]],'APAC (BACKEND)'!$A$2:$A$43,'APAC (BACKEND)'!$L$2:$L$43,"-")</f>
        <v>-</v>
      </c>
      <c r="AQ8" t="s">
        <v>117</v>
      </c>
      <c r="AR8" t="s">
        <v>117</v>
      </c>
      <c r="AS8" t="s">
        <v>117</v>
      </c>
      <c r="AT8" t="s">
        <v>117</v>
      </c>
      <c r="AW8" t="str">
        <f>_xlfn.XLOOKUP(Table2[[#This Row],[TEAM NUMBER]],'CONCORDIA (BACKEND)'!$A$2:$A$32,'CONCORDIA (BACKEND)'!$D$2:$D$32,"-")</f>
        <v>-</v>
      </c>
      <c r="AZ8" t="str">
        <f>IFERROR(Table2[[#This Row],[OPR(ALL)22]]-Table2[[#This Row],[CCWM(ALL)28]],"-")</f>
        <v>-</v>
      </c>
      <c r="BC8" t="str">
        <f>_xlfn.XLOOKUP(Table2[[#This Row],[TEAM NUMBER]],'CONCORDIA (BACKEND)'!$A$2:$A$32,'CONCORDIA (BACKEND)'!$H$2:$H$32,"-")</f>
        <v>-</v>
      </c>
    </row>
    <row r="9" spans="1:68" x14ac:dyDescent="0.2">
      <c r="A9" s="47" t="s">
        <v>137</v>
      </c>
      <c r="B9" s="10" t="s">
        <v>137</v>
      </c>
      <c r="C9" s="11" t="s">
        <v>138</v>
      </c>
      <c r="D9" s="46">
        <f>IFERROR(AVERAGE(Table2[[#This Row],[RANKING5]],Table2[[#This Row],[RANKING4]],Table2[[#This Row],[RANKING3]],Table2[[#This Row],[RANKING2]]),"-")</f>
        <v>8</v>
      </c>
      <c r="E9"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6-5-1</v>
      </c>
      <c r="J9" s="43">
        <f>IFERROR(AVERAGE(Table2[[#This Row],[OPR(ALL)4]],Table2[[#This Row],[OPR(ALL)13]],Table2[[#This Row],[OPR(ALL)22]],Table2[[#This Row],[OPR(ALL)31]]),"-")</f>
        <v>14.249999750000001</v>
      </c>
      <c r="M9" s="43">
        <f>IFERROR(AVERAGE(Table2[[#This Row],[DPR(ALL)7]],Table2[[#This Row],[DPR(ALL)16]],Table2[[#This Row],[DPR(ALL)25]],Table2[[#This Row],[DPR(ALL)34]]),"-")</f>
        <v>11.250000000000002</v>
      </c>
      <c r="P9" s="43">
        <f>IFERROR(AVERAGE(Table2[[#This Row],[CCWM(ALL)10]],Table2[[#This Row],[CCWM(ALL)19]],Table2[[#This Row],[CCWM(ALL)28]],Table2[[#This Row],[CCWM(ALL)37]]),"-")</f>
        <v>2.9999997499999997</v>
      </c>
      <c r="Q9">
        <v>7</v>
      </c>
      <c r="R9" s="37" t="s">
        <v>139</v>
      </c>
      <c r="W9" s="43">
        <f>_xlfn.XLOOKUP(Table2[[#This Row],[TEAM NUMBER]],'ISB (BACKEND)'!$A$2:$A$9,'ISB (BACKEND)'!$D$2:$D$9,"-")</f>
        <v>10.499999500000003</v>
      </c>
      <c r="Z9" s="43">
        <f>IFERROR(Table2[[#This Row],[OPR(ALL)4]]-Table2[[#This Row],[CCWM(ALL)10]],"-")</f>
        <v>16.000000000000004</v>
      </c>
      <c r="AC9" s="43">
        <f>_xlfn.XLOOKUP(Table2[[#This Row],[TEAM NUMBER]],'ISB (BACKEND)'!$A$2:$A$9,'ISB (BACKEND)'!$H$2:$H$9,"-")</f>
        <v>-5.5000005000000005</v>
      </c>
      <c r="AD9" t="s">
        <v>117</v>
      </c>
      <c r="AE9" t="s">
        <v>117</v>
      </c>
      <c r="AJ9" t="str">
        <f>_xlfn.XLOOKUP(Table2[[#This Row],[TEAM NUMBER]],'APAC (BACKEND)'!$A$2:$A$43,'APAC (BACKEND)'!$J$2:$J$43,"-")</f>
        <v>-</v>
      </c>
      <c r="AM9" t="str">
        <f>_xlfn.XLOOKUP(Table2[[#This Row],[TEAM NUMBER]],'APAC (BACKEND)'!$A$2:$A$43,'APAC (BACKEND)'!$K$2:$K$43,"-")</f>
        <v>-</v>
      </c>
      <c r="AP9" t="str">
        <f>_xlfn.XLOOKUP(Table2[[#This Row],[TEAM NUMBER]],'APAC (BACKEND)'!$A$2:$A$43,'APAC (BACKEND)'!$L$2:$L$43,"-")</f>
        <v>-</v>
      </c>
      <c r="AQ9">
        <v>9</v>
      </c>
      <c r="AR9" t="s">
        <v>140</v>
      </c>
      <c r="AS9" t="s">
        <v>141</v>
      </c>
      <c r="AW9">
        <f>_xlfn.XLOOKUP(Table2[[#This Row],[TEAM NUMBER]],'CONCORDIA (BACKEND)'!$A$2:$A$32,'CONCORDIA (BACKEND)'!$D$2:$D$32,"-")</f>
        <v>18</v>
      </c>
      <c r="AZ9">
        <f>IFERROR(Table2[[#This Row],[OPR(ALL)22]]-Table2[[#This Row],[CCWM(ALL)28]],"-")</f>
        <v>6.5</v>
      </c>
      <c r="BC9">
        <f>_xlfn.XLOOKUP(Table2[[#This Row],[TEAM NUMBER]],'CONCORDIA (BACKEND)'!$A$2:$A$32,'CONCORDIA (BACKEND)'!$H$2:$H$32,"-")</f>
        <v>11.5</v>
      </c>
    </row>
    <row r="10" spans="1:68" x14ac:dyDescent="0.2">
      <c r="A10" s="22" t="s">
        <v>133</v>
      </c>
      <c r="B10" s="7" t="s">
        <v>142</v>
      </c>
      <c r="C10" s="12" t="s">
        <v>143</v>
      </c>
      <c r="D10" s="46">
        <f>IFERROR(AVERAGE(Table2[[#This Row],[RANKING5]],Table2[[#This Row],[RANKING4]],Table2[[#This Row],[RANKING3]],Table2[[#This Row],[RANKING2]]),"-")</f>
        <v>8</v>
      </c>
      <c r="E10"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1-6-0</v>
      </c>
      <c r="J10" s="43">
        <f>IFERROR(AVERAGE(Table2[[#This Row],[OPR(ALL)4]],Table2[[#This Row],[OPR(ALL)13]],Table2[[#This Row],[OPR(ALL)22]],Table2[[#This Row],[OPR(ALL)31]]),"-")</f>
        <v>13.500000499999997</v>
      </c>
      <c r="M10" s="43">
        <f>IFERROR(AVERAGE(Table2[[#This Row],[DPR(ALL)7]],Table2[[#This Row],[DPR(ALL)16]],Table2[[#This Row],[DPR(ALL)25]],Table2[[#This Row],[DPR(ALL)34]]),"-")</f>
        <v>23.000000999999997</v>
      </c>
      <c r="P10" s="43">
        <f>IFERROR(AVERAGE(Table2[[#This Row],[CCWM(ALL)10]],Table2[[#This Row],[CCWM(ALL)19]],Table2[[#This Row],[CCWM(ALL)28]],Table2[[#This Row],[CCWM(ALL)37]]),"-")</f>
        <v>-9.5000005000000005</v>
      </c>
      <c r="Q10">
        <v>8</v>
      </c>
      <c r="R10" t="s">
        <v>144</v>
      </c>
      <c r="W10" s="43">
        <f>_xlfn.XLOOKUP(Table2[[#This Row],[TEAM NUMBER]],'ISB (BACKEND)'!$A$2:$A$9,'ISB (BACKEND)'!$D$2:$D$9,"-")</f>
        <v>13.500000499999997</v>
      </c>
      <c r="Z10" s="43">
        <f>IFERROR(Table2[[#This Row],[OPR(ALL)4]]-Table2[[#This Row],[CCWM(ALL)10]],"-")</f>
        <v>23.000000999999997</v>
      </c>
      <c r="AC10" s="43">
        <f>_xlfn.XLOOKUP(Table2[[#This Row],[TEAM NUMBER]],'ISB (BACKEND)'!$A$2:$A$9,'ISB (BACKEND)'!$H$2:$H$9,"-")</f>
        <v>-9.5000005000000005</v>
      </c>
      <c r="AD10" t="s">
        <v>117</v>
      </c>
      <c r="AE10" t="s">
        <v>117</v>
      </c>
      <c r="AJ10" t="str">
        <f>_xlfn.XLOOKUP(Table2[[#This Row],[TEAM NUMBER]],'APAC (BACKEND)'!$A$2:$A$43,'APAC (BACKEND)'!$J$2:$J$43,"-")</f>
        <v>-</v>
      </c>
      <c r="AM10" t="str">
        <f>_xlfn.XLOOKUP(Table2[[#This Row],[TEAM NUMBER]],'APAC (BACKEND)'!$A$2:$A$43,'APAC (BACKEND)'!$K$2:$K$43,"-")</f>
        <v>-</v>
      </c>
      <c r="AP10" t="str">
        <f>_xlfn.XLOOKUP(Table2[[#This Row],[TEAM NUMBER]],'APAC (BACKEND)'!$A$2:$A$43,'APAC (BACKEND)'!$L$2:$L$43,"-")</f>
        <v>-</v>
      </c>
      <c r="AQ10" t="s">
        <v>117</v>
      </c>
      <c r="AR10" t="s">
        <v>117</v>
      </c>
      <c r="AS10" t="s">
        <v>117</v>
      </c>
      <c r="AT10" t="s">
        <v>117</v>
      </c>
      <c r="AW10" t="str">
        <f>_xlfn.XLOOKUP(Table2[[#This Row],[TEAM NUMBER]],'CONCORDIA (BACKEND)'!$A$2:$A$32,'CONCORDIA (BACKEND)'!$D$2:$D$32,"-")</f>
        <v>-</v>
      </c>
      <c r="AZ10" t="str">
        <f>IFERROR(Table2[[#This Row],[OPR(ALL)22]]-Table2[[#This Row],[CCWM(ALL)28]],"-")</f>
        <v>-</v>
      </c>
      <c r="BC10" t="str">
        <f>_xlfn.XLOOKUP(Table2[[#This Row],[TEAM NUMBER]],'CONCORDIA (BACKEND)'!$A$2:$A$32,'CONCORDIA (BACKEND)'!$H$2:$H$32,"-")</f>
        <v>-</v>
      </c>
    </row>
    <row r="11" spans="1:68" x14ac:dyDescent="0.2">
      <c r="A11" s="9" t="s">
        <v>145</v>
      </c>
      <c r="B11" s="10" t="s">
        <v>146</v>
      </c>
      <c r="C11" s="11" t="s">
        <v>147</v>
      </c>
      <c r="D11" s="46">
        <f>IFERROR(AVERAGE(Table2[[#This Row],[RANKING5]],Table2[[#This Row],[RANKING4]],Table2[[#This Row],[RANKING3]],Table2[[#This Row],[RANKING2]]),"-")</f>
        <v>19</v>
      </c>
      <c r="E11"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2-3-0</v>
      </c>
      <c r="J11" s="43">
        <f>IFERROR(AVERAGE(Table2[[#This Row],[OPR(ALL)4]],Table2[[#This Row],[OPR(ALL)13]],Table2[[#This Row],[OPR(ALL)22]],Table2[[#This Row],[OPR(ALL)31]]),"-")</f>
        <v>19</v>
      </c>
      <c r="M11" s="43">
        <f>IFERROR(AVERAGE(Table2[[#This Row],[DPR(ALL)7]],Table2[[#This Row],[DPR(ALL)16]],Table2[[#This Row],[DPR(ALL)25]],Table2[[#This Row],[DPR(ALL)34]]),"-")</f>
        <v>16.5</v>
      </c>
      <c r="P11" s="43">
        <f>IFERROR(AVERAGE(Table2[[#This Row],[CCWM(ALL)10]],Table2[[#This Row],[CCWM(ALL)19]],Table2[[#This Row],[CCWM(ALL)28]],Table2[[#This Row],[CCWM(ALL)37]]),"-")</f>
        <v>2.5</v>
      </c>
      <c r="Q11" t="s">
        <v>117</v>
      </c>
      <c r="R11" t="s">
        <v>117</v>
      </c>
      <c r="W11" t="str">
        <f>_xlfn.XLOOKUP(Table2[[#This Row],[TEAM NUMBER]],'ISB (BACKEND)'!$A$2:$A$9,'ISB (BACKEND)'!$D$2:$D$9,"-")</f>
        <v>-</v>
      </c>
      <c r="Z11" s="43" t="str">
        <f>IFERROR(Table2[[#This Row],[OPR(ALL)4]]-Table2[[#This Row],[CCWM(ALL)10]],"-")</f>
        <v>-</v>
      </c>
      <c r="AC11" t="str">
        <f>_xlfn.XLOOKUP(Table2[[#This Row],[TEAM NUMBER]],'ISB (BACKEND)'!$A$2:$A$9,'ISB (BACKEND)'!$H$2:$H$9,"-")</f>
        <v>-</v>
      </c>
      <c r="AD11" t="s">
        <v>117</v>
      </c>
      <c r="AE11" t="s">
        <v>117</v>
      </c>
      <c r="AJ11" t="str">
        <f>_xlfn.XLOOKUP(Table2[[#This Row],[TEAM NUMBER]],'APAC (BACKEND)'!$A$2:$A$43,'APAC (BACKEND)'!$J$2:$J$43,"-")</f>
        <v>-</v>
      </c>
      <c r="AM11" t="str">
        <f>_xlfn.XLOOKUP(Table2[[#This Row],[TEAM NUMBER]],'APAC (BACKEND)'!$A$2:$A$43,'APAC (BACKEND)'!$K$2:$K$43,"-")</f>
        <v>-</v>
      </c>
      <c r="AP11" t="str">
        <f>_xlfn.XLOOKUP(Table2[[#This Row],[TEAM NUMBER]],'APAC (BACKEND)'!$A$2:$A$43,'APAC (BACKEND)'!$L$2:$L$43,"-")</f>
        <v>-</v>
      </c>
      <c r="AQ11">
        <v>19</v>
      </c>
      <c r="AR11" t="s">
        <v>148</v>
      </c>
      <c r="AS11" t="s">
        <v>149</v>
      </c>
      <c r="AW11">
        <f>_xlfn.XLOOKUP(Table2[[#This Row],[TEAM NUMBER]],'CONCORDIA (BACKEND)'!$A$2:$A$32,'CONCORDIA (BACKEND)'!$D$2:$D$32,"-")</f>
        <v>19</v>
      </c>
      <c r="AZ11">
        <f>IFERROR(Table2[[#This Row],[OPR(ALL)22]]-Table2[[#This Row],[CCWM(ALL)28]],"-")</f>
        <v>16.5</v>
      </c>
      <c r="BC11">
        <f>_xlfn.XLOOKUP(Table2[[#This Row],[TEAM NUMBER]],'CONCORDIA (BACKEND)'!$A$2:$A$32,'CONCORDIA (BACKEND)'!$H$2:$H$32,"-")</f>
        <v>2.5</v>
      </c>
    </row>
    <row r="12" spans="1:68" x14ac:dyDescent="0.2">
      <c r="A12" s="9" t="s">
        <v>150</v>
      </c>
      <c r="B12" s="7" t="s">
        <v>151</v>
      </c>
      <c r="C12" s="8" t="s">
        <v>152</v>
      </c>
      <c r="D12" s="46">
        <f>IFERROR(AVERAGE(Table2[[#This Row],[RANKING5]],Table2[[#This Row],[RANKING4]],Table2[[#This Row],[RANKING3]],Table2[[#This Row],[RANKING2]]),"-")</f>
        <v>26</v>
      </c>
      <c r="E12"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1-4-0</v>
      </c>
      <c r="J12" s="43">
        <f>IFERROR(AVERAGE(Table2[[#This Row],[OPR(ALL)4]],Table2[[#This Row],[OPR(ALL)13]],Table2[[#This Row],[OPR(ALL)22]],Table2[[#This Row],[OPR(ALL)31]]),"-")</f>
        <v>16</v>
      </c>
      <c r="M12" s="43">
        <f>IFERROR(AVERAGE(Table2[[#This Row],[DPR(ALL)7]],Table2[[#This Row],[DPR(ALL)16]],Table2[[#This Row],[DPR(ALL)25]],Table2[[#This Row],[DPR(ALL)34]]),"-")</f>
        <v>37.5</v>
      </c>
      <c r="P12" s="43">
        <f>IFERROR(AVERAGE(Table2[[#This Row],[CCWM(ALL)10]],Table2[[#This Row],[CCWM(ALL)19]],Table2[[#This Row],[CCWM(ALL)28]],Table2[[#This Row],[CCWM(ALL)37]]),"-")</f>
        <v>-21.5</v>
      </c>
      <c r="Q12" t="s">
        <v>117</v>
      </c>
      <c r="R12" t="s">
        <v>117</v>
      </c>
      <c r="W12" t="str">
        <f>_xlfn.XLOOKUP(Table2[[#This Row],[TEAM NUMBER]],'ISB (BACKEND)'!$A$2:$A$9,'ISB (BACKEND)'!$D$2:$D$9,"-")</f>
        <v>-</v>
      </c>
      <c r="Z12" s="43" t="str">
        <f>IFERROR(Table2[[#This Row],[OPR(ALL)4]]-Table2[[#This Row],[CCWM(ALL)10]],"-")</f>
        <v>-</v>
      </c>
      <c r="AC12" t="str">
        <f>_xlfn.XLOOKUP(Table2[[#This Row],[TEAM NUMBER]],'ISB (BACKEND)'!$A$2:$A$9,'ISB (BACKEND)'!$H$2:$H$9,"-")</f>
        <v>-</v>
      </c>
      <c r="AD12" t="s">
        <v>117</v>
      </c>
      <c r="AE12" t="s">
        <v>117</v>
      </c>
      <c r="AJ12" t="str">
        <f>_xlfn.XLOOKUP(Table2[[#This Row],[TEAM NUMBER]],'APAC (BACKEND)'!$A$2:$A$43,'APAC (BACKEND)'!$J$2:$J$43,"-")</f>
        <v>-</v>
      </c>
      <c r="AK12" t="str">
        <f>_xlfn.XLOOKUP(Table2[[#This Row],[RANKING]],'APAC (BACKEND)'!$A$2:$A$43,'APAC (BACKEND)'!$J$2:$J$43,"-")</f>
        <v>-</v>
      </c>
      <c r="AL12" t="str">
        <f>_xlfn.XLOOKUP(Table2[[#This Row],[W/L/T]],'APAC (BACKEND)'!$A$2:$A$43,'APAC (BACKEND)'!$J$2:$J$43,"-")</f>
        <v>-</v>
      </c>
      <c r="AM12" t="str">
        <f>_xlfn.XLOOKUP(Table2[[#This Row],[TEAM NUMBER]],'APAC (BACKEND)'!$A$2:$A$43,'APAC (BACKEND)'!$K$2:$K$43,"-")</f>
        <v>-</v>
      </c>
      <c r="AN12" t="str">
        <f>_xlfn.XLOOKUP(Table2[[#This Row],[AvWP/AvAP/AvSP]],'APAC (BACKEND)'!$A$2:$A$43,'APAC (BACKEND)'!$J$2:$J$43,"-")</f>
        <v>-</v>
      </c>
      <c r="AO12" t="str">
        <f>_xlfn.XLOOKUP(Table2[[#This Row],[OPR(QUAL)]],'APAC (BACKEND)'!$A$2:$A$43,'APAC (BACKEND)'!$J$2:$J$43,"-")</f>
        <v>-</v>
      </c>
      <c r="AP12" t="str">
        <f>_xlfn.XLOOKUP(Table2[[#This Row],[TEAM NUMBER]],'APAC (BACKEND)'!$A$2:$A$43,'APAC (BACKEND)'!$L$2:$L$43,"-")</f>
        <v>-</v>
      </c>
      <c r="AQ12">
        <v>26</v>
      </c>
      <c r="AR12" t="s">
        <v>153</v>
      </c>
      <c r="AS12" t="s">
        <v>154</v>
      </c>
      <c r="AW12">
        <f>_xlfn.XLOOKUP(Table2[[#This Row],[TEAM NUMBER]],'CONCORDIA (BACKEND)'!$A$2:$A$32,'CONCORDIA (BACKEND)'!$D$2:$D$32,"-")</f>
        <v>16</v>
      </c>
      <c r="AZ12">
        <f>IFERROR(Table2[[#This Row],[OPR(ALL)22]]-Table2[[#This Row],[CCWM(ALL)28]],"-")</f>
        <v>37.5</v>
      </c>
      <c r="BC12">
        <f>_xlfn.XLOOKUP(Table2[[#This Row],[TEAM NUMBER]],'CONCORDIA (BACKEND)'!$A$2:$A$32,'CONCORDIA (BACKEND)'!$H$2:$H$32,"-")</f>
        <v>-21.5</v>
      </c>
    </row>
    <row r="13" spans="1:68" x14ac:dyDescent="0.2">
      <c r="A13" s="9" t="s">
        <v>150</v>
      </c>
      <c r="B13" s="10" t="s">
        <v>155</v>
      </c>
      <c r="C13" s="11" t="s">
        <v>156</v>
      </c>
      <c r="D13" s="46">
        <f>IFERROR(AVERAGE(Table2[[#This Row],[RANKING5]],Table2[[#This Row],[RANKING4]],Table2[[#This Row],[RANKING3]],Table2[[#This Row],[RANKING2]]),"-")</f>
        <v>27</v>
      </c>
      <c r="E13"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1-4-0</v>
      </c>
      <c r="J13" s="43">
        <f>IFERROR(AVERAGE(Table2[[#This Row],[OPR(ALL)4]],Table2[[#This Row],[OPR(ALL)13]],Table2[[#This Row],[OPR(ALL)22]],Table2[[#This Row],[OPR(ALL)31]]),"-")</f>
        <v>5</v>
      </c>
      <c r="M13" s="43">
        <f>IFERROR(AVERAGE(Table2[[#This Row],[DPR(ALL)7]],Table2[[#This Row],[DPR(ALL)16]],Table2[[#This Row],[DPR(ALL)25]],Table2[[#This Row],[DPR(ALL)34]]),"-")</f>
        <v>21.5</v>
      </c>
      <c r="P13" s="43">
        <f>IFERROR(AVERAGE(Table2[[#This Row],[CCWM(ALL)10]],Table2[[#This Row],[CCWM(ALL)19]],Table2[[#This Row],[CCWM(ALL)28]],Table2[[#This Row],[CCWM(ALL)37]]),"-")</f>
        <v>-16.5</v>
      </c>
      <c r="Q13" t="s">
        <v>117</v>
      </c>
      <c r="R13" t="s">
        <v>117</v>
      </c>
      <c r="W13" t="str">
        <f>_xlfn.XLOOKUP(Table2[[#This Row],[TEAM NUMBER]],'ISB (BACKEND)'!$A$2:$A$9,'ISB (BACKEND)'!$D$2:$D$9,"-")</f>
        <v>-</v>
      </c>
      <c r="Z13" s="43" t="str">
        <f>IFERROR(Table2[[#This Row],[OPR(ALL)4]]-Table2[[#This Row],[CCWM(ALL)10]],"-")</f>
        <v>-</v>
      </c>
      <c r="AC13" t="str">
        <f>_xlfn.XLOOKUP(Table2[[#This Row],[TEAM NUMBER]],'ISB (BACKEND)'!$A$2:$A$9,'ISB (BACKEND)'!$H$2:$H$9,"-")</f>
        <v>-</v>
      </c>
      <c r="AD13" t="s">
        <v>117</v>
      </c>
      <c r="AE13" t="s">
        <v>117</v>
      </c>
      <c r="AJ13" t="str">
        <f>_xlfn.XLOOKUP(Table2[[#This Row],[TEAM NUMBER]],'APAC (BACKEND)'!$A$2:$A$43,'APAC (BACKEND)'!$J$2:$J$43,"-")</f>
        <v>-</v>
      </c>
      <c r="AM13" t="str">
        <f>_xlfn.XLOOKUP(Table2[[#This Row],[TEAM NUMBER]],'APAC (BACKEND)'!$A$2:$A$43,'APAC (BACKEND)'!$K$2:$K$43,"-")</f>
        <v>-</v>
      </c>
      <c r="AP13" t="str">
        <f>_xlfn.XLOOKUP(Table2[[#This Row],[TEAM NUMBER]],'APAC (BACKEND)'!$A$2:$A$43,'APAC (BACKEND)'!$L$2:$L$43,"-")</f>
        <v>-</v>
      </c>
      <c r="AQ13">
        <v>27</v>
      </c>
      <c r="AR13" t="s">
        <v>153</v>
      </c>
      <c r="AS13" t="s">
        <v>157</v>
      </c>
      <c r="AW13">
        <f>_xlfn.XLOOKUP(Table2[[#This Row],[TEAM NUMBER]],'CONCORDIA (BACKEND)'!$A$2:$A$32,'CONCORDIA (BACKEND)'!$D$2:$D$32,"-")</f>
        <v>5</v>
      </c>
      <c r="AZ13">
        <f>IFERROR(Table2[[#This Row],[OPR(ALL)22]]-Table2[[#This Row],[CCWM(ALL)28]],"-")</f>
        <v>21.5</v>
      </c>
      <c r="BC13">
        <f>_xlfn.XLOOKUP(Table2[[#This Row],[TEAM NUMBER]],'CONCORDIA (BACKEND)'!$A$2:$A$32,'CONCORDIA (BACKEND)'!$H$2:$H$32,"-")</f>
        <v>-16.5</v>
      </c>
    </row>
    <row r="14" spans="1:68" x14ac:dyDescent="0.2">
      <c r="A14" s="22" t="s">
        <v>158</v>
      </c>
      <c r="B14" s="6" t="s">
        <v>159</v>
      </c>
      <c r="C14" s="12" t="s">
        <v>160</v>
      </c>
      <c r="D14" s="43" t="str">
        <f>IFERROR(AVERAGE(Table2[[#This Row],[RANKING5]],Table2[[#This Row],[RANKING4]],Table2[[#This Row],[RANKING3]],Table2[[#This Row],[RANKING2]]),"-")</f>
        <v>-</v>
      </c>
      <c r="E14"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H14" s="1"/>
      <c r="I14" s="1"/>
      <c r="J14" s="43" t="str">
        <f>IFERROR(AVERAGE(Table2[[#This Row],[OPR(ALL)4]],Table2[[#This Row],[OPR(ALL)13]],Table2[[#This Row],[OPR(ALL)22]],Table2[[#This Row],[OPR(ALL)31]]),"-")</f>
        <v>-</v>
      </c>
      <c r="M14" s="43" t="str">
        <f>IFERROR(AVERAGE(Table2[[#This Row],[DPR(ALL)7]],Table2[[#This Row],[DPR(ALL)16]],Table2[[#This Row],[DPR(ALL)25]],Table2[[#This Row],[DPR(ALL)34]]),"-")</f>
        <v>-</v>
      </c>
      <c r="P14" s="43" t="str">
        <f>IFERROR(AVERAGE(Table2[[#This Row],[CCWM(ALL)10]],Table2[[#This Row],[CCWM(ALL)19]],Table2[[#This Row],[CCWM(ALL)28]],Table2[[#This Row],[CCWM(ALL)37]]),"-")</f>
        <v>-</v>
      </c>
      <c r="Q14" t="s">
        <v>117</v>
      </c>
      <c r="R14" t="s">
        <v>117</v>
      </c>
      <c r="W14" t="str">
        <f>_xlfn.XLOOKUP(Table2[[#This Row],[TEAM NUMBER]],'ISB (BACKEND)'!$A$2:$A$9,'ISB (BACKEND)'!$D$2:$D$9,"-")</f>
        <v>-</v>
      </c>
      <c r="Z14" s="43" t="str">
        <f>IFERROR(Table2[[#This Row],[OPR(ALL)4]]-Table2[[#This Row],[CCWM(ALL)10]],"-")</f>
        <v>-</v>
      </c>
      <c r="AC14" t="str">
        <f>_xlfn.XLOOKUP(Table2[[#This Row],[TEAM NUMBER]],'ISB (BACKEND)'!$A$2:$A$9,'ISB (BACKEND)'!$H$2:$H$9,"-")</f>
        <v>-</v>
      </c>
      <c r="AD14" t="s">
        <v>117</v>
      </c>
      <c r="AE14" t="s">
        <v>117</v>
      </c>
      <c r="AJ14" t="str">
        <f>_xlfn.XLOOKUP(Table2[[#This Row],[TEAM NUMBER]],'APAC (BACKEND)'!$A$2:$A$43,'APAC (BACKEND)'!$J$2:$J$43,"-")</f>
        <v>-</v>
      </c>
      <c r="AM14" t="str">
        <f>_xlfn.XLOOKUP(Table2[[#This Row],[TEAM NUMBER]],'APAC (BACKEND)'!$A$2:$A$43,'APAC (BACKEND)'!$K$2:$K$43,"-")</f>
        <v>-</v>
      </c>
      <c r="AP14" t="str">
        <f>_xlfn.XLOOKUP(Table2[[#This Row],[TEAM NUMBER]],'APAC (BACKEND)'!$A$2:$A$43,'APAC (BACKEND)'!$L$2:$L$43,"-")</f>
        <v>-</v>
      </c>
      <c r="AQ14" t="s">
        <v>117</v>
      </c>
      <c r="AR14" t="s">
        <v>117</v>
      </c>
      <c r="AS14" t="s">
        <v>117</v>
      </c>
      <c r="AT14" t="s">
        <v>117</v>
      </c>
      <c r="AW14" t="str">
        <f>_xlfn.XLOOKUP(Table2[[#This Row],[TEAM NUMBER]],'CONCORDIA (BACKEND)'!$A$2:$A$32,'CONCORDIA (BACKEND)'!$D$2:$D$32,"-")</f>
        <v>-</v>
      </c>
      <c r="AZ14" t="str">
        <f>IFERROR(Table2[[#This Row],[OPR(ALL)22]]-Table2[[#This Row],[CCWM(ALL)28]],"-")</f>
        <v>-</v>
      </c>
      <c r="BC14" t="str">
        <f>_xlfn.XLOOKUP(Table2[[#This Row],[TEAM NUMBER]],'CONCORDIA (BACKEND)'!$A$2:$A$32,'CONCORDIA (BACKEND)'!$H$2:$H$32,"-")</f>
        <v>-</v>
      </c>
    </row>
    <row r="15" spans="1:68" x14ac:dyDescent="0.2">
      <c r="A15" s="22" t="s">
        <v>158</v>
      </c>
      <c r="B15" s="6" t="s">
        <v>161</v>
      </c>
      <c r="C15" s="12" t="s">
        <v>162</v>
      </c>
      <c r="D15" s="43" t="str">
        <f>IFERROR(AVERAGE(Table2[[#This Row],[RANKING5]],Table2[[#This Row],[RANKING4]],Table2[[#This Row],[RANKING3]],Table2[[#This Row],[RANKING2]]),"-")</f>
        <v>-</v>
      </c>
      <c r="E15"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J15" s="43" t="str">
        <f>IFERROR(AVERAGE(Table2[[#This Row],[OPR(ALL)4]],Table2[[#This Row],[OPR(ALL)13]],Table2[[#This Row],[OPR(ALL)22]],Table2[[#This Row],[OPR(ALL)31]]),"-")</f>
        <v>-</v>
      </c>
      <c r="M15" s="43" t="str">
        <f>IFERROR(AVERAGE(Table2[[#This Row],[DPR(ALL)7]],Table2[[#This Row],[DPR(ALL)16]],Table2[[#This Row],[DPR(ALL)25]],Table2[[#This Row],[DPR(ALL)34]]),"-")</f>
        <v>-</v>
      </c>
      <c r="P15" s="43" t="str">
        <f>IFERROR(AVERAGE(Table2[[#This Row],[CCWM(ALL)10]],Table2[[#This Row],[CCWM(ALL)19]],Table2[[#This Row],[CCWM(ALL)28]],Table2[[#This Row],[CCWM(ALL)37]]),"-")</f>
        <v>-</v>
      </c>
      <c r="Q15" t="s">
        <v>117</v>
      </c>
      <c r="R15" t="s">
        <v>117</v>
      </c>
      <c r="W15" t="str">
        <f>_xlfn.XLOOKUP(Table2[[#This Row],[TEAM NUMBER]],'ISB (BACKEND)'!$A$2:$A$9,'ISB (BACKEND)'!$D$2:$D$9,"-")</f>
        <v>-</v>
      </c>
      <c r="Z15" s="43" t="str">
        <f>IFERROR(Table2[[#This Row],[OPR(ALL)4]]-Table2[[#This Row],[CCWM(ALL)10]],"-")</f>
        <v>-</v>
      </c>
      <c r="AC15" t="str">
        <f>_xlfn.XLOOKUP(Table2[[#This Row],[TEAM NUMBER]],'ISB (BACKEND)'!$A$2:$A$9,'ISB (BACKEND)'!$H$2:$H$9,"-")</f>
        <v>-</v>
      </c>
      <c r="AD15" t="s">
        <v>117</v>
      </c>
      <c r="AE15" t="s">
        <v>117</v>
      </c>
      <c r="AJ15" t="str">
        <f>_xlfn.XLOOKUP(Table2[[#This Row],[TEAM NUMBER]],'APAC (BACKEND)'!$A$2:$A$43,'APAC (BACKEND)'!$J$2:$J$43,"-")</f>
        <v>-</v>
      </c>
      <c r="AM15" t="str">
        <f>_xlfn.XLOOKUP(Table2[[#This Row],[TEAM NUMBER]],'APAC (BACKEND)'!$A$2:$A$43,'APAC (BACKEND)'!$K$2:$K$43,"-")</f>
        <v>-</v>
      </c>
      <c r="AP15" t="str">
        <f>_xlfn.XLOOKUP(Table2[[#This Row],[TEAM NUMBER]],'APAC (BACKEND)'!$A$2:$A$43,'APAC (BACKEND)'!$L$2:$L$43,"-")</f>
        <v>-</v>
      </c>
      <c r="AQ15" t="s">
        <v>117</v>
      </c>
      <c r="AR15" t="s">
        <v>117</v>
      </c>
      <c r="AS15" t="s">
        <v>117</v>
      </c>
      <c r="AT15" t="s">
        <v>117</v>
      </c>
      <c r="AW15" t="str">
        <f>_xlfn.XLOOKUP(Table2[[#This Row],[TEAM NUMBER]],'CONCORDIA (BACKEND)'!$A$2:$A$32,'CONCORDIA (BACKEND)'!$D$2:$D$32,"-")</f>
        <v>-</v>
      </c>
      <c r="AZ15" t="str">
        <f>IFERROR(Table2[[#This Row],[OPR(ALL)22]]-Table2[[#This Row],[CCWM(ALL)28]],"-")</f>
        <v>-</v>
      </c>
      <c r="BC15" t="str">
        <f>_xlfn.XLOOKUP(Table2[[#This Row],[TEAM NUMBER]],'CONCORDIA (BACKEND)'!$A$2:$A$32,'CONCORDIA (BACKEND)'!$H$2:$H$32,"-")</f>
        <v>-</v>
      </c>
    </row>
    <row r="16" spans="1:68" x14ac:dyDescent="0.2">
      <c r="A16" s="22" t="s">
        <v>158</v>
      </c>
      <c r="B16" s="6" t="s">
        <v>163</v>
      </c>
      <c r="C16" s="12" t="s">
        <v>164</v>
      </c>
      <c r="D16" s="43" t="str">
        <f>IFERROR(AVERAGE(Table2[[#This Row],[RANKING5]],Table2[[#This Row],[RANKING4]],Table2[[#This Row],[RANKING3]],Table2[[#This Row],[RANKING2]]),"-")</f>
        <v>-</v>
      </c>
      <c r="E16"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J16" s="43" t="str">
        <f>IFERROR(AVERAGE(Table2[[#This Row],[OPR(ALL)4]],Table2[[#This Row],[OPR(ALL)13]],Table2[[#This Row],[OPR(ALL)22]],Table2[[#This Row],[OPR(ALL)31]]),"-")</f>
        <v>-</v>
      </c>
      <c r="M16" s="43" t="str">
        <f>IFERROR(AVERAGE(Table2[[#This Row],[DPR(ALL)7]],Table2[[#This Row],[DPR(ALL)16]],Table2[[#This Row],[DPR(ALL)25]],Table2[[#This Row],[DPR(ALL)34]]),"-")</f>
        <v>-</v>
      </c>
      <c r="P16" s="43" t="str">
        <f>IFERROR(AVERAGE(Table2[[#This Row],[CCWM(ALL)10]],Table2[[#This Row],[CCWM(ALL)19]],Table2[[#This Row],[CCWM(ALL)28]],Table2[[#This Row],[CCWM(ALL)37]]),"-")</f>
        <v>-</v>
      </c>
      <c r="Q16" t="s">
        <v>117</v>
      </c>
      <c r="R16" t="s">
        <v>117</v>
      </c>
      <c r="W16" t="str">
        <f>_xlfn.XLOOKUP(Table2[[#This Row],[TEAM NUMBER]],'ISB (BACKEND)'!$A$2:$A$9,'ISB (BACKEND)'!$D$2:$D$9,"-")</f>
        <v>-</v>
      </c>
      <c r="Z16" s="43" t="str">
        <f>IFERROR(Table2[[#This Row],[OPR(ALL)4]]-Table2[[#This Row],[CCWM(ALL)10]],"-")</f>
        <v>-</v>
      </c>
      <c r="AC16" t="str">
        <f>_xlfn.XLOOKUP(Table2[[#This Row],[TEAM NUMBER]],'ISB (BACKEND)'!$A$2:$A$9,'ISB (BACKEND)'!$H$2:$H$9,"-")</f>
        <v>-</v>
      </c>
      <c r="AD16" t="s">
        <v>117</v>
      </c>
      <c r="AE16" t="s">
        <v>117</v>
      </c>
      <c r="AJ16" t="str">
        <f>_xlfn.XLOOKUP(Table2[[#This Row],[TEAM NUMBER]],'APAC (BACKEND)'!$A$2:$A$43,'APAC (BACKEND)'!$J$2:$J$43,"-")</f>
        <v>-</v>
      </c>
      <c r="AM16" t="str">
        <f>_xlfn.XLOOKUP(Table2[[#This Row],[TEAM NUMBER]],'APAC (BACKEND)'!$A$2:$A$43,'APAC (BACKEND)'!$K$2:$K$43,"-")</f>
        <v>-</v>
      </c>
      <c r="AP16" t="str">
        <f>_xlfn.XLOOKUP(Table2[[#This Row],[TEAM NUMBER]],'APAC (BACKEND)'!$A$2:$A$43,'APAC (BACKEND)'!$L$2:$L$43,"-")</f>
        <v>-</v>
      </c>
      <c r="AQ16" t="s">
        <v>117</v>
      </c>
      <c r="AR16" t="s">
        <v>117</v>
      </c>
      <c r="AS16" t="s">
        <v>117</v>
      </c>
      <c r="AT16" t="s">
        <v>117</v>
      </c>
      <c r="AW16" t="str">
        <f>_xlfn.XLOOKUP(Table2[[#This Row],[TEAM NUMBER]],'CONCORDIA (BACKEND)'!$A$2:$A$32,'CONCORDIA (BACKEND)'!$D$2:$D$32,"-")</f>
        <v>-</v>
      </c>
      <c r="AZ16" t="str">
        <f>IFERROR(Table2[[#This Row],[OPR(ALL)22]]-Table2[[#This Row],[CCWM(ALL)28]],"-")</f>
        <v>-</v>
      </c>
      <c r="BC16" t="str">
        <f>_xlfn.XLOOKUP(Table2[[#This Row],[TEAM NUMBER]],'CONCORDIA (BACKEND)'!$A$2:$A$32,'CONCORDIA (BACKEND)'!$H$2:$H$32,"-")</f>
        <v>-</v>
      </c>
    </row>
    <row r="17" spans="1:55" x14ac:dyDescent="0.2">
      <c r="A17" s="22" t="s">
        <v>158</v>
      </c>
      <c r="B17" s="6" t="s">
        <v>165</v>
      </c>
      <c r="C17" s="12" t="s">
        <v>166</v>
      </c>
      <c r="D17" s="43" t="str">
        <f>IFERROR(AVERAGE(Table2[[#This Row],[RANKING5]],Table2[[#This Row],[RANKING4]],Table2[[#This Row],[RANKING3]],Table2[[#This Row],[RANKING2]]),"-")</f>
        <v>-</v>
      </c>
      <c r="E17"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J17" s="43" t="str">
        <f>IFERROR(AVERAGE(Table2[[#This Row],[OPR(ALL)4]],Table2[[#This Row],[OPR(ALL)13]],Table2[[#This Row],[OPR(ALL)22]],Table2[[#This Row],[OPR(ALL)31]]),"-")</f>
        <v>-</v>
      </c>
      <c r="M17" s="43" t="str">
        <f>IFERROR(AVERAGE(Table2[[#This Row],[DPR(ALL)7]],Table2[[#This Row],[DPR(ALL)16]],Table2[[#This Row],[DPR(ALL)25]],Table2[[#This Row],[DPR(ALL)34]]),"-")</f>
        <v>-</v>
      </c>
      <c r="P17" s="43" t="str">
        <f>IFERROR(AVERAGE(Table2[[#This Row],[CCWM(ALL)10]],Table2[[#This Row],[CCWM(ALL)19]],Table2[[#This Row],[CCWM(ALL)28]],Table2[[#This Row],[CCWM(ALL)37]]),"-")</f>
        <v>-</v>
      </c>
      <c r="Q17" t="s">
        <v>117</v>
      </c>
      <c r="R17" t="s">
        <v>117</v>
      </c>
      <c r="W17" t="str">
        <f>_xlfn.XLOOKUP(Table2[[#This Row],[TEAM NUMBER]],'ISB (BACKEND)'!$A$2:$A$9,'ISB (BACKEND)'!$D$2:$D$9,"-")</f>
        <v>-</v>
      </c>
      <c r="Z17" s="43" t="str">
        <f>IFERROR(Table2[[#This Row],[OPR(ALL)4]]-Table2[[#This Row],[CCWM(ALL)10]],"-")</f>
        <v>-</v>
      </c>
      <c r="AC17" t="str">
        <f>_xlfn.XLOOKUP(Table2[[#This Row],[TEAM NUMBER]],'ISB (BACKEND)'!$A$2:$A$9,'ISB (BACKEND)'!$H$2:$H$9,"-")</f>
        <v>-</v>
      </c>
      <c r="AD17" t="s">
        <v>117</v>
      </c>
      <c r="AE17" t="s">
        <v>117</v>
      </c>
      <c r="AJ17" t="str">
        <f>_xlfn.XLOOKUP(Table2[[#This Row],[TEAM NUMBER]],'APAC (BACKEND)'!$A$2:$A$43,'APAC (BACKEND)'!$J$2:$J$43,"-")</f>
        <v>-</v>
      </c>
      <c r="AM17" t="str">
        <f>_xlfn.XLOOKUP(Table2[[#This Row],[TEAM NUMBER]],'APAC (BACKEND)'!$A$2:$A$43,'APAC (BACKEND)'!$K$2:$K$43,"-")</f>
        <v>-</v>
      </c>
      <c r="AP17" t="str">
        <f>_xlfn.XLOOKUP(Table2[[#This Row],[TEAM NUMBER]],'APAC (BACKEND)'!$A$2:$A$43,'APAC (BACKEND)'!$L$2:$L$43,"-")</f>
        <v>-</v>
      </c>
      <c r="AQ17" t="s">
        <v>117</v>
      </c>
      <c r="AR17" t="s">
        <v>117</v>
      </c>
      <c r="AS17" t="s">
        <v>117</v>
      </c>
      <c r="AT17" t="s">
        <v>117</v>
      </c>
      <c r="AW17" t="str">
        <f>_xlfn.XLOOKUP(Table2[[#This Row],[TEAM NUMBER]],'CONCORDIA (BACKEND)'!$A$2:$A$32,'CONCORDIA (BACKEND)'!$D$2:$D$32,"-")</f>
        <v>-</v>
      </c>
      <c r="AZ17" t="str">
        <f>IFERROR(Table2[[#This Row],[OPR(ALL)22]]-Table2[[#This Row],[CCWM(ALL)28]],"-")</f>
        <v>-</v>
      </c>
      <c r="BC17" t="str">
        <f>_xlfn.XLOOKUP(Table2[[#This Row],[TEAM NUMBER]],'CONCORDIA (BACKEND)'!$A$2:$A$32,'CONCORDIA (BACKEND)'!$H$2:$H$32,"-")</f>
        <v>-</v>
      </c>
    </row>
    <row r="18" spans="1:55" x14ac:dyDescent="0.2">
      <c r="A18" s="22" t="s">
        <v>167</v>
      </c>
      <c r="B18" s="6" t="s">
        <v>168</v>
      </c>
      <c r="C18" s="12" t="s">
        <v>169</v>
      </c>
      <c r="D18" s="43" t="str">
        <f>IFERROR(AVERAGE(Table2[[#This Row],[RANKING5]],Table2[[#This Row],[RANKING4]],Table2[[#This Row],[RANKING3]],Table2[[#This Row],[RANKING2]]),"-")</f>
        <v>-</v>
      </c>
      <c r="E18"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J18" s="43" t="str">
        <f>IFERROR(AVERAGE(Table2[[#This Row],[OPR(ALL)4]],Table2[[#This Row],[OPR(ALL)13]],Table2[[#This Row],[OPR(ALL)22]],Table2[[#This Row],[OPR(ALL)31]]),"-")</f>
        <v>-</v>
      </c>
      <c r="M18" s="43" t="str">
        <f>IFERROR(AVERAGE(Table2[[#This Row],[DPR(ALL)7]],Table2[[#This Row],[DPR(ALL)16]],Table2[[#This Row],[DPR(ALL)25]],Table2[[#This Row],[DPR(ALL)34]]),"-")</f>
        <v>-</v>
      </c>
      <c r="P18" s="43" t="str">
        <f>IFERROR(AVERAGE(Table2[[#This Row],[CCWM(ALL)10]],Table2[[#This Row],[CCWM(ALL)19]],Table2[[#This Row],[CCWM(ALL)28]],Table2[[#This Row],[CCWM(ALL)37]]),"-")</f>
        <v>-</v>
      </c>
      <c r="Q18" t="s">
        <v>117</v>
      </c>
      <c r="R18" t="s">
        <v>117</v>
      </c>
      <c r="W18" t="str">
        <f>_xlfn.XLOOKUP(Table2[[#This Row],[TEAM NUMBER]],'ISB (BACKEND)'!$A$2:$A$9,'ISB (BACKEND)'!$D$2:$D$9,"-")</f>
        <v>-</v>
      </c>
      <c r="Z18" s="43" t="str">
        <f>IFERROR(Table2[[#This Row],[OPR(ALL)4]]-Table2[[#This Row],[CCWM(ALL)10]],"-")</f>
        <v>-</v>
      </c>
      <c r="AC18" t="str">
        <f>_xlfn.XLOOKUP(Table2[[#This Row],[TEAM NUMBER]],'ISB (BACKEND)'!$A$2:$A$9,'ISB (BACKEND)'!$H$2:$H$9,"-")</f>
        <v>-</v>
      </c>
      <c r="AD18" t="s">
        <v>117</v>
      </c>
      <c r="AE18" t="s">
        <v>117</v>
      </c>
      <c r="AJ18" t="str">
        <f>_xlfn.XLOOKUP(Table2[[#This Row],[TEAM NUMBER]],'APAC (BACKEND)'!$A$2:$A$43,'APAC (BACKEND)'!$J$2:$J$43,"-")</f>
        <v>-</v>
      </c>
      <c r="AM18" t="str">
        <f>_xlfn.XLOOKUP(Table2[[#This Row],[TEAM NUMBER]],'APAC (BACKEND)'!$A$2:$A$43,'APAC (BACKEND)'!$K$2:$K$43,"-")</f>
        <v>-</v>
      </c>
      <c r="AP18" t="str">
        <f>_xlfn.XLOOKUP(Table2[[#This Row],[TEAM NUMBER]],'APAC (BACKEND)'!$A$2:$A$43,'APAC (BACKEND)'!$L$2:$L$43,"-")</f>
        <v>-</v>
      </c>
      <c r="AQ18" t="s">
        <v>117</v>
      </c>
      <c r="AR18" t="s">
        <v>117</v>
      </c>
      <c r="AS18" t="s">
        <v>117</v>
      </c>
      <c r="AT18" t="s">
        <v>117</v>
      </c>
      <c r="AW18" t="str">
        <f>_xlfn.XLOOKUP(Table2[[#This Row],[TEAM NUMBER]],'CONCORDIA (BACKEND)'!$A$2:$A$32,'CONCORDIA (BACKEND)'!$D$2:$D$32,"-")</f>
        <v>-</v>
      </c>
      <c r="AZ18" t="str">
        <f>IFERROR(Table2[[#This Row],[OPR(ALL)22]]-Table2[[#This Row],[CCWM(ALL)28]],"-")</f>
        <v>-</v>
      </c>
      <c r="BC18" t="str">
        <f>_xlfn.XLOOKUP(Table2[[#This Row],[TEAM NUMBER]],'CONCORDIA (BACKEND)'!$A$2:$A$32,'CONCORDIA (BACKEND)'!$H$2:$H$32,"-")</f>
        <v>-</v>
      </c>
    </row>
    <row r="19" spans="1:55" x14ac:dyDescent="0.2">
      <c r="A19" s="22" t="s">
        <v>167</v>
      </c>
      <c r="B19" s="6" t="s">
        <v>170</v>
      </c>
      <c r="C19" s="12" t="s">
        <v>171</v>
      </c>
      <c r="D19" s="43" t="str">
        <f>IFERROR(AVERAGE(Table2[[#This Row],[RANKING5]],Table2[[#This Row],[RANKING4]],Table2[[#This Row],[RANKING3]],Table2[[#This Row],[RANKING2]]),"-")</f>
        <v>-</v>
      </c>
      <c r="E19"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J19" s="43" t="str">
        <f>IFERROR(AVERAGE(Table2[[#This Row],[OPR(ALL)4]],Table2[[#This Row],[OPR(ALL)13]],Table2[[#This Row],[OPR(ALL)22]],Table2[[#This Row],[OPR(ALL)31]]),"-")</f>
        <v>-</v>
      </c>
      <c r="M19" s="43" t="str">
        <f>IFERROR(AVERAGE(Table2[[#This Row],[DPR(ALL)7]],Table2[[#This Row],[DPR(ALL)16]],Table2[[#This Row],[DPR(ALL)25]],Table2[[#This Row],[DPR(ALL)34]]),"-")</f>
        <v>-</v>
      </c>
      <c r="P19" s="43" t="str">
        <f>IFERROR(AVERAGE(Table2[[#This Row],[CCWM(ALL)10]],Table2[[#This Row],[CCWM(ALL)19]],Table2[[#This Row],[CCWM(ALL)28]],Table2[[#This Row],[CCWM(ALL)37]]),"-")</f>
        <v>-</v>
      </c>
      <c r="Q19" t="s">
        <v>117</v>
      </c>
      <c r="R19" t="s">
        <v>117</v>
      </c>
      <c r="W19" t="str">
        <f>_xlfn.XLOOKUP(Table2[[#This Row],[TEAM NUMBER]],'ISB (BACKEND)'!$A$2:$A$9,'ISB (BACKEND)'!$D$2:$D$9,"-")</f>
        <v>-</v>
      </c>
      <c r="Z19" s="43" t="str">
        <f>IFERROR(Table2[[#This Row],[OPR(ALL)4]]-Table2[[#This Row],[CCWM(ALL)10]],"-")</f>
        <v>-</v>
      </c>
      <c r="AC19" t="str">
        <f>_xlfn.XLOOKUP(Table2[[#This Row],[TEAM NUMBER]],'ISB (BACKEND)'!$A$2:$A$9,'ISB (BACKEND)'!$H$2:$H$9,"-")</f>
        <v>-</v>
      </c>
      <c r="AD19" t="s">
        <v>117</v>
      </c>
      <c r="AE19" t="s">
        <v>117</v>
      </c>
      <c r="AJ19" t="str">
        <f>_xlfn.XLOOKUP(Table2[[#This Row],[TEAM NUMBER]],'APAC (BACKEND)'!$A$2:$A$43,'APAC (BACKEND)'!$J$2:$J$43,"-")</f>
        <v>-</v>
      </c>
      <c r="AM19" t="str">
        <f>_xlfn.XLOOKUP(Table2[[#This Row],[TEAM NUMBER]],'APAC (BACKEND)'!$A$2:$A$43,'APAC (BACKEND)'!$K$2:$K$43,"-")</f>
        <v>-</v>
      </c>
      <c r="AP19" t="str">
        <f>_xlfn.XLOOKUP(Table2[[#This Row],[TEAM NUMBER]],'APAC (BACKEND)'!$A$2:$A$43,'APAC (BACKEND)'!$L$2:$L$43,"-")</f>
        <v>-</v>
      </c>
      <c r="AQ19" t="s">
        <v>117</v>
      </c>
      <c r="AR19" t="s">
        <v>117</v>
      </c>
      <c r="AS19" t="s">
        <v>117</v>
      </c>
      <c r="AT19" t="s">
        <v>117</v>
      </c>
      <c r="AW19" t="str">
        <f>_xlfn.XLOOKUP(Table2[[#This Row],[TEAM NUMBER]],'CONCORDIA (BACKEND)'!$A$2:$A$32,'CONCORDIA (BACKEND)'!$D$2:$D$32,"-")</f>
        <v>-</v>
      </c>
      <c r="AZ19" t="str">
        <f>IFERROR(Table2[[#This Row],[OPR(ALL)22]]-Table2[[#This Row],[CCWM(ALL)28]],"-")</f>
        <v>-</v>
      </c>
      <c r="BC19" t="str">
        <f>_xlfn.XLOOKUP(Table2[[#This Row],[TEAM NUMBER]],'CONCORDIA (BACKEND)'!$A$2:$A$32,'CONCORDIA (BACKEND)'!$H$2:$H$32,"-")</f>
        <v>-</v>
      </c>
    </row>
    <row r="20" spans="1:55" x14ac:dyDescent="0.2">
      <c r="A20" s="22" t="s">
        <v>167</v>
      </c>
      <c r="B20" s="6" t="s">
        <v>170</v>
      </c>
      <c r="C20" s="12" t="s">
        <v>172</v>
      </c>
      <c r="D20" s="43" t="str">
        <f>IFERROR(AVERAGE(Table2[[#This Row],[RANKING5]],Table2[[#This Row],[RANKING4]],Table2[[#This Row],[RANKING3]],Table2[[#This Row],[RANKING2]]),"-")</f>
        <v>-</v>
      </c>
      <c r="E20"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J20" s="43" t="str">
        <f>IFERROR(AVERAGE(Table2[[#This Row],[OPR(ALL)4]],Table2[[#This Row],[OPR(ALL)13]],Table2[[#This Row],[OPR(ALL)22]],Table2[[#This Row],[OPR(ALL)31]]),"-")</f>
        <v>-</v>
      </c>
      <c r="M20" s="43" t="str">
        <f>IFERROR(AVERAGE(Table2[[#This Row],[DPR(ALL)7]],Table2[[#This Row],[DPR(ALL)16]],Table2[[#This Row],[DPR(ALL)25]],Table2[[#This Row],[DPR(ALL)34]]),"-")</f>
        <v>-</v>
      </c>
      <c r="P20" s="43" t="str">
        <f>IFERROR(AVERAGE(Table2[[#This Row],[CCWM(ALL)10]],Table2[[#This Row],[CCWM(ALL)19]],Table2[[#This Row],[CCWM(ALL)28]],Table2[[#This Row],[CCWM(ALL)37]]),"-")</f>
        <v>-</v>
      </c>
      <c r="Q20" t="s">
        <v>117</v>
      </c>
      <c r="R20" t="s">
        <v>117</v>
      </c>
      <c r="W20" t="str">
        <f>_xlfn.XLOOKUP(Table2[[#This Row],[TEAM NUMBER]],'ISB (BACKEND)'!$A$2:$A$9,'ISB (BACKEND)'!$D$2:$D$9,"-")</f>
        <v>-</v>
      </c>
      <c r="Z20" s="43" t="str">
        <f>IFERROR(Table2[[#This Row],[OPR(ALL)4]]-Table2[[#This Row],[CCWM(ALL)10]],"-")</f>
        <v>-</v>
      </c>
      <c r="AC20" t="str">
        <f>_xlfn.XLOOKUP(Table2[[#This Row],[TEAM NUMBER]],'ISB (BACKEND)'!$A$2:$A$9,'ISB (BACKEND)'!$H$2:$H$9,"-")</f>
        <v>-</v>
      </c>
      <c r="AD20" t="s">
        <v>117</v>
      </c>
      <c r="AE20" t="s">
        <v>117</v>
      </c>
      <c r="AJ20" t="str">
        <f>_xlfn.XLOOKUP(Table2[[#This Row],[TEAM NUMBER]],'APAC (BACKEND)'!$A$2:$A$43,'APAC (BACKEND)'!$J$2:$J$43,"-")</f>
        <v>-</v>
      </c>
      <c r="AM20" t="str">
        <f>_xlfn.XLOOKUP(Table2[[#This Row],[TEAM NUMBER]],'APAC (BACKEND)'!$A$2:$A$43,'APAC (BACKEND)'!$K$2:$K$43,"-")</f>
        <v>-</v>
      </c>
      <c r="AP20" t="str">
        <f>_xlfn.XLOOKUP(Table2[[#This Row],[TEAM NUMBER]],'APAC (BACKEND)'!$A$2:$A$43,'APAC (BACKEND)'!$L$2:$L$43,"-")</f>
        <v>-</v>
      </c>
      <c r="AQ20" t="s">
        <v>117</v>
      </c>
      <c r="AR20" t="s">
        <v>117</v>
      </c>
      <c r="AS20" t="s">
        <v>117</v>
      </c>
      <c r="AT20" t="s">
        <v>117</v>
      </c>
      <c r="AW20" t="str">
        <f>_xlfn.XLOOKUP(Table2[[#This Row],[TEAM NUMBER]],'CONCORDIA (BACKEND)'!$A$2:$A$32,'CONCORDIA (BACKEND)'!$D$2:$D$32,"-")</f>
        <v>-</v>
      </c>
      <c r="AZ20" t="str">
        <f>IFERROR(Table2[[#This Row],[OPR(ALL)22]]-Table2[[#This Row],[CCWM(ALL)28]],"-")</f>
        <v>-</v>
      </c>
      <c r="BC20" t="str">
        <f>_xlfn.XLOOKUP(Table2[[#This Row],[TEAM NUMBER]],'CONCORDIA (BACKEND)'!$A$2:$A$32,'CONCORDIA (BACKEND)'!$H$2:$H$32,"-")</f>
        <v>-</v>
      </c>
    </row>
    <row r="21" spans="1:55" x14ac:dyDescent="0.2">
      <c r="A21" s="22" t="s">
        <v>44</v>
      </c>
      <c r="B21" s="6" t="s">
        <v>173</v>
      </c>
      <c r="C21" s="12" t="s">
        <v>174</v>
      </c>
      <c r="D21" s="43" t="str">
        <f>IFERROR(AVERAGE(Table2[[#This Row],[RANKING5]],Table2[[#This Row],[RANKING4]],Table2[[#This Row],[RANKING3]],Table2[[#This Row],[RANKING2]]),"-")</f>
        <v>-</v>
      </c>
      <c r="E21"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J21" s="43" t="str">
        <f>IFERROR(AVERAGE(Table2[[#This Row],[OPR(ALL)4]],Table2[[#This Row],[OPR(ALL)13]],Table2[[#This Row],[OPR(ALL)22]],Table2[[#This Row],[OPR(ALL)31]]),"-")</f>
        <v>-</v>
      </c>
      <c r="M21" s="43" t="str">
        <f>IFERROR(AVERAGE(Table2[[#This Row],[DPR(ALL)7]],Table2[[#This Row],[DPR(ALL)16]],Table2[[#This Row],[DPR(ALL)25]],Table2[[#This Row],[DPR(ALL)34]]),"-")</f>
        <v>-</v>
      </c>
      <c r="P21" s="43" t="str">
        <f>IFERROR(AVERAGE(Table2[[#This Row],[CCWM(ALL)10]],Table2[[#This Row],[CCWM(ALL)19]],Table2[[#This Row],[CCWM(ALL)28]],Table2[[#This Row],[CCWM(ALL)37]]),"-")</f>
        <v>-</v>
      </c>
      <c r="Q21" t="s">
        <v>117</v>
      </c>
      <c r="R21" t="s">
        <v>117</v>
      </c>
      <c r="W21" t="str">
        <f>_xlfn.XLOOKUP(Table2[[#This Row],[TEAM NUMBER]],'ISB (BACKEND)'!$A$2:$A$9,'ISB (BACKEND)'!$D$2:$D$9,"-")</f>
        <v>-</v>
      </c>
      <c r="Z21" s="43" t="str">
        <f>IFERROR(Table2[[#This Row],[OPR(ALL)4]]-Table2[[#This Row],[CCWM(ALL)10]],"-")</f>
        <v>-</v>
      </c>
      <c r="AC21" t="str">
        <f>_xlfn.XLOOKUP(Table2[[#This Row],[TEAM NUMBER]],'ISB (BACKEND)'!$A$2:$A$9,'ISB (BACKEND)'!$H$2:$H$9,"-")</f>
        <v>-</v>
      </c>
      <c r="AD21" t="s">
        <v>117</v>
      </c>
      <c r="AE21" t="s">
        <v>117</v>
      </c>
      <c r="AJ21" t="str">
        <f>_xlfn.XLOOKUP(Table2[[#This Row],[TEAM NUMBER]],'APAC (BACKEND)'!$A$2:$A$43,'APAC (BACKEND)'!$J$2:$J$43,"-")</f>
        <v>-</v>
      </c>
      <c r="AM21" t="str">
        <f>_xlfn.XLOOKUP(Table2[[#This Row],[TEAM NUMBER]],'APAC (BACKEND)'!$A$2:$A$43,'APAC (BACKEND)'!$K$2:$K$43,"-")</f>
        <v>-</v>
      </c>
      <c r="AP21" t="str">
        <f>_xlfn.XLOOKUP(Table2[[#This Row],[TEAM NUMBER]],'APAC (BACKEND)'!$A$2:$A$43,'APAC (BACKEND)'!$L$2:$L$43,"-")</f>
        <v>-</v>
      </c>
      <c r="AQ21" t="s">
        <v>117</v>
      </c>
      <c r="AR21" t="s">
        <v>117</v>
      </c>
      <c r="AS21" t="s">
        <v>117</v>
      </c>
      <c r="AT21" t="s">
        <v>117</v>
      </c>
      <c r="AW21" t="str">
        <f>_xlfn.XLOOKUP(Table2[[#This Row],[TEAM NUMBER]],'CONCORDIA (BACKEND)'!$A$2:$A$32,'CONCORDIA (BACKEND)'!$D$2:$D$32,"-")</f>
        <v>-</v>
      </c>
      <c r="AZ21" t="str">
        <f>IFERROR(Table2[[#This Row],[OPR(ALL)22]]-Table2[[#This Row],[CCWM(ALL)28]],"-")</f>
        <v>-</v>
      </c>
      <c r="BC21" t="str">
        <f>_xlfn.XLOOKUP(Table2[[#This Row],[TEAM NUMBER]],'CONCORDIA (BACKEND)'!$A$2:$A$32,'CONCORDIA (BACKEND)'!$H$2:$H$32,"-")</f>
        <v>-</v>
      </c>
    </row>
    <row r="22" spans="1:55" x14ac:dyDescent="0.2">
      <c r="A22" s="22" t="s">
        <v>44</v>
      </c>
      <c r="B22" s="6" t="s">
        <v>173</v>
      </c>
      <c r="C22" s="12" t="s">
        <v>175</v>
      </c>
      <c r="D22" s="43" t="str">
        <f>IFERROR(AVERAGE(Table2[[#This Row],[RANKING5]],Table2[[#This Row],[RANKING4]],Table2[[#This Row],[RANKING3]],Table2[[#This Row],[RANKING2]]),"-")</f>
        <v>-</v>
      </c>
      <c r="E22"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J22" s="43" t="str">
        <f>IFERROR(AVERAGE(Table2[[#This Row],[OPR(ALL)4]],Table2[[#This Row],[OPR(ALL)13]],Table2[[#This Row],[OPR(ALL)22]],Table2[[#This Row],[OPR(ALL)31]]),"-")</f>
        <v>-</v>
      </c>
      <c r="M22" s="43" t="str">
        <f>IFERROR(AVERAGE(Table2[[#This Row],[DPR(ALL)7]],Table2[[#This Row],[DPR(ALL)16]],Table2[[#This Row],[DPR(ALL)25]],Table2[[#This Row],[DPR(ALL)34]]),"-")</f>
        <v>-</v>
      </c>
      <c r="P22" s="43" t="str">
        <f>IFERROR(AVERAGE(Table2[[#This Row],[CCWM(ALL)10]],Table2[[#This Row],[CCWM(ALL)19]],Table2[[#This Row],[CCWM(ALL)28]],Table2[[#This Row],[CCWM(ALL)37]]),"-")</f>
        <v>-</v>
      </c>
      <c r="Q22" t="s">
        <v>117</v>
      </c>
      <c r="R22" t="s">
        <v>117</v>
      </c>
      <c r="W22" t="str">
        <f>_xlfn.XLOOKUP(Table2[[#This Row],[TEAM NUMBER]],'ISB (BACKEND)'!$A$2:$A$9,'ISB (BACKEND)'!$D$2:$D$9,"-")</f>
        <v>-</v>
      </c>
      <c r="Z22" s="43" t="str">
        <f>IFERROR(Table2[[#This Row],[OPR(ALL)4]]-Table2[[#This Row],[CCWM(ALL)10]],"-")</f>
        <v>-</v>
      </c>
      <c r="AC22" t="str">
        <f>_xlfn.XLOOKUP(Table2[[#This Row],[TEAM NUMBER]],'ISB (BACKEND)'!$A$2:$A$9,'ISB (BACKEND)'!$H$2:$H$9,"-")</f>
        <v>-</v>
      </c>
      <c r="AD22" t="s">
        <v>117</v>
      </c>
      <c r="AE22" t="s">
        <v>117</v>
      </c>
      <c r="AJ22" t="str">
        <f>_xlfn.XLOOKUP(Table2[[#This Row],[TEAM NUMBER]],'APAC (BACKEND)'!$A$2:$A$43,'APAC (BACKEND)'!$J$2:$J$43,"-")</f>
        <v>-</v>
      </c>
      <c r="AM22" t="str">
        <f>_xlfn.XLOOKUP(Table2[[#This Row],[TEAM NUMBER]],'APAC (BACKEND)'!$A$2:$A$43,'APAC (BACKEND)'!$K$2:$K$43,"-")</f>
        <v>-</v>
      </c>
      <c r="AP22" t="str">
        <f>_xlfn.XLOOKUP(Table2[[#This Row],[TEAM NUMBER]],'APAC (BACKEND)'!$A$2:$A$43,'APAC (BACKEND)'!$L$2:$L$43,"-")</f>
        <v>-</v>
      </c>
      <c r="AQ22" t="s">
        <v>117</v>
      </c>
      <c r="AR22" t="s">
        <v>117</v>
      </c>
      <c r="AS22" t="s">
        <v>117</v>
      </c>
      <c r="AT22" t="s">
        <v>117</v>
      </c>
      <c r="AW22" t="str">
        <f>_xlfn.XLOOKUP(Table2[[#This Row],[TEAM NUMBER]],'CONCORDIA (BACKEND)'!$A$2:$A$32,'CONCORDIA (BACKEND)'!$D$2:$D$32,"-")</f>
        <v>-</v>
      </c>
      <c r="AZ22" t="str">
        <f>IFERROR(Table2[[#This Row],[OPR(ALL)22]]-Table2[[#This Row],[CCWM(ALL)28]],"-")</f>
        <v>-</v>
      </c>
      <c r="BC22" t="str">
        <f>_xlfn.XLOOKUP(Table2[[#This Row],[TEAM NUMBER]],'CONCORDIA (BACKEND)'!$A$2:$A$32,'CONCORDIA (BACKEND)'!$H$2:$H$32,"-")</f>
        <v>-</v>
      </c>
    </row>
    <row r="23" spans="1:55" x14ac:dyDescent="0.2">
      <c r="A23" s="22" t="s">
        <v>44</v>
      </c>
      <c r="B23" s="6" t="s">
        <v>176</v>
      </c>
      <c r="C23" s="12" t="s">
        <v>177</v>
      </c>
      <c r="D23" s="43" t="str">
        <f>IFERROR(AVERAGE(Table2[[#This Row],[RANKING5]],Table2[[#This Row],[RANKING4]],Table2[[#This Row],[RANKING3]],Table2[[#This Row],[RANKING2]]),"-")</f>
        <v>-</v>
      </c>
      <c r="E23"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0-0-0</v>
      </c>
      <c r="J23" s="43" t="str">
        <f>IFERROR(AVERAGE(Table2[[#This Row],[OPR(ALL)4]],Table2[[#This Row],[OPR(ALL)13]],Table2[[#This Row],[OPR(ALL)22]],Table2[[#This Row],[OPR(ALL)31]]),"-")</f>
        <v>-</v>
      </c>
      <c r="M23" s="43" t="str">
        <f>IFERROR(AVERAGE(Table2[[#This Row],[DPR(ALL)7]],Table2[[#This Row],[DPR(ALL)16]],Table2[[#This Row],[DPR(ALL)25]],Table2[[#This Row],[DPR(ALL)34]]),"-")</f>
        <v>-</v>
      </c>
      <c r="P23" s="43" t="str">
        <f>IFERROR(AVERAGE(Table2[[#This Row],[CCWM(ALL)10]],Table2[[#This Row],[CCWM(ALL)19]],Table2[[#This Row],[CCWM(ALL)28]],Table2[[#This Row],[CCWM(ALL)37]]),"-")</f>
        <v>-</v>
      </c>
      <c r="Q23" t="s">
        <v>117</v>
      </c>
      <c r="R23" t="s">
        <v>117</v>
      </c>
      <c r="W23" t="str">
        <f>_xlfn.XLOOKUP(Table2[[#This Row],[TEAM NUMBER]],'ISB (BACKEND)'!$A$2:$A$9,'ISB (BACKEND)'!$D$2:$D$9,"-")</f>
        <v>-</v>
      </c>
      <c r="Z23" s="43" t="str">
        <f>IFERROR(Table2[[#This Row],[OPR(ALL)4]]-Table2[[#This Row],[CCWM(ALL)10]],"-")</f>
        <v>-</v>
      </c>
      <c r="AC23" t="str">
        <f>_xlfn.XLOOKUP(Table2[[#This Row],[TEAM NUMBER]],'ISB (BACKEND)'!$A$2:$A$9,'ISB (BACKEND)'!$H$2:$H$9,"-")</f>
        <v>-</v>
      </c>
      <c r="AD23" t="s">
        <v>117</v>
      </c>
      <c r="AE23" t="s">
        <v>117</v>
      </c>
      <c r="AJ23" t="str">
        <f>_xlfn.XLOOKUP(Table2[[#This Row],[TEAM NUMBER]],'APAC (BACKEND)'!$A$2:$A$43,'APAC (BACKEND)'!$J$2:$J$43,"-")</f>
        <v>-</v>
      </c>
      <c r="AM23" t="str">
        <f>_xlfn.XLOOKUP(Table2[[#This Row],[TEAM NUMBER]],'APAC (BACKEND)'!$A$2:$A$43,'APAC (BACKEND)'!$K$2:$K$43,"-")</f>
        <v>-</v>
      </c>
      <c r="AP23" t="str">
        <f>_xlfn.XLOOKUP(Table2[[#This Row],[TEAM NUMBER]],'APAC (BACKEND)'!$A$2:$A$43,'APAC (BACKEND)'!$L$2:$L$43,"-")</f>
        <v>-</v>
      </c>
      <c r="AQ23" t="s">
        <v>117</v>
      </c>
      <c r="AR23" t="s">
        <v>117</v>
      </c>
      <c r="AS23" t="s">
        <v>117</v>
      </c>
      <c r="AT23" t="s">
        <v>117</v>
      </c>
      <c r="AW23" t="str">
        <f>_xlfn.XLOOKUP(Table2[[#This Row],[TEAM NUMBER]],'CONCORDIA (BACKEND)'!$A$2:$A$32,'CONCORDIA (BACKEND)'!$D$2:$D$32,"-")</f>
        <v>-</v>
      </c>
      <c r="AZ23" t="str">
        <f>IFERROR(Table2[[#This Row],[OPR(ALL)22]]-Table2[[#This Row],[CCWM(ALL)28]],"-")</f>
        <v>-</v>
      </c>
      <c r="BC23" t="str">
        <f>_xlfn.XLOOKUP(Table2[[#This Row],[TEAM NUMBER]],'CONCORDIA (BACKEND)'!$A$2:$A$32,'CONCORDIA (BACKEND)'!$H$2:$H$32,"-")</f>
        <v>-</v>
      </c>
    </row>
    <row r="24" spans="1:55" x14ac:dyDescent="0.2">
      <c r="A24" s="9" t="s">
        <v>178</v>
      </c>
      <c r="B24" s="54" t="s">
        <v>179</v>
      </c>
      <c r="C24" s="8" t="s">
        <v>180</v>
      </c>
      <c r="D24" s="46">
        <f>IFERROR(AVERAGE(Table2[[#This Row],[RANKING5]],Table2[[#This Row],[RANKING4]],Table2[[#This Row],[RANKING3]],Table2[[#This Row],[RANKING2]]),"-")</f>
        <v>2</v>
      </c>
      <c r="E24"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4-1-0</v>
      </c>
      <c r="J24" s="43">
        <f>IFERROR(AVERAGE(Table2[[#This Row],[OPR(ALL)4]],Table2[[#This Row],[OPR(ALL)13]],Table2[[#This Row],[OPR(ALL)22]],Table2[[#This Row],[OPR(ALL)31]]),"-")</f>
        <v>0</v>
      </c>
      <c r="M24" s="43">
        <f>IFERROR(AVERAGE(Table2[[#This Row],[DPR(ALL)7]],Table2[[#This Row],[DPR(ALL)16]],Table2[[#This Row],[DPR(ALL)25]],Table2[[#This Row],[DPR(ALL)34]]),"-")</f>
        <v>-34.5</v>
      </c>
      <c r="P24" s="43">
        <f>IFERROR(AVERAGE(Table2[[#This Row],[CCWM(ALL)10]],Table2[[#This Row],[CCWM(ALL)19]],Table2[[#This Row],[CCWM(ALL)28]],Table2[[#This Row],[CCWM(ALL)37]]),"-")</f>
        <v>34.5</v>
      </c>
      <c r="Q24" t="s">
        <v>117</v>
      </c>
      <c r="R24" t="s">
        <v>117</v>
      </c>
      <c r="W24" t="str">
        <f>_xlfn.XLOOKUP(Table2[[#This Row],[TEAM NUMBER]],'ISB (BACKEND)'!$A$2:$A$9,'ISB (BACKEND)'!$D$2:$D$9,"-")</f>
        <v>-</v>
      </c>
      <c r="Z24" s="43" t="str">
        <f>IFERROR(Table2[[#This Row],[OPR(ALL)4]]-Table2[[#This Row],[CCWM(ALL)10]],"-")</f>
        <v>-</v>
      </c>
      <c r="AC24" t="str">
        <f>_xlfn.XLOOKUP(Table2[[#This Row],[TEAM NUMBER]],'ISB (BACKEND)'!$A$2:$A$9,'ISB (BACKEND)'!$H$2:$H$9,"-")</f>
        <v>-</v>
      </c>
      <c r="AD24" t="s">
        <v>117</v>
      </c>
      <c r="AE24" t="s">
        <v>117</v>
      </c>
      <c r="AJ24" t="str">
        <f>_xlfn.XLOOKUP(Table2[[#This Row],[TEAM NUMBER]],'APAC (BACKEND)'!$A$2:$A$43,'APAC (BACKEND)'!$J$2:$J$43,"-")</f>
        <v>-</v>
      </c>
      <c r="AM24" t="str">
        <f>_xlfn.XLOOKUP(Table2[[#This Row],[TEAM NUMBER]],'APAC (BACKEND)'!$A$2:$A$43,'APAC (BACKEND)'!$K$2:$K$43,"-")</f>
        <v>-</v>
      </c>
      <c r="AP24" t="str">
        <f>_xlfn.XLOOKUP(Table2[[#This Row],[TEAM NUMBER]],'APAC (BACKEND)'!$A$2:$A$43,'APAC (BACKEND)'!$L$2:$L$43,"-")</f>
        <v>-</v>
      </c>
      <c r="AQ24">
        <v>2</v>
      </c>
      <c r="AR24" t="s">
        <v>140</v>
      </c>
      <c r="AS24" t="s">
        <v>181</v>
      </c>
      <c r="AW24">
        <f>_xlfn.XLOOKUP(Table2[[#This Row],[TEAM NUMBER]],'CONCORDIA (BACKEND)'!$A$2:$A$32,'CONCORDIA (BACKEND)'!$D$2:$D$32,"-")</f>
        <v>0</v>
      </c>
      <c r="AZ24">
        <f>IFERROR(Table2[[#This Row],[OPR(ALL)22]]-Table2[[#This Row],[CCWM(ALL)28]],"-")</f>
        <v>-34.5</v>
      </c>
      <c r="BC24">
        <f>_xlfn.XLOOKUP(Table2[[#This Row],[TEAM NUMBER]],'CONCORDIA (BACKEND)'!$A$2:$A$32,'CONCORDIA (BACKEND)'!$H$2:$H$32,"-")</f>
        <v>34.5</v>
      </c>
    </row>
    <row r="25" spans="1:55" x14ac:dyDescent="0.2">
      <c r="A25" s="9" t="s">
        <v>178</v>
      </c>
      <c r="B25" s="53" t="s">
        <v>179</v>
      </c>
      <c r="C25" s="11" t="s">
        <v>182</v>
      </c>
      <c r="D25" s="46">
        <f>IFERROR(AVERAGE(Table2[[#This Row],[RANKING5]],Table2[[#This Row],[RANKING4]],Table2[[#This Row],[RANKING3]],Table2[[#This Row],[RANKING2]]),"-")</f>
        <v>7</v>
      </c>
      <c r="E25"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4-1-0</v>
      </c>
      <c r="J25" s="43">
        <f>IFERROR(AVERAGE(Table2[[#This Row],[OPR(ALL)4]],Table2[[#This Row],[OPR(ALL)13]],Table2[[#This Row],[OPR(ALL)22]],Table2[[#This Row],[OPR(ALL)31]]),"-")</f>
        <v>10</v>
      </c>
      <c r="M25" s="43">
        <f>IFERROR(AVERAGE(Table2[[#This Row],[DPR(ALL)7]],Table2[[#This Row],[DPR(ALL)16]],Table2[[#This Row],[DPR(ALL)25]],Table2[[#This Row],[DPR(ALL)34]]),"-")</f>
        <v>14.5</v>
      </c>
      <c r="P25" s="43">
        <f>IFERROR(AVERAGE(Table2[[#This Row],[CCWM(ALL)10]],Table2[[#This Row],[CCWM(ALL)19]],Table2[[#This Row],[CCWM(ALL)28]],Table2[[#This Row],[CCWM(ALL)37]]),"-")</f>
        <v>-4.5</v>
      </c>
      <c r="Q25" t="s">
        <v>117</v>
      </c>
      <c r="R25" t="s">
        <v>117</v>
      </c>
      <c r="W25" t="str">
        <f>_xlfn.XLOOKUP(Table2[[#This Row],[TEAM NUMBER]],'ISB (BACKEND)'!$A$2:$A$9,'ISB (BACKEND)'!$D$2:$D$9,"-")</f>
        <v>-</v>
      </c>
      <c r="Z25" s="43" t="str">
        <f>IFERROR(Table2[[#This Row],[OPR(ALL)4]]-Table2[[#This Row],[CCWM(ALL)10]],"-")</f>
        <v>-</v>
      </c>
      <c r="AC25" t="str">
        <f>_xlfn.XLOOKUP(Table2[[#This Row],[TEAM NUMBER]],'ISB (BACKEND)'!$A$2:$A$9,'ISB (BACKEND)'!$H$2:$H$9,"-")</f>
        <v>-</v>
      </c>
      <c r="AD25" t="s">
        <v>117</v>
      </c>
      <c r="AE25" t="s">
        <v>117</v>
      </c>
      <c r="AJ25" t="str">
        <f>_xlfn.XLOOKUP(Table2[[#This Row],[TEAM NUMBER]],'APAC (BACKEND)'!$A$2:$A$43,'APAC (BACKEND)'!$J$2:$J$43,"-")</f>
        <v>-</v>
      </c>
      <c r="AM25" t="str">
        <f>_xlfn.XLOOKUP(Table2[[#This Row],[TEAM NUMBER]],'APAC (BACKEND)'!$A$2:$A$43,'APAC (BACKEND)'!$K$2:$K$43,"-")</f>
        <v>-</v>
      </c>
      <c r="AP25" t="str">
        <f>_xlfn.XLOOKUP(Table2[[#This Row],[TEAM NUMBER]],'APAC (BACKEND)'!$A$2:$A$43,'APAC (BACKEND)'!$L$2:$L$43,"-")</f>
        <v>-</v>
      </c>
      <c r="AQ25">
        <v>7</v>
      </c>
      <c r="AR25" t="s">
        <v>140</v>
      </c>
      <c r="AS25" t="s">
        <v>183</v>
      </c>
      <c r="AW25">
        <f>_xlfn.XLOOKUP(Table2[[#This Row],[TEAM NUMBER]],'CONCORDIA (BACKEND)'!$A$2:$A$32,'CONCORDIA (BACKEND)'!$D$2:$D$32,"-")</f>
        <v>10</v>
      </c>
      <c r="AZ25">
        <f>IFERROR(Table2[[#This Row],[OPR(ALL)22]]-Table2[[#This Row],[CCWM(ALL)28]],"-")</f>
        <v>14.5</v>
      </c>
      <c r="BC25">
        <f>_xlfn.XLOOKUP(Table2[[#This Row],[TEAM NUMBER]],'CONCORDIA (BACKEND)'!$A$2:$A$32,'CONCORDIA (BACKEND)'!$H$2:$H$32,"-")</f>
        <v>-4.5</v>
      </c>
    </row>
    <row r="26" spans="1:55" x14ac:dyDescent="0.2">
      <c r="A26" s="9" t="s">
        <v>184</v>
      </c>
      <c r="B26" s="7" t="s">
        <v>185</v>
      </c>
      <c r="C26" s="8" t="s">
        <v>186</v>
      </c>
      <c r="D26" s="46">
        <f>IFERROR(AVERAGE(Table2[[#This Row],[RANKING5]],Table2[[#This Row],[RANKING4]],Table2[[#This Row],[RANKING3]],Table2[[#This Row],[RANKING2]]),"-")</f>
        <v>10</v>
      </c>
      <c r="E26"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3-2-0</v>
      </c>
      <c r="J26" s="43">
        <f>IFERROR(AVERAGE(Table2[[#This Row],[OPR(ALL)4]],Table2[[#This Row],[OPR(ALL)13]],Table2[[#This Row],[OPR(ALL)22]],Table2[[#This Row],[OPR(ALL)31]]),"-")</f>
        <v>8</v>
      </c>
      <c r="M26" s="43">
        <f>IFERROR(AVERAGE(Table2[[#This Row],[DPR(ALL)7]],Table2[[#This Row],[DPR(ALL)16]],Table2[[#This Row],[DPR(ALL)25]],Table2[[#This Row],[DPR(ALL)34]]),"-")</f>
        <v>-8.5</v>
      </c>
      <c r="P26" s="43">
        <f>IFERROR(AVERAGE(Table2[[#This Row],[CCWM(ALL)10]],Table2[[#This Row],[CCWM(ALL)19]],Table2[[#This Row],[CCWM(ALL)28]],Table2[[#This Row],[CCWM(ALL)37]]),"-")</f>
        <v>16.5</v>
      </c>
      <c r="Q26" t="s">
        <v>117</v>
      </c>
      <c r="R26" t="s">
        <v>117</v>
      </c>
      <c r="W26" t="str">
        <f>_xlfn.XLOOKUP(Table2[[#This Row],[TEAM NUMBER]],'ISB (BACKEND)'!$A$2:$A$9,'ISB (BACKEND)'!$D$2:$D$9,"-")</f>
        <v>-</v>
      </c>
      <c r="Z26" s="43" t="str">
        <f>IFERROR(Table2[[#This Row],[OPR(ALL)4]]-Table2[[#This Row],[CCWM(ALL)10]],"-")</f>
        <v>-</v>
      </c>
      <c r="AC26" t="str">
        <f>_xlfn.XLOOKUP(Table2[[#This Row],[TEAM NUMBER]],'ISB (BACKEND)'!$A$2:$A$9,'ISB (BACKEND)'!$H$2:$H$9,"-")</f>
        <v>-</v>
      </c>
      <c r="AD26" t="s">
        <v>117</v>
      </c>
      <c r="AE26" t="s">
        <v>117</v>
      </c>
      <c r="AJ26" t="str">
        <f>_xlfn.XLOOKUP(Table2[[#This Row],[TEAM NUMBER]],'APAC (BACKEND)'!$A$2:$A$43,'APAC (BACKEND)'!$J$2:$J$43,"-")</f>
        <v>-</v>
      </c>
      <c r="AM26" t="str">
        <f>_xlfn.XLOOKUP(Table2[[#This Row],[TEAM NUMBER]],'APAC (BACKEND)'!$A$2:$A$43,'APAC (BACKEND)'!$K$2:$K$43,"-")</f>
        <v>-</v>
      </c>
      <c r="AP26" t="str">
        <f>_xlfn.XLOOKUP(Table2[[#This Row],[TEAM NUMBER]],'APAC (BACKEND)'!$A$2:$A$43,'APAC (BACKEND)'!$L$2:$L$43,"-")</f>
        <v>-</v>
      </c>
      <c r="AQ26">
        <v>10</v>
      </c>
      <c r="AR26" t="s">
        <v>187</v>
      </c>
      <c r="AS26" t="s">
        <v>188</v>
      </c>
      <c r="AW26">
        <f>_xlfn.XLOOKUP(Table2[[#This Row],[TEAM NUMBER]],'CONCORDIA (BACKEND)'!$A$2:$A$32,'CONCORDIA (BACKEND)'!$D$2:$D$32,"-")</f>
        <v>8</v>
      </c>
      <c r="AZ26">
        <f>IFERROR(Table2[[#This Row],[OPR(ALL)22]]-Table2[[#This Row],[CCWM(ALL)28]],"-")</f>
        <v>-8.5</v>
      </c>
      <c r="BC26">
        <f>_xlfn.XLOOKUP(Table2[[#This Row],[TEAM NUMBER]],'CONCORDIA (BACKEND)'!$A$2:$A$32,'CONCORDIA (BACKEND)'!$H$2:$H$32,"-")</f>
        <v>16.5</v>
      </c>
    </row>
    <row r="27" spans="1:55" x14ac:dyDescent="0.2">
      <c r="A27" s="9" t="s">
        <v>184</v>
      </c>
      <c r="B27" s="10" t="s">
        <v>189</v>
      </c>
      <c r="C27" s="11" t="s">
        <v>190</v>
      </c>
      <c r="D27" s="46">
        <f>IFERROR(AVERAGE(Table2[[#This Row],[RANKING5]],Table2[[#This Row],[RANKING4]],Table2[[#This Row],[RANKING3]],Table2[[#This Row],[RANKING2]]),"-")</f>
        <v>30</v>
      </c>
      <c r="E27"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0-5-0</v>
      </c>
      <c r="J27" s="43">
        <f>IFERROR(AVERAGE(Table2[[#This Row],[OPR(ALL)4]],Table2[[#This Row],[OPR(ALL)13]],Table2[[#This Row],[OPR(ALL)22]],Table2[[#This Row],[OPR(ALL)31]]),"-")</f>
        <v>13</v>
      </c>
      <c r="M27" s="43">
        <f>IFERROR(AVERAGE(Table2[[#This Row],[DPR(ALL)7]],Table2[[#This Row],[DPR(ALL)16]],Table2[[#This Row],[DPR(ALL)25]],Table2[[#This Row],[DPR(ALL)34]]),"-")</f>
        <v>9.5</v>
      </c>
      <c r="P27" s="43">
        <f>IFERROR(AVERAGE(Table2[[#This Row],[CCWM(ALL)10]],Table2[[#This Row],[CCWM(ALL)19]],Table2[[#This Row],[CCWM(ALL)28]],Table2[[#This Row],[CCWM(ALL)37]]),"-")</f>
        <v>3.5</v>
      </c>
      <c r="Q27" t="s">
        <v>117</v>
      </c>
      <c r="R27" t="s">
        <v>117</v>
      </c>
      <c r="W27" t="str">
        <f>_xlfn.XLOOKUP(Table2[[#This Row],[TEAM NUMBER]],'ISB (BACKEND)'!$A$2:$A$9,'ISB (BACKEND)'!$D$2:$D$9,"-")</f>
        <v>-</v>
      </c>
      <c r="Z27" s="43" t="str">
        <f>IFERROR(Table2[[#This Row],[OPR(ALL)4]]-Table2[[#This Row],[CCWM(ALL)10]],"-")</f>
        <v>-</v>
      </c>
      <c r="AC27" t="str">
        <f>_xlfn.XLOOKUP(Table2[[#This Row],[TEAM NUMBER]],'ISB (BACKEND)'!$A$2:$A$9,'ISB (BACKEND)'!$H$2:$H$9,"-")</f>
        <v>-</v>
      </c>
      <c r="AD27" t="s">
        <v>117</v>
      </c>
      <c r="AE27" t="s">
        <v>117</v>
      </c>
      <c r="AJ27" t="str">
        <f>_xlfn.XLOOKUP(Table2[[#This Row],[TEAM NUMBER]],'APAC (BACKEND)'!$A$2:$A$43,'APAC (BACKEND)'!$J$2:$J$43,"-")</f>
        <v>-</v>
      </c>
      <c r="AM27" t="str">
        <f>_xlfn.XLOOKUP(Table2[[#This Row],[TEAM NUMBER]],'APAC (BACKEND)'!$A$2:$A$43,'APAC (BACKEND)'!$K$2:$K$43,"-")</f>
        <v>-</v>
      </c>
      <c r="AP27" t="str">
        <f>_xlfn.XLOOKUP(Table2[[#This Row],[TEAM NUMBER]],'APAC (BACKEND)'!$A$2:$A$43,'APAC (BACKEND)'!$L$2:$L$43,"-")</f>
        <v>-</v>
      </c>
      <c r="AQ27">
        <v>30</v>
      </c>
      <c r="AR27" t="s">
        <v>191</v>
      </c>
      <c r="AS27" t="s">
        <v>192</v>
      </c>
      <c r="AW27">
        <f>_xlfn.XLOOKUP(Table2[[#This Row],[TEAM NUMBER]],'CONCORDIA (BACKEND)'!$A$2:$A$32,'CONCORDIA (BACKEND)'!$D$2:$D$32,"-")</f>
        <v>13</v>
      </c>
      <c r="AZ27">
        <f>IFERROR(Table2[[#This Row],[OPR(ALL)22]]-Table2[[#This Row],[CCWM(ALL)28]],"-")</f>
        <v>9.5</v>
      </c>
      <c r="BC27">
        <f>_xlfn.XLOOKUP(Table2[[#This Row],[TEAM NUMBER]],'CONCORDIA (BACKEND)'!$A$2:$A$32,'CONCORDIA (BACKEND)'!$H$2:$H$32,"-")</f>
        <v>3.5</v>
      </c>
    </row>
    <row r="28" spans="1:55" x14ac:dyDescent="0.2">
      <c r="A28" s="22" t="s">
        <v>193</v>
      </c>
      <c r="B28" s="7" t="s">
        <v>194</v>
      </c>
      <c r="C28" s="8" t="s">
        <v>195</v>
      </c>
      <c r="D28" s="46">
        <f>IFERROR(AVERAGE(Table2[[#This Row],[RANKING5]],Table2[[#This Row],[RANKING4]],Table2[[#This Row],[RANKING3]],Table2[[#This Row],[RANKING2]]),"-")</f>
        <v>4</v>
      </c>
      <c r="E28"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11-3-0</v>
      </c>
      <c r="J28" s="43">
        <f>IFERROR(AVERAGE(Table2[[#This Row],[OPR(ALL)4]],Table2[[#This Row],[OPR(ALL)13]],Table2[[#This Row],[OPR(ALL)22]],Table2[[#This Row],[OPR(ALL)31]]),"-")</f>
        <v>40.431750000000001</v>
      </c>
      <c r="M28" s="43">
        <f>IFERROR(AVERAGE(Table2[[#This Row],[DPR(ALL)7]],Table2[[#This Row],[DPR(ALL)16]],Table2[[#This Row],[DPR(ALL)25]],Table2[[#This Row],[DPR(ALL)34]]),"-")</f>
        <v>18.861550000000001</v>
      </c>
      <c r="P28" s="43">
        <f>IFERROR(AVERAGE(Table2[[#This Row],[CCWM(ALL)10]],Table2[[#This Row],[CCWM(ALL)19]],Table2[[#This Row],[CCWM(ALL)28]],Table2[[#This Row],[CCWM(ALL)37]]),"-")</f>
        <v>21.5702</v>
      </c>
      <c r="Q28" t="s">
        <v>117</v>
      </c>
      <c r="R28" t="s">
        <v>117</v>
      </c>
      <c r="W28" t="str">
        <f>_xlfn.XLOOKUP(Table2[[#This Row],[TEAM NUMBER]],'ISB (BACKEND)'!$A$2:$A$9,'ISB (BACKEND)'!$D$2:$D$9,"-")</f>
        <v>-</v>
      </c>
      <c r="Z28" s="43" t="str">
        <f>IFERROR(Table2[[#This Row],[OPR(ALL)4]]-Table2[[#This Row],[CCWM(ALL)10]],"-")</f>
        <v>-</v>
      </c>
      <c r="AC28" t="str">
        <f>_xlfn.XLOOKUP(Table2[[#This Row],[TEAM NUMBER]],'ISB (BACKEND)'!$A$2:$A$9,'ISB (BACKEND)'!$H$2:$H$9,"-")</f>
        <v>-</v>
      </c>
      <c r="AD28">
        <v>4</v>
      </c>
      <c r="AE28" t="s">
        <v>196</v>
      </c>
      <c r="AJ28">
        <f>_xlfn.XLOOKUP(Table2[[#This Row],[TEAM NUMBER]],'APAC (BACKEND)'!$A$2:$A$43,'APAC (BACKEND)'!$J$2:$J$43,"-")</f>
        <v>78.863500000000002</v>
      </c>
      <c r="AM28">
        <f>_xlfn.XLOOKUP(Table2[[#This Row],[TEAM NUMBER]],'APAC (BACKEND)'!$A$2:$A$43,'APAC (BACKEND)'!$K$2:$K$43,"-")</f>
        <v>35.223100000000002</v>
      </c>
      <c r="AP28">
        <f>_xlfn.XLOOKUP(Table2[[#This Row],[TEAM NUMBER]],'APAC (BACKEND)'!$A$2:$A$43,'APAC (BACKEND)'!$L$2:$L$43,"-")</f>
        <v>43.6404</v>
      </c>
      <c r="AQ28">
        <v>4</v>
      </c>
      <c r="AR28" s="44" t="s">
        <v>140</v>
      </c>
      <c r="AS28" t="s">
        <v>197</v>
      </c>
      <c r="AW28">
        <f>_xlfn.XLOOKUP(Table2[[#This Row],[TEAM NUMBER]],'CONCORDIA (BACKEND)'!$A$2:$A$32,'CONCORDIA (BACKEND)'!$D$2:$D$32,"-")</f>
        <v>2</v>
      </c>
      <c r="AZ28">
        <f>IFERROR(Table2[[#This Row],[OPR(ALL)22]]-Table2[[#This Row],[CCWM(ALL)28]],"-")</f>
        <v>2.5</v>
      </c>
      <c r="BC28">
        <f>_xlfn.XLOOKUP(Table2[[#This Row],[TEAM NUMBER]],'CONCORDIA (BACKEND)'!$A$2:$A$32,'CONCORDIA (BACKEND)'!$H$2:$H$32,"-")</f>
        <v>-0.5</v>
      </c>
    </row>
    <row r="29" spans="1:55" x14ac:dyDescent="0.2">
      <c r="A29" s="9" t="s">
        <v>198</v>
      </c>
      <c r="B29" s="10" t="s">
        <v>199</v>
      </c>
      <c r="C29" s="11" t="s">
        <v>199</v>
      </c>
      <c r="D29" s="46">
        <f>IFERROR(AVERAGE(Table2[[#This Row],[RANKING5]],Table2[[#This Row],[RANKING4]],Table2[[#This Row],[RANKING3]],Table2[[#This Row],[RANKING2]]),"-")</f>
        <v>1</v>
      </c>
      <c r="E29"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9-0-0</v>
      </c>
      <c r="J29" s="43">
        <f>IFERROR(AVERAGE(Table2[[#This Row],[OPR(ALL)4]],Table2[[#This Row],[OPR(ALL)13]],Table2[[#This Row],[OPR(ALL)22]],Table2[[#This Row],[OPR(ALL)31]]),"-")</f>
        <v>73.311400000000006</v>
      </c>
      <c r="M29" s="43">
        <f>IFERROR(AVERAGE(Table2[[#This Row],[DPR(ALL)7]],Table2[[#This Row],[DPR(ALL)16]],Table2[[#This Row],[DPR(ALL)25]],Table2[[#This Row],[DPR(ALL)34]]),"-")</f>
        <v>21.628799999999998</v>
      </c>
      <c r="N29" s="43" t="str">
        <f>IFERROR(AVERAGE(Table2[[#This Row],[CCWM(QUAL)8]],Table2[[#This Row],[CCWM(QUAL)17]],Table2[[#This Row],[CCWM(QUAL)26]],Table2[[#This Row],[CCWM(QUAL)35]]),"-")</f>
        <v>-</v>
      </c>
      <c r="O29" s="43" t="str">
        <f>IFERROR(AVERAGE(Table2[[#This Row],[CCWM(ELIM)9]],Table2[[#This Row],[CCWM(ELIM)18]],Table2[[#This Row],[CCWM(ELIM)27]],Table2[[#This Row],[CCWM(ELIM)36]]),"-")</f>
        <v>-</v>
      </c>
      <c r="P29" s="43">
        <f>IFERROR(AVERAGE(Table2[[#This Row],[CCWM(ALL)10]],Table2[[#This Row],[CCWM(ALL)19]],Table2[[#This Row],[CCWM(ALL)28]],Table2[[#This Row],[CCWM(ALL)37]]),"-")</f>
        <v>51.682600000000008</v>
      </c>
      <c r="Q29" t="s">
        <v>117</v>
      </c>
      <c r="R29" t="s">
        <v>117</v>
      </c>
      <c r="W29" t="str">
        <f>_xlfn.XLOOKUP(Table2[[#This Row],[TEAM NUMBER]],'ISB (BACKEND)'!$A$2:$A$9,'ISB (BACKEND)'!$D$2:$D$9,"-")</f>
        <v>-</v>
      </c>
      <c r="Z29" s="43" t="str">
        <f>IFERROR(Table2[[#This Row],[OPR(ALL)4]]-Table2[[#This Row],[CCWM(ALL)10]],"-")</f>
        <v>-</v>
      </c>
      <c r="AC29" t="str">
        <f>_xlfn.XLOOKUP(Table2[[#This Row],[TEAM NUMBER]],'ISB (BACKEND)'!$A$2:$A$9,'ISB (BACKEND)'!$H$2:$H$9,"-")</f>
        <v>-</v>
      </c>
      <c r="AD29">
        <v>1</v>
      </c>
      <c r="AE29" t="s">
        <v>200</v>
      </c>
      <c r="AJ29">
        <f>_xlfn.XLOOKUP(Table2[[#This Row],[TEAM NUMBER]],'APAC (BACKEND)'!$A$2:$A$43,'APAC (BACKEND)'!$J$2:$J$43,"-")</f>
        <v>73.311400000000006</v>
      </c>
      <c r="AM29">
        <f>_xlfn.XLOOKUP(Table2[[#This Row],[TEAM NUMBER]],'APAC (BACKEND)'!$A$2:$A$43,'APAC (BACKEND)'!$K$2:$K$43,"-")</f>
        <v>21.628799999999998</v>
      </c>
      <c r="AP29">
        <f>_xlfn.XLOOKUP(Table2[[#This Row],[TEAM NUMBER]],'APAC (BACKEND)'!$A$2:$A$43,'APAC (BACKEND)'!$L$2:$L$43,"-")</f>
        <v>51.682600000000008</v>
      </c>
      <c r="AQ29" t="s">
        <v>117</v>
      </c>
      <c r="AR29" t="s">
        <v>117</v>
      </c>
      <c r="AS29" t="s">
        <v>117</v>
      </c>
      <c r="AT29" t="s">
        <v>117</v>
      </c>
      <c r="AW29" t="str">
        <f>_xlfn.XLOOKUP(Table2[[#This Row],[TEAM NUMBER]],'CONCORDIA (BACKEND)'!$A$2:$A$32,'CONCORDIA (BACKEND)'!$D$2:$D$32,"-")</f>
        <v>-</v>
      </c>
      <c r="AZ29" t="str">
        <f>IFERROR(Table2[[#This Row],[OPR(ALL)22]]-Table2[[#This Row],[CCWM(ALL)28]],"-")</f>
        <v>-</v>
      </c>
      <c r="BC29" t="str">
        <f>_xlfn.XLOOKUP(Table2[[#This Row],[TEAM NUMBER]],'CONCORDIA (BACKEND)'!$A$2:$A$32,'CONCORDIA (BACKEND)'!$H$2:$H$32,"-")</f>
        <v>-</v>
      </c>
    </row>
    <row r="30" spans="1:55" x14ac:dyDescent="0.2">
      <c r="A30" s="22" t="s">
        <v>201</v>
      </c>
      <c r="B30" s="10" t="s">
        <v>202</v>
      </c>
      <c r="C30" s="11" t="s">
        <v>203</v>
      </c>
      <c r="D30" s="46">
        <f>IFERROR(AVERAGE(Table2[[#This Row],[RANKING5]],Table2[[#This Row],[RANKING4]],Table2[[#This Row],[RANKING3]],Table2[[#This Row],[RANKING2]]),"-")</f>
        <v>10.5</v>
      </c>
      <c r="E30"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9-5-0</v>
      </c>
      <c r="J30" s="43">
        <f>IFERROR(AVERAGE(Table2[[#This Row],[OPR(ALL)4]],Table2[[#This Row],[OPR(ALL)13]],Table2[[#This Row],[OPR(ALL)22]],Table2[[#This Row],[OPR(ALL)31]]),"-")</f>
        <v>50.336349999999996</v>
      </c>
      <c r="M30" s="43">
        <f>IFERROR(AVERAGE(Table2[[#This Row],[DPR(ALL)7]],Table2[[#This Row],[DPR(ALL)16]],Table2[[#This Row],[DPR(ALL)25]],Table2[[#This Row],[DPR(ALL)34]]),"-")</f>
        <v>42.787750000000003</v>
      </c>
      <c r="P30" s="43">
        <f>IFERROR(AVERAGE(Table2[[#This Row],[CCWM(ALL)10]],Table2[[#This Row],[CCWM(ALL)19]],Table2[[#This Row],[CCWM(ALL)28]],Table2[[#This Row],[CCWM(ALL)37]]),"-")</f>
        <v>7.5486000000000004</v>
      </c>
      <c r="Q30" t="s">
        <v>117</v>
      </c>
      <c r="R30" t="s">
        <v>117</v>
      </c>
      <c r="W30" t="str">
        <f>_xlfn.XLOOKUP(Table2[[#This Row],[TEAM NUMBER]],'ISB (BACKEND)'!$A$2:$A$9,'ISB (BACKEND)'!$D$2:$D$9,"-")</f>
        <v>-</v>
      </c>
      <c r="Z30" s="43" t="str">
        <f>IFERROR(Table2[[#This Row],[OPR(ALL)4]]-Table2[[#This Row],[CCWM(ALL)10]],"-")</f>
        <v>-</v>
      </c>
      <c r="AC30" t="str">
        <f>_xlfn.XLOOKUP(Table2[[#This Row],[TEAM NUMBER]],'ISB (BACKEND)'!$A$2:$A$9,'ISB (BACKEND)'!$H$2:$H$9,"-")</f>
        <v>-</v>
      </c>
      <c r="AD30">
        <v>10</v>
      </c>
      <c r="AE30" t="s">
        <v>125</v>
      </c>
      <c r="AJ30">
        <f>_xlfn.XLOOKUP(Table2[[#This Row],[TEAM NUMBER]],'APAC (BACKEND)'!$A$2:$A$43,'APAC (BACKEND)'!$J$2:$J$43,"-")</f>
        <v>60.672699999999999</v>
      </c>
      <c r="AM30">
        <f>_xlfn.XLOOKUP(Table2[[#This Row],[TEAM NUMBER]],'APAC (BACKEND)'!$A$2:$A$43,'APAC (BACKEND)'!$K$2:$K$43,"-")</f>
        <v>42.075499999999998</v>
      </c>
      <c r="AP30">
        <f>_xlfn.XLOOKUP(Table2[[#This Row],[TEAM NUMBER]],'APAC (BACKEND)'!$A$2:$A$43,'APAC (BACKEND)'!$L$2:$L$43,"-")</f>
        <v>18.597200000000001</v>
      </c>
      <c r="AQ30">
        <v>11</v>
      </c>
      <c r="AR30" t="s">
        <v>187</v>
      </c>
      <c r="AS30" t="s">
        <v>204</v>
      </c>
      <c r="AW30">
        <f>_xlfn.XLOOKUP(Table2[[#This Row],[TEAM NUMBER]],'CONCORDIA (BACKEND)'!$A$2:$A$32,'CONCORDIA (BACKEND)'!$D$2:$D$32,"-")</f>
        <v>40</v>
      </c>
      <c r="AZ30">
        <f>IFERROR(Table2[[#This Row],[OPR(ALL)22]]-Table2[[#This Row],[CCWM(ALL)28]],"-")</f>
        <v>43.5</v>
      </c>
      <c r="BC30">
        <f>_xlfn.XLOOKUP(Table2[[#This Row],[TEAM NUMBER]],'CONCORDIA (BACKEND)'!$A$2:$A$32,'CONCORDIA (BACKEND)'!$H$2:$H$32,"-")</f>
        <v>-3.5</v>
      </c>
    </row>
    <row r="31" spans="1:55" x14ac:dyDescent="0.2">
      <c r="A31" s="22" t="s">
        <v>205</v>
      </c>
      <c r="B31" s="29" t="s">
        <v>206</v>
      </c>
      <c r="C31" s="8" t="s">
        <v>207</v>
      </c>
      <c r="D31" s="46">
        <f>IFERROR(AVERAGE(Table2[[#This Row],[RANKING5]],Table2[[#This Row],[RANKING4]],Table2[[#This Row],[RANKING3]],Table2[[#This Row],[RANKING2]]),"-")</f>
        <v>4</v>
      </c>
      <c r="E31"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13-1-0</v>
      </c>
      <c r="J31" s="43">
        <f>IFERROR(AVERAGE(Table2[[#This Row],[OPR(ALL)4]],Table2[[#This Row],[OPR(ALL)13]],Table2[[#This Row],[OPR(ALL)22]],Table2[[#This Row],[OPR(ALL)31]]),"-")</f>
        <v>36.428750000000001</v>
      </c>
      <c r="M31" s="43">
        <f>IFERROR(AVERAGE(Table2[[#This Row],[DPR(ALL)7]],Table2[[#This Row],[DPR(ALL)16]],Table2[[#This Row],[DPR(ALL)25]],Table2[[#This Row],[DPR(ALL)34]]),"-")</f>
        <v>18.263400000000001</v>
      </c>
      <c r="P31" s="43">
        <f>IFERROR(AVERAGE(Table2[[#This Row],[CCWM(ALL)10]],Table2[[#This Row],[CCWM(ALL)19]],Table2[[#This Row],[CCWM(ALL)28]],Table2[[#This Row],[CCWM(ALL)37]]),"-")</f>
        <v>18.16535</v>
      </c>
      <c r="Q31" t="s">
        <v>117</v>
      </c>
      <c r="R31" t="s">
        <v>117</v>
      </c>
      <c r="W31" t="str">
        <f>_xlfn.XLOOKUP(Table2[[#This Row],[TEAM NUMBER]],'ISB (BACKEND)'!$A$2:$A$9,'ISB (BACKEND)'!$D$2:$D$9,"-")</f>
        <v>-</v>
      </c>
      <c r="Z31" s="43" t="str">
        <f>IFERROR(Table2[[#This Row],[OPR(ALL)4]]-Table2[[#This Row],[CCWM(ALL)10]],"-")</f>
        <v>-</v>
      </c>
      <c r="AC31" t="str">
        <f>_xlfn.XLOOKUP(Table2[[#This Row],[TEAM NUMBER]],'ISB (BACKEND)'!$A$2:$A$9,'ISB (BACKEND)'!$H$2:$H$9,"-")</f>
        <v>-</v>
      </c>
      <c r="AD31">
        <v>3</v>
      </c>
      <c r="AE31" t="s">
        <v>200</v>
      </c>
      <c r="AJ31">
        <f>_xlfn.XLOOKUP(Table2[[#This Row],[TEAM NUMBER]],'APAC (BACKEND)'!$A$2:$A$43,'APAC (BACKEND)'!$J$2:$J$43,"-")</f>
        <v>57.857500000000002</v>
      </c>
      <c r="AM31">
        <f>_xlfn.XLOOKUP(Table2[[#This Row],[TEAM NUMBER]],'APAC (BACKEND)'!$A$2:$A$43,'APAC (BACKEND)'!$K$2:$K$43,"-")</f>
        <v>10.0268</v>
      </c>
      <c r="AP31">
        <f>_xlfn.XLOOKUP(Table2[[#This Row],[TEAM NUMBER]],'APAC (BACKEND)'!$A$2:$A$43,'APAC (BACKEND)'!$L$2:$L$43,"-")</f>
        <v>47.8307</v>
      </c>
      <c r="AQ31">
        <v>5</v>
      </c>
      <c r="AR31" t="s">
        <v>140</v>
      </c>
      <c r="AS31" t="s">
        <v>208</v>
      </c>
      <c r="AW31">
        <f>_xlfn.XLOOKUP(Table2[[#This Row],[TEAM NUMBER]],'CONCORDIA (BACKEND)'!$A$2:$A$32,'CONCORDIA (BACKEND)'!$D$2:$D$32,"-")</f>
        <v>15</v>
      </c>
      <c r="AZ31">
        <f>IFERROR(Table2[[#This Row],[OPR(ALL)22]]-Table2[[#This Row],[CCWM(ALL)28]],"-")</f>
        <v>26.5</v>
      </c>
      <c r="BC31">
        <f>_xlfn.XLOOKUP(Table2[[#This Row],[TEAM NUMBER]],'CONCORDIA (BACKEND)'!$A$2:$A$32,'CONCORDIA (BACKEND)'!$H$2:$H$32,"-")</f>
        <v>-11.5</v>
      </c>
    </row>
    <row r="32" spans="1:55" x14ac:dyDescent="0.2">
      <c r="A32" s="22" t="s">
        <v>205</v>
      </c>
      <c r="B32" s="7" t="s">
        <v>209</v>
      </c>
      <c r="C32" s="8" t="s">
        <v>210</v>
      </c>
      <c r="D32" s="46">
        <f>IFERROR(AVERAGE(Table2[[#This Row],[RANKING5]],Table2[[#This Row],[RANKING4]],Table2[[#This Row],[RANKING3]],Table2[[#This Row],[RANKING2]]),"-")</f>
        <v>13</v>
      </c>
      <c r="E32"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9-5-0</v>
      </c>
      <c r="J32" s="43">
        <f>IFERROR(AVERAGE(Table2[[#This Row],[OPR(ALL)4]],Table2[[#This Row],[OPR(ALL)13]],Table2[[#This Row],[OPR(ALL)22]],Table2[[#This Row],[OPR(ALL)31]]),"-")</f>
        <v>29.90635</v>
      </c>
      <c r="M32" s="43">
        <f>IFERROR(AVERAGE(Table2[[#This Row],[DPR(ALL)7]],Table2[[#This Row],[DPR(ALL)16]],Table2[[#This Row],[DPR(ALL)25]],Table2[[#This Row],[DPR(ALL)34]]),"-")</f>
        <v>21.28585</v>
      </c>
      <c r="P32" s="43">
        <f>IFERROR(AVERAGE(Table2[[#This Row],[CCWM(ALL)10]],Table2[[#This Row],[CCWM(ALL)19]],Table2[[#This Row],[CCWM(ALL)28]],Table2[[#This Row],[CCWM(ALL)37]]),"-")</f>
        <v>8.6204999999999998</v>
      </c>
      <c r="Q32" t="s">
        <v>117</v>
      </c>
      <c r="R32" t="s">
        <v>117</v>
      </c>
      <c r="W32" t="str">
        <f>_xlfn.XLOOKUP(Table2[[#This Row],[TEAM NUMBER]],'ISB (BACKEND)'!$A$2:$A$9,'ISB (BACKEND)'!$D$2:$D$9,"-")</f>
        <v>-</v>
      </c>
      <c r="Z32" s="43" t="str">
        <f>IFERROR(Table2[[#This Row],[OPR(ALL)4]]-Table2[[#This Row],[CCWM(ALL)10]],"-")</f>
        <v>-</v>
      </c>
      <c r="AC32" t="str">
        <f>_xlfn.XLOOKUP(Table2[[#This Row],[TEAM NUMBER]],'ISB (BACKEND)'!$A$2:$A$9,'ISB (BACKEND)'!$H$2:$H$9,"-")</f>
        <v>-</v>
      </c>
      <c r="AD32">
        <v>14</v>
      </c>
      <c r="AE32" t="s">
        <v>125</v>
      </c>
      <c r="AJ32">
        <f>_xlfn.XLOOKUP(Table2[[#This Row],[TEAM NUMBER]],'APAC (BACKEND)'!$A$2:$A$43,'APAC (BACKEND)'!$J$2:$J$43,"-")</f>
        <v>55.8127</v>
      </c>
      <c r="AM32">
        <f>_xlfn.XLOOKUP(Table2[[#This Row],[TEAM NUMBER]],'APAC (BACKEND)'!$A$2:$A$43,'APAC (BACKEND)'!$K$2:$K$43,"-")</f>
        <v>50.0717</v>
      </c>
      <c r="AP32">
        <f>_xlfn.XLOOKUP(Table2[[#This Row],[TEAM NUMBER]],'APAC (BACKEND)'!$A$2:$A$43,'APAC (BACKEND)'!$L$2:$L$43,"-")</f>
        <v>5.7409999999999997</v>
      </c>
      <c r="AQ32">
        <v>12</v>
      </c>
      <c r="AR32" t="s">
        <v>187</v>
      </c>
      <c r="AS32" t="s">
        <v>211</v>
      </c>
      <c r="AW32">
        <f>_xlfn.XLOOKUP(Table2[[#This Row],[TEAM NUMBER]],'CONCORDIA (BACKEND)'!$A$2:$A$32,'CONCORDIA (BACKEND)'!$D$2:$D$32,"-")</f>
        <v>4</v>
      </c>
      <c r="AZ32">
        <f>IFERROR(Table2[[#This Row],[OPR(ALL)22]]-Table2[[#This Row],[CCWM(ALL)28]],"-")</f>
        <v>-7.5</v>
      </c>
      <c r="BC32">
        <f>_xlfn.XLOOKUP(Table2[[#This Row],[TEAM NUMBER]],'CONCORDIA (BACKEND)'!$A$2:$A$32,'CONCORDIA (BACKEND)'!$H$2:$H$32,"-")</f>
        <v>11.5</v>
      </c>
    </row>
    <row r="33" spans="1:55" x14ac:dyDescent="0.2">
      <c r="A33" s="48" t="s">
        <v>212</v>
      </c>
      <c r="B33" s="50" t="s">
        <v>213</v>
      </c>
      <c r="C33" s="11" t="s">
        <v>214</v>
      </c>
      <c r="D33" s="46">
        <f>IFERROR(AVERAGE(Table2[[#This Row],[RANKING5]],Table2[[#This Row],[RANKING4]],Table2[[#This Row],[RANKING3]],Table2[[#This Row],[RANKING2]]),"-")</f>
        <v>1.5</v>
      </c>
      <c r="E33"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14-0-0</v>
      </c>
      <c r="J33" s="43">
        <f>IFERROR(AVERAGE(Table2[[#This Row],[OPR(ALL)4]],Table2[[#This Row],[OPR(ALL)13]],Table2[[#This Row],[OPR(ALL)22]],Table2[[#This Row],[OPR(ALL)31]]),"-")</f>
        <v>53.329099999999997</v>
      </c>
      <c r="M33" s="43">
        <f>IFERROR(AVERAGE(Table2[[#This Row],[DPR(ALL)7]],Table2[[#This Row],[DPR(ALL)16]],Table2[[#This Row],[DPR(ALL)25]],Table2[[#This Row],[DPR(ALL)34]]),"-")</f>
        <v>18.476165000000002</v>
      </c>
      <c r="P33" s="43">
        <f>IFERROR(AVERAGE(Table2[[#This Row],[CCWM(ALL)10]],Table2[[#This Row],[CCWM(ALL)19]],Table2[[#This Row],[CCWM(ALL)28]],Table2[[#This Row],[CCWM(ALL)37]]),"-")</f>
        <v>34.852935000000002</v>
      </c>
      <c r="Q33" t="s">
        <v>117</v>
      </c>
      <c r="R33" t="s">
        <v>117</v>
      </c>
      <c r="W33" t="str">
        <f>_xlfn.XLOOKUP(Table2[[#This Row],[TEAM NUMBER]],'ISB (BACKEND)'!$A$2:$A$9,'ISB (BACKEND)'!$D$2:$D$9,"-")</f>
        <v>-</v>
      </c>
      <c r="Z33" s="43" t="str">
        <f>IFERROR(Table2[[#This Row],[OPR(ALL)4]]-Table2[[#This Row],[CCWM(ALL)10]],"-")</f>
        <v>-</v>
      </c>
      <c r="AC33" t="str">
        <f>_xlfn.XLOOKUP(Table2[[#This Row],[TEAM NUMBER]],'ISB (BACKEND)'!$A$2:$A$9,'ISB (BACKEND)'!$H$2:$H$9,"-")</f>
        <v>-</v>
      </c>
      <c r="AD33">
        <v>2</v>
      </c>
      <c r="AE33" t="s">
        <v>200</v>
      </c>
      <c r="AJ33">
        <f>_xlfn.XLOOKUP(Table2[[#This Row],[TEAM NUMBER]],'APAC (BACKEND)'!$A$2:$A$43,'APAC (BACKEND)'!$J$2:$J$43,"-")</f>
        <v>54.658200000000001</v>
      </c>
      <c r="AM33">
        <f>_xlfn.XLOOKUP(Table2[[#This Row],[TEAM NUMBER]],'APAC (BACKEND)'!$A$2:$A$43,'APAC (BACKEND)'!$K$2:$K$43,"-")</f>
        <v>8.4523299999999999</v>
      </c>
      <c r="AP33">
        <f>_xlfn.XLOOKUP(Table2[[#This Row],[TEAM NUMBER]],'APAC (BACKEND)'!$A$2:$A$43,'APAC (BACKEND)'!$L$2:$L$43,"-")</f>
        <v>46.205870000000004</v>
      </c>
      <c r="AQ33">
        <v>1</v>
      </c>
      <c r="AR33" t="s">
        <v>215</v>
      </c>
      <c r="AS33" t="s">
        <v>216</v>
      </c>
      <c r="AW33">
        <f>_xlfn.XLOOKUP(Table2[[#This Row],[TEAM NUMBER]],'CONCORDIA (BACKEND)'!$A$2:$A$32,'CONCORDIA (BACKEND)'!$D$2:$D$32,"-")</f>
        <v>52</v>
      </c>
      <c r="AZ33">
        <f>IFERROR(Table2[[#This Row],[OPR(ALL)22]]-Table2[[#This Row],[CCWM(ALL)28]],"-")</f>
        <v>28.5</v>
      </c>
      <c r="BC33">
        <f>_xlfn.XLOOKUP(Table2[[#This Row],[TEAM NUMBER]],'CONCORDIA (BACKEND)'!$A$2:$A$32,'CONCORDIA (BACKEND)'!$H$2:$H$32,"-")</f>
        <v>23.5</v>
      </c>
    </row>
    <row r="34" spans="1:55" x14ac:dyDescent="0.2">
      <c r="A34" s="22" t="s">
        <v>217</v>
      </c>
      <c r="B34" s="10" t="s">
        <v>218</v>
      </c>
      <c r="C34" s="11" t="s">
        <v>219</v>
      </c>
      <c r="D34" s="46">
        <f>IFERROR(AVERAGE(Table2[[#This Row],[RANKING5]],Table2[[#This Row],[RANKING4]],Table2[[#This Row],[RANKING3]],Table2[[#This Row],[RANKING2]]),"-")</f>
        <v>15.5</v>
      </c>
      <c r="E34"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8-6-0</v>
      </c>
      <c r="J34" s="43">
        <f>IFERROR(AVERAGE(Table2[[#This Row],[OPR(ALL)4]],Table2[[#This Row],[OPR(ALL)13]],Table2[[#This Row],[OPR(ALL)22]],Table2[[#This Row],[OPR(ALL)31]]),"-")</f>
        <v>56.535899999999998</v>
      </c>
      <c r="K34" s="43" t="str">
        <f>IFERROR(AVERAGE(Table2[[#This Row],[DPR(QUAL)5]],Table2[[#This Row],[DPR(QUAL)14]],Table2[[#This Row],[DPR(QUAL)23]],Table2[[#This Row],[DPR(QUAL)32]]),"-")</f>
        <v>-</v>
      </c>
      <c r="L34" s="43" t="str">
        <f>IFERROR(AVERAGE(Table2[[#This Row],[DPR(ELIM)6]],Table2[[#This Row],[DPR(ELIM)15]],Table2[[#This Row],[DPR(ELIM)24]],Table2[[#This Row],[DPR(ELIM)33]]),"-")</f>
        <v>-</v>
      </c>
      <c r="M34" s="43">
        <f>IFERROR(AVERAGE(Table2[[#This Row],[DPR(ALL)7]],Table2[[#This Row],[DPR(ALL)16]],Table2[[#This Row],[DPR(ALL)25]],Table2[[#This Row],[DPR(ALL)34]]),"-")</f>
        <v>43.540549999999996</v>
      </c>
      <c r="P34" s="43">
        <f>IFERROR(AVERAGE(Table2[[#This Row],[CCWM(ALL)10]],Table2[[#This Row],[CCWM(ALL)19]],Table2[[#This Row],[CCWM(ALL)28]],Table2[[#This Row],[CCWM(ALL)37]]),"-")</f>
        <v>12.995350000000002</v>
      </c>
      <c r="Q34" t="s">
        <v>117</v>
      </c>
      <c r="R34" t="s">
        <v>117</v>
      </c>
      <c r="W34" t="str">
        <f>_xlfn.XLOOKUP(Table2[[#This Row],[TEAM NUMBER]],'ISB (BACKEND)'!$A$2:$A$9,'ISB (BACKEND)'!$D$2:$D$9,"-")</f>
        <v>-</v>
      </c>
      <c r="Z34" s="43" t="str">
        <f>IFERROR(Table2[[#This Row],[OPR(ALL)4]]-Table2[[#This Row],[CCWM(ALL)10]],"-")</f>
        <v>-</v>
      </c>
      <c r="AC34" t="str">
        <f>_xlfn.XLOOKUP(Table2[[#This Row],[TEAM NUMBER]],'ISB (BACKEND)'!$A$2:$A$9,'ISB (BACKEND)'!$H$2:$H$9,"-")</f>
        <v>-</v>
      </c>
      <c r="AD34">
        <v>18</v>
      </c>
      <c r="AE34" t="s">
        <v>220</v>
      </c>
      <c r="AJ34">
        <f>_xlfn.XLOOKUP(Table2[[#This Row],[TEAM NUMBER]],'APAC (BACKEND)'!$A$2:$A$43,'APAC (BACKEND)'!$J$2:$J$43,"-")</f>
        <v>52.071800000000003</v>
      </c>
      <c r="AM34">
        <f>_xlfn.XLOOKUP(Table2[[#This Row],[TEAM NUMBER]],'APAC (BACKEND)'!$A$2:$A$43,'APAC (BACKEND)'!$K$2:$K$43,"-")</f>
        <v>35.581099999999999</v>
      </c>
      <c r="AP34">
        <f>_xlfn.XLOOKUP(Table2[[#This Row],[TEAM NUMBER]],'APAC (BACKEND)'!$A$2:$A$43,'APAC (BACKEND)'!$L$2:$L$43,"-")</f>
        <v>16.490700000000004</v>
      </c>
      <c r="AQ34">
        <v>13</v>
      </c>
      <c r="AR34" t="s">
        <v>187</v>
      </c>
      <c r="AS34" t="s">
        <v>221</v>
      </c>
      <c r="AW34">
        <f>_xlfn.XLOOKUP(Table2[[#This Row],[TEAM NUMBER]],'CONCORDIA (BACKEND)'!$A$2:$A$32,'CONCORDIA (BACKEND)'!$D$2:$D$32,"-")</f>
        <v>61</v>
      </c>
      <c r="AZ34">
        <f>IFERROR(Table2[[#This Row],[OPR(ALL)22]]-Table2[[#This Row],[CCWM(ALL)28]],"-")</f>
        <v>51.5</v>
      </c>
      <c r="BC34">
        <f>_xlfn.XLOOKUP(Table2[[#This Row],[TEAM NUMBER]],'CONCORDIA (BACKEND)'!$A$2:$A$32,'CONCORDIA (BACKEND)'!$H$2:$H$32,"-")</f>
        <v>9.5</v>
      </c>
    </row>
    <row r="35" spans="1:55" x14ac:dyDescent="0.2">
      <c r="A35" s="9" t="s">
        <v>222</v>
      </c>
      <c r="B35" s="7" t="s">
        <v>223</v>
      </c>
      <c r="C35" s="8" t="s">
        <v>224</v>
      </c>
      <c r="D35" s="46">
        <f>IFERROR(AVERAGE(Table2[[#This Row],[RANKING5]],Table2[[#This Row],[RANKING4]],Table2[[#This Row],[RANKING3]],Table2[[#This Row],[RANKING2]]),"-")</f>
        <v>20</v>
      </c>
      <c r="E35"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6-8-0</v>
      </c>
      <c r="J35" s="43">
        <f>IFERROR(AVERAGE(Table2[[#This Row],[OPR(ALL)4]],Table2[[#This Row],[OPR(ALL)13]],Table2[[#This Row],[OPR(ALL)22]],Table2[[#This Row],[OPR(ALL)31]]),"-")</f>
        <v>39.316600000000001</v>
      </c>
      <c r="M35" s="43">
        <f>IFERROR(AVERAGE(Table2[[#This Row],[DPR(ALL)7]],Table2[[#This Row],[DPR(ALL)16]],Table2[[#This Row],[DPR(ALL)25]],Table2[[#This Row],[DPR(ALL)34]]),"-")</f>
        <v>36.805300000000003</v>
      </c>
      <c r="P35" s="43">
        <f>IFERROR(AVERAGE(Table2[[#This Row],[CCWM(ALL)10]],Table2[[#This Row],[CCWM(ALL)19]],Table2[[#This Row],[CCWM(ALL)28]],Table2[[#This Row],[CCWM(ALL)37]]),"-")</f>
        <v>2.5113000000000021</v>
      </c>
      <c r="Q35" t="s">
        <v>117</v>
      </c>
      <c r="R35" t="s">
        <v>117</v>
      </c>
      <c r="W35" t="str">
        <f>_xlfn.XLOOKUP(Table2[[#This Row],[TEAM NUMBER]],'ISB (BACKEND)'!$A$2:$A$9,'ISB (BACKEND)'!$D$2:$D$9,"-")</f>
        <v>-</v>
      </c>
      <c r="Z35" s="43" t="str">
        <f>IFERROR(Table2[[#This Row],[OPR(ALL)4]]-Table2[[#This Row],[CCWM(ALL)10]],"-")</f>
        <v>-</v>
      </c>
      <c r="AC35" t="str">
        <f>_xlfn.XLOOKUP(Table2[[#This Row],[TEAM NUMBER]],'ISB (BACKEND)'!$A$2:$A$9,'ISB (BACKEND)'!$H$2:$H$9,"-")</f>
        <v>-</v>
      </c>
      <c r="AD35">
        <v>12</v>
      </c>
      <c r="AE35" t="s">
        <v>125</v>
      </c>
      <c r="AJ35">
        <f>_xlfn.XLOOKUP(Table2[[#This Row],[TEAM NUMBER]],'APAC (BACKEND)'!$A$2:$A$43,'APAC (BACKEND)'!$J$2:$J$43,"-")</f>
        <v>51.633200000000002</v>
      </c>
      <c r="AM35">
        <f>_xlfn.XLOOKUP(Table2[[#This Row],[TEAM NUMBER]],'APAC (BACKEND)'!$A$2:$A$43,'APAC (BACKEND)'!$K$2:$K$43,"-")</f>
        <v>35.110599999999998</v>
      </c>
      <c r="AP35">
        <f>_xlfn.XLOOKUP(Table2[[#This Row],[TEAM NUMBER]],'APAC (BACKEND)'!$A$2:$A$43,'APAC (BACKEND)'!$L$2:$L$43,"-")</f>
        <v>16.522600000000004</v>
      </c>
      <c r="AQ35">
        <v>28</v>
      </c>
      <c r="AR35" t="s">
        <v>191</v>
      </c>
      <c r="AS35" t="s">
        <v>225</v>
      </c>
      <c r="AW35">
        <f>_xlfn.XLOOKUP(Table2[[#This Row],[TEAM NUMBER]],'CONCORDIA (BACKEND)'!$A$2:$A$32,'CONCORDIA (BACKEND)'!$D$2:$D$32,"-")</f>
        <v>27</v>
      </c>
      <c r="AZ35">
        <f>IFERROR(Table2[[#This Row],[OPR(ALL)22]]-Table2[[#This Row],[CCWM(ALL)28]],"-")</f>
        <v>38.5</v>
      </c>
      <c r="BC35">
        <f>_xlfn.XLOOKUP(Table2[[#This Row],[TEAM NUMBER]],'CONCORDIA (BACKEND)'!$A$2:$A$32,'CONCORDIA (BACKEND)'!$H$2:$H$32,"-")</f>
        <v>-11.5</v>
      </c>
    </row>
    <row r="36" spans="1:55" x14ac:dyDescent="0.2">
      <c r="A36" s="9" t="s">
        <v>226</v>
      </c>
      <c r="B36" s="6" t="s">
        <v>226</v>
      </c>
      <c r="C36" s="12" t="s">
        <v>226</v>
      </c>
      <c r="D36" s="46">
        <f>IFERROR(AVERAGE(Table2[[#This Row],[RANKING5]],Table2[[#This Row],[RANKING4]],Table2[[#This Row],[RANKING3]],Table2[[#This Row],[RANKING2]]),"-")</f>
        <v>7</v>
      </c>
      <c r="E36"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6-3-0</v>
      </c>
      <c r="J36" s="43">
        <f>IFERROR(AVERAGE(Table2[[#This Row],[OPR(ALL)4]],Table2[[#This Row],[OPR(ALL)13]],Table2[[#This Row],[OPR(ALL)22]],Table2[[#This Row],[OPR(ALL)31]]),"-")</f>
        <v>51.144100000000002</v>
      </c>
      <c r="M36" s="43">
        <f>IFERROR(AVERAGE(Table2[[#This Row],[DPR(ALL)7]],Table2[[#This Row],[DPR(ALL)16]],Table2[[#This Row],[DPR(ALL)25]],Table2[[#This Row],[DPR(ALL)34]]),"-")</f>
        <v>35.707900000000002</v>
      </c>
      <c r="P36" s="43">
        <f>IFERROR(AVERAGE(Table2[[#This Row],[CCWM(ALL)10]],Table2[[#This Row],[CCWM(ALL)19]],Table2[[#This Row],[CCWM(ALL)28]],Table2[[#This Row],[CCWM(ALL)37]]),"-")</f>
        <v>15.436199999999999</v>
      </c>
      <c r="Q36" t="s">
        <v>117</v>
      </c>
      <c r="R36" t="s">
        <v>117</v>
      </c>
      <c r="W36" t="str">
        <f>_xlfn.XLOOKUP(Table2[[#This Row],[TEAM NUMBER]],'ISB (BACKEND)'!$A$2:$A$9,'ISB (BACKEND)'!$D$2:$D$9,"-")</f>
        <v>-</v>
      </c>
      <c r="Z36" s="43" t="str">
        <f>IFERROR(Table2[[#This Row],[OPR(ALL)4]]-Table2[[#This Row],[CCWM(ALL)10]],"-")</f>
        <v>-</v>
      </c>
      <c r="AC36" t="str">
        <f>_xlfn.XLOOKUP(Table2[[#This Row],[TEAM NUMBER]],'ISB (BACKEND)'!$A$2:$A$9,'ISB (BACKEND)'!$H$2:$H$9,"-")</f>
        <v>-</v>
      </c>
      <c r="AD36">
        <v>7</v>
      </c>
      <c r="AE36" t="s">
        <v>125</v>
      </c>
      <c r="AJ36">
        <f>_xlfn.XLOOKUP(Table2[[#This Row],[TEAM NUMBER]],'APAC (BACKEND)'!$A$2:$A$43,'APAC (BACKEND)'!$J$2:$J$43,"-")</f>
        <v>51.144100000000002</v>
      </c>
      <c r="AM36">
        <f>_xlfn.XLOOKUP(Table2[[#This Row],[TEAM NUMBER]],'APAC (BACKEND)'!$A$2:$A$43,'APAC (BACKEND)'!$K$2:$K$43,"-")</f>
        <v>35.707900000000002</v>
      </c>
      <c r="AP36">
        <f>_xlfn.XLOOKUP(Table2[[#This Row],[TEAM NUMBER]],'APAC (BACKEND)'!$A$2:$A$43,'APAC (BACKEND)'!$L$2:$L$43,"-")</f>
        <v>15.436199999999999</v>
      </c>
      <c r="AQ36" t="s">
        <v>117</v>
      </c>
      <c r="AR36" t="s">
        <v>117</v>
      </c>
      <c r="AS36" t="s">
        <v>117</v>
      </c>
      <c r="AT36" t="s">
        <v>117</v>
      </c>
      <c r="AW36" t="str">
        <f>_xlfn.XLOOKUP(Table2[[#This Row],[TEAM NUMBER]],'CONCORDIA (BACKEND)'!$A$2:$A$32,'CONCORDIA (BACKEND)'!$D$2:$D$32,"-")</f>
        <v>-</v>
      </c>
      <c r="AZ36" t="str">
        <f>IFERROR(Table2[[#This Row],[OPR(ALL)22]]-Table2[[#This Row],[CCWM(ALL)28]],"-")</f>
        <v>-</v>
      </c>
      <c r="BC36" t="str">
        <f>_xlfn.XLOOKUP(Table2[[#This Row],[TEAM NUMBER]],'CONCORDIA (BACKEND)'!$A$2:$A$32,'CONCORDIA (BACKEND)'!$H$2:$H$32,"-")</f>
        <v>-</v>
      </c>
    </row>
    <row r="37" spans="1:55" x14ac:dyDescent="0.2">
      <c r="A37" s="22" t="s">
        <v>193</v>
      </c>
      <c r="B37" s="10" t="s">
        <v>227</v>
      </c>
      <c r="C37" s="11" t="s">
        <v>228</v>
      </c>
      <c r="D37" s="46">
        <f>IFERROR(AVERAGE(Table2[[#This Row],[RANKING5]],Table2[[#This Row],[RANKING4]],Table2[[#This Row],[RANKING3]],Table2[[#This Row],[RANKING2]]),"-")</f>
        <v>16</v>
      </c>
      <c r="E37"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8-6-0</v>
      </c>
      <c r="J37" s="43">
        <f>IFERROR(AVERAGE(Table2[[#This Row],[OPR(ALL)4]],Table2[[#This Row],[OPR(ALL)13]],Table2[[#This Row],[OPR(ALL)22]],Table2[[#This Row],[OPR(ALL)31]]),"-")</f>
        <v>28.648050000000001</v>
      </c>
      <c r="M37" s="43">
        <f>IFERROR(AVERAGE(Table2[[#This Row],[DPR(ALL)7]],Table2[[#This Row],[DPR(ALL)16]],Table2[[#This Row],[DPR(ALL)25]],Table2[[#This Row],[DPR(ALL)34]]),"-")</f>
        <v>31.774699999999999</v>
      </c>
      <c r="P37" s="43">
        <f>IFERROR(AVERAGE(Table2[[#This Row],[CCWM(ALL)10]],Table2[[#This Row],[CCWM(ALL)19]],Table2[[#This Row],[CCWM(ALL)28]],Table2[[#This Row],[CCWM(ALL)37]]),"-")</f>
        <v>-3.1266499999999979</v>
      </c>
      <c r="Q37" t="s">
        <v>117</v>
      </c>
      <c r="R37" t="s">
        <v>117</v>
      </c>
      <c r="W37" t="str">
        <f>_xlfn.XLOOKUP(Table2[[#This Row],[TEAM NUMBER]],'ISB (BACKEND)'!$A$2:$A$9,'ISB (BACKEND)'!$D$2:$D$9,"-")</f>
        <v>-</v>
      </c>
      <c r="Z37" s="43" t="str">
        <f>IFERROR(Table2[[#This Row],[OPR(ALL)4]]-Table2[[#This Row],[CCWM(ALL)10]],"-")</f>
        <v>-</v>
      </c>
      <c r="AC37" t="str">
        <f>_xlfn.XLOOKUP(Table2[[#This Row],[TEAM NUMBER]],'ISB (BACKEND)'!$A$2:$A$9,'ISB (BACKEND)'!$H$2:$H$9,"-")</f>
        <v>-</v>
      </c>
      <c r="AD37">
        <v>16</v>
      </c>
      <c r="AE37" t="s">
        <v>125</v>
      </c>
      <c r="AJ37">
        <f>_xlfn.XLOOKUP(Table2[[#This Row],[TEAM NUMBER]],'APAC (BACKEND)'!$A$2:$A$43,'APAC (BACKEND)'!$J$2:$J$43,"-")</f>
        <v>50.296100000000003</v>
      </c>
      <c r="AM37">
        <f>_xlfn.XLOOKUP(Table2[[#This Row],[TEAM NUMBER]],'APAC (BACKEND)'!$A$2:$A$43,'APAC (BACKEND)'!$K$2:$K$43,"-")</f>
        <v>41.049399999999999</v>
      </c>
      <c r="AP37">
        <f>_xlfn.XLOOKUP(Table2[[#This Row],[TEAM NUMBER]],'APAC (BACKEND)'!$A$2:$A$43,'APAC (BACKEND)'!$L$2:$L$43,"-")</f>
        <v>9.2467000000000041</v>
      </c>
      <c r="AQ37">
        <v>16</v>
      </c>
      <c r="AR37" t="s">
        <v>148</v>
      </c>
      <c r="AS37" t="s">
        <v>229</v>
      </c>
      <c r="AW37">
        <f>_xlfn.XLOOKUP(Table2[[#This Row],[TEAM NUMBER]],'CONCORDIA (BACKEND)'!$A$2:$A$32,'CONCORDIA (BACKEND)'!$D$2:$D$32,"-")</f>
        <v>7</v>
      </c>
      <c r="AZ37">
        <f>IFERROR(Table2[[#This Row],[OPR(ALL)22]]-Table2[[#This Row],[CCWM(ALL)28]],"-")</f>
        <v>22.5</v>
      </c>
      <c r="BC37">
        <f>_xlfn.XLOOKUP(Table2[[#This Row],[TEAM NUMBER]],'CONCORDIA (BACKEND)'!$A$2:$A$32,'CONCORDIA (BACKEND)'!$H$2:$H$32,"-")</f>
        <v>-15.5</v>
      </c>
    </row>
    <row r="38" spans="1:55" x14ac:dyDescent="0.2">
      <c r="A38" s="47" t="s">
        <v>230</v>
      </c>
      <c r="B38" s="10" t="s">
        <v>231</v>
      </c>
      <c r="C38" s="11" t="s">
        <v>232</v>
      </c>
      <c r="D38" s="46">
        <f>IFERROR(AVERAGE(Table2[[#This Row],[RANKING5]],Table2[[#This Row],[RANKING4]],Table2[[#This Row],[RANKING3]],Table2[[#This Row],[RANKING2]]),"-")</f>
        <v>19.5</v>
      </c>
      <c r="E38"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7-7-0</v>
      </c>
      <c r="J38" s="43">
        <f>IFERROR(AVERAGE(Table2[[#This Row],[OPR(ALL)4]],Table2[[#This Row],[OPR(ALL)13]],Table2[[#This Row],[OPR(ALL)22]],Table2[[#This Row],[OPR(ALL)31]]),"-")</f>
        <v>29.993200000000002</v>
      </c>
      <c r="M38" s="43">
        <f>IFERROR(AVERAGE(Table2[[#This Row],[DPR(ALL)7]],Table2[[#This Row],[DPR(ALL)16]],Table2[[#This Row],[DPR(ALL)25]],Table2[[#This Row],[DPR(ALL)34]]),"-")</f>
        <v>28.079899999999999</v>
      </c>
      <c r="P38" s="43">
        <f>IFERROR(AVERAGE(Table2[[#This Row],[CCWM(ALL)10]],Table2[[#This Row],[CCWM(ALL)19]],Table2[[#This Row],[CCWM(ALL)28]],Table2[[#This Row],[CCWM(ALL)37]]),"-")</f>
        <v>1.9133000000000031</v>
      </c>
      <c r="Q38" t="s">
        <v>117</v>
      </c>
      <c r="R38" t="s">
        <v>117</v>
      </c>
      <c r="W38" t="str">
        <f>_xlfn.XLOOKUP(Table2[[#This Row],[TEAM NUMBER]],'ISB (BACKEND)'!$A$2:$A$9,'ISB (BACKEND)'!$D$2:$D$9,"-")</f>
        <v>-</v>
      </c>
      <c r="Z38" s="43" t="str">
        <f>IFERROR(Table2[[#This Row],[OPR(ALL)4]]-Table2[[#This Row],[CCWM(ALL)10]],"-")</f>
        <v>-</v>
      </c>
      <c r="AC38" t="str">
        <f>_xlfn.XLOOKUP(Table2[[#This Row],[TEAM NUMBER]],'ISB (BACKEND)'!$A$2:$A$9,'ISB (BACKEND)'!$H$2:$H$9,"-")</f>
        <v>-</v>
      </c>
      <c r="AD38">
        <v>21</v>
      </c>
      <c r="AE38" t="s">
        <v>220</v>
      </c>
      <c r="AJ38">
        <f>_xlfn.XLOOKUP(Table2[[#This Row],[TEAM NUMBER]],'APAC (BACKEND)'!$A$2:$A$43,'APAC (BACKEND)'!$J$2:$J$43,"-")</f>
        <v>46.986400000000003</v>
      </c>
      <c r="AM38">
        <f>_xlfn.XLOOKUP(Table2[[#This Row],[TEAM NUMBER]],'APAC (BACKEND)'!$A$2:$A$43,'APAC (BACKEND)'!$K$2:$K$43,"-")</f>
        <v>39.659799999999997</v>
      </c>
      <c r="AP38">
        <f>_xlfn.XLOOKUP(Table2[[#This Row],[TEAM NUMBER]],'APAC (BACKEND)'!$A$2:$A$43,'APAC (BACKEND)'!$L$2:$L$43,"-")</f>
        <v>7.3266000000000062</v>
      </c>
      <c r="AQ38">
        <v>18</v>
      </c>
      <c r="AR38" t="s">
        <v>148</v>
      </c>
      <c r="AS38" t="s">
        <v>233</v>
      </c>
      <c r="AW38">
        <f>_xlfn.XLOOKUP(Table2[[#This Row],[TEAM NUMBER]],'CONCORDIA (BACKEND)'!$A$2:$A$32,'CONCORDIA (BACKEND)'!$D$2:$D$32,"-")</f>
        <v>13</v>
      </c>
      <c r="AZ38">
        <f>IFERROR(Table2[[#This Row],[OPR(ALL)22]]-Table2[[#This Row],[CCWM(ALL)28]],"-")</f>
        <v>16.5</v>
      </c>
      <c r="BC38">
        <f>_xlfn.XLOOKUP(Table2[[#This Row],[TEAM NUMBER]],'CONCORDIA (BACKEND)'!$A$2:$A$32,'CONCORDIA (BACKEND)'!$H$2:$H$32,"-")</f>
        <v>-3.5</v>
      </c>
    </row>
    <row r="39" spans="1:55" x14ac:dyDescent="0.2">
      <c r="A39" s="22" t="s">
        <v>193</v>
      </c>
      <c r="B39" s="7" t="s">
        <v>234</v>
      </c>
      <c r="C39" s="8" t="s">
        <v>235</v>
      </c>
      <c r="D39" s="46">
        <f>IFERROR(AVERAGE(Table2[[#This Row],[RANKING5]],Table2[[#This Row],[RANKING4]],Table2[[#This Row],[RANKING3]],Table2[[#This Row],[RANKING2]]),"-")</f>
        <v>15</v>
      </c>
      <c r="E39"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8-6-0</v>
      </c>
      <c r="J39" s="43">
        <f>IFERROR(AVERAGE(Table2[[#This Row],[OPR(ALL)4]],Table2[[#This Row],[OPR(ALL)13]],Table2[[#This Row],[OPR(ALL)22]],Table2[[#This Row],[OPR(ALL)31]]),"-")</f>
        <v>20.345849999999999</v>
      </c>
      <c r="M39" s="43">
        <f>IFERROR(AVERAGE(Table2[[#This Row],[DPR(ALL)7]],Table2[[#This Row],[DPR(ALL)16]],Table2[[#This Row],[DPR(ALL)25]],Table2[[#This Row],[DPR(ALL)34]]),"-")</f>
        <v>23.6251</v>
      </c>
      <c r="P39" s="43">
        <f>IFERROR(AVERAGE(Table2[[#This Row],[CCWM(ALL)10]],Table2[[#This Row],[CCWM(ALL)19]],Table2[[#This Row],[CCWM(ALL)28]],Table2[[#This Row],[CCWM(ALL)37]]),"-")</f>
        <v>-3.2792500000000011</v>
      </c>
      <c r="Q39" t="s">
        <v>117</v>
      </c>
      <c r="R39" t="s">
        <v>117</v>
      </c>
      <c r="W39" t="str">
        <f>_xlfn.XLOOKUP(Table2[[#This Row],[TEAM NUMBER]],'ISB (BACKEND)'!$A$2:$A$9,'ISB (BACKEND)'!$D$2:$D$9,"-")</f>
        <v>-</v>
      </c>
      <c r="Z39" s="43" t="str">
        <f>IFERROR(Table2[[#This Row],[OPR(ALL)4]]-Table2[[#This Row],[CCWM(ALL)10]],"-")</f>
        <v>-</v>
      </c>
      <c r="AC39" t="str">
        <f>_xlfn.XLOOKUP(Table2[[#This Row],[TEAM NUMBER]],'ISB (BACKEND)'!$A$2:$A$9,'ISB (BACKEND)'!$H$2:$H$9,"-")</f>
        <v>-</v>
      </c>
      <c r="AD39">
        <v>9</v>
      </c>
      <c r="AE39" t="s">
        <v>125</v>
      </c>
      <c r="AJ39">
        <f>_xlfn.XLOOKUP(Table2[[#This Row],[TEAM NUMBER]],'APAC (BACKEND)'!$A$2:$A$43,'APAC (BACKEND)'!$J$2:$J$43,"-")</f>
        <v>46.691699999999997</v>
      </c>
      <c r="AM39">
        <f>_xlfn.XLOOKUP(Table2[[#This Row],[TEAM NUMBER]],'APAC (BACKEND)'!$A$2:$A$43,'APAC (BACKEND)'!$K$2:$K$43,"-")</f>
        <v>34.7502</v>
      </c>
      <c r="AP39">
        <f>_xlfn.XLOOKUP(Table2[[#This Row],[TEAM NUMBER]],'APAC (BACKEND)'!$A$2:$A$43,'APAC (BACKEND)'!$L$2:$L$43,"-")</f>
        <v>11.941499999999998</v>
      </c>
      <c r="AQ39">
        <v>21</v>
      </c>
      <c r="AR39" t="s">
        <v>148</v>
      </c>
      <c r="AS39" t="s">
        <v>236</v>
      </c>
      <c r="AW39">
        <f>_xlfn.XLOOKUP(Table2[[#This Row],[TEAM NUMBER]],'CONCORDIA (BACKEND)'!$A$2:$A$32,'CONCORDIA (BACKEND)'!$D$2:$D$32,"-")</f>
        <v>-6</v>
      </c>
      <c r="AZ39">
        <f>IFERROR(Table2[[#This Row],[OPR(ALL)22]]-Table2[[#This Row],[CCWM(ALL)28]],"-")</f>
        <v>12.5</v>
      </c>
      <c r="BC39">
        <f>_xlfn.XLOOKUP(Table2[[#This Row],[TEAM NUMBER]],'CONCORDIA (BACKEND)'!$A$2:$A$32,'CONCORDIA (BACKEND)'!$H$2:$H$32,"-")</f>
        <v>-18.5</v>
      </c>
    </row>
    <row r="40" spans="1:55" x14ac:dyDescent="0.2">
      <c r="A40" s="9" t="s">
        <v>237</v>
      </c>
      <c r="B40" s="9" t="s">
        <v>238</v>
      </c>
      <c r="C40" s="2" t="s">
        <v>239</v>
      </c>
      <c r="D40" s="46">
        <f>IFERROR(AVERAGE(Table2[[#This Row],[RANKING5]],Table2[[#This Row],[RANKING4]],Table2[[#This Row],[RANKING3]],Table2[[#This Row],[RANKING2]]),"-")</f>
        <v>6</v>
      </c>
      <c r="E40"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6-3-0</v>
      </c>
      <c r="J40" s="43">
        <f>IFERROR(AVERAGE(Table2[[#This Row],[OPR(ALL)4]],Table2[[#This Row],[OPR(ALL)13]],Table2[[#This Row],[OPR(ALL)22]],Table2[[#This Row],[OPR(ALL)31]]),"-")</f>
        <v>44.902299999999997</v>
      </c>
      <c r="M40" s="43">
        <f>IFERROR(AVERAGE(Table2[[#This Row],[DPR(ALL)7]],Table2[[#This Row],[DPR(ALL)16]],Table2[[#This Row],[DPR(ALL)25]],Table2[[#This Row],[DPR(ALL)34]]),"-")</f>
        <v>41.881799999999998</v>
      </c>
      <c r="P40" s="43">
        <f>IFERROR(AVERAGE(Table2[[#This Row],[CCWM(ALL)10]],Table2[[#This Row],[CCWM(ALL)19]],Table2[[#This Row],[CCWM(ALL)28]],Table2[[#This Row],[CCWM(ALL)37]]),"-")</f>
        <v>3.0204999999999984</v>
      </c>
      <c r="Q40" t="s">
        <v>117</v>
      </c>
      <c r="R40" t="s">
        <v>117</v>
      </c>
      <c r="W40" t="str">
        <f>_xlfn.XLOOKUP(Table2[[#This Row],[TEAM NUMBER]],'ISB (BACKEND)'!$A$2:$A$9,'ISB (BACKEND)'!$D$2:$D$9,"-")</f>
        <v>-</v>
      </c>
      <c r="Z40" s="43" t="str">
        <f>IFERROR(Table2[[#This Row],[OPR(ALL)4]]-Table2[[#This Row],[CCWM(ALL)10]],"-")</f>
        <v>-</v>
      </c>
      <c r="AC40" t="str">
        <f>_xlfn.XLOOKUP(Table2[[#This Row],[TEAM NUMBER]],'ISB (BACKEND)'!$A$2:$A$9,'ISB (BACKEND)'!$H$2:$H$9,"-")</f>
        <v>-</v>
      </c>
      <c r="AD40">
        <v>6</v>
      </c>
      <c r="AE40" t="s">
        <v>125</v>
      </c>
      <c r="AJ40">
        <f>_xlfn.XLOOKUP(Table2[[#This Row],[TEAM NUMBER]],'APAC (BACKEND)'!$A$2:$A$43,'APAC (BACKEND)'!$J$2:$J$43,"-")</f>
        <v>44.902299999999997</v>
      </c>
      <c r="AM40">
        <f>_xlfn.XLOOKUP(Table2[[#This Row],[TEAM NUMBER]],'APAC (BACKEND)'!$A$2:$A$43,'APAC (BACKEND)'!$K$2:$K$43,"-")</f>
        <v>41.881799999999998</v>
      </c>
      <c r="AP40">
        <f>_xlfn.XLOOKUP(Table2[[#This Row],[TEAM NUMBER]],'APAC (BACKEND)'!$A$2:$A$43,'APAC (BACKEND)'!$L$2:$L$43,"-")</f>
        <v>3.0204999999999984</v>
      </c>
      <c r="AQ40" t="s">
        <v>117</v>
      </c>
      <c r="AR40" t="s">
        <v>117</v>
      </c>
      <c r="AS40" t="s">
        <v>117</v>
      </c>
      <c r="AT40" t="s">
        <v>117</v>
      </c>
      <c r="AW40" t="str">
        <f>_xlfn.XLOOKUP(Table2[[#This Row],[TEAM NUMBER]],'CONCORDIA (BACKEND)'!$A$2:$A$32,'CONCORDIA (BACKEND)'!$D$2:$D$32,"-")</f>
        <v>-</v>
      </c>
      <c r="AZ40" t="str">
        <f>IFERROR(Table2[[#This Row],[OPR(ALL)22]]-Table2[[#This Row],[CCWM(ALL)28]],"-")</f>
        <v>-</v>
      </c>
      <c r="BC40" t="str">
        <f>_xlfn.XLOOKUP(Table2[[#This Row],[TEAM NUMBER]],'CONCORDIA (BACKEND)'!$A$2:$A$32,'CONCORDIA (BACKEND)'!$H$2:$H$32,"-")</f>
        <v>-</v>
      </c>
    </row>
    <row r="41" spans="1:55" x14ac:dyDescent="0.2">
      <c r="A41" s="9" t="s">
        <v>198</v>
      </c>
      <c r="B41" s="15" t="s">
        <v>240</v>
      </c>
      <c r="C41" s="16" t="s">
        <v>240</v>
      </c>
      <c r="D41" s="46">
        <f>IFERROR(AVERAGE(Table2[[#This Row],[RANKING5]],Table2[[#This Row],[RANKING4]],Table2[[#This Row],[RANKING3]],Table2[[#This Row],[RANKING2]]),"-")</f>
        <v>5</v>
      </c>
      <c r="E41"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7-2-0</v>
      </c>
      <c r="J41" s="43">
        <f>IFERROR(AVERAGE(Table2[[#This Row],[OPR(ALL)4]],Table2[[#This Row],[OPR(ALL)13]],Table2[[#This Row],[OPR(ALL)22]],Table2[[#This Row],[OPR(ALL)31]]),"-")</f>
        <v>40.944899999999997</v>
      </c>
      <c r="M41" s="43">
        <f>IFERROR(AVERAGE(Table2[[#This Row],[DPR(ALL)7]],Table2[[#This Row],[DPR(ALL)16]],Table2[[#This Row],[DPR(ALL)25]],Table2[[#This Row],[DPR(ALL)34]]),"-")</f>
        <v>33.3048</v>
      </c>
      <c r="P41" s="43">
        <f>IFERROR(AVERAGE(Table2[[#This Row],[CCWM(ALL)10]],Table2[[#This Row],[CCWM(ALL)19]],Table2[[#This Row],[CCWM(ALL)28]],Table2[[#This Row],[CCWM(ALL)37]]),"-")</f>
        <v>7.6401000000000003</v>
      </c>
      <c r="Q41" t="s">
        <v>117</v>
      </c>
      <c r="R41" t="s">
        <v>117</v>
      </c>
      <c r="W41" t="str">
        <f>_xlfn.XLOOKUP(Table2[[#This Row],[TEAM NUMBER]],'ISB (BACKEND)'!$A$2:$A$9,'ISB (BACKEND)'!$D$2:$D$9,"-")</f>
        <v>-</v>
      </c>
      <c r="Z41" s="43" t="str">
        <f>IFERROR(Table2[[#This Row],[OPR(ALL)4]]-Table2[[#This Row],[CCWM(ALL)10]],"-")</f>
        <v>-</v>
      </c>
      <c r="AC41" t="str">
        <f>_xlfn.XLOOKUP(Table2[[#This Row],[TEAM NUMBER]],'ISB (BACKEND)'!$A$2:$A$9,'ISB (BACKEND)'!$H$2:$H$9,"-")</f>
        <v>-</v>
      </c>
      <c r="AD41">
        <v>5</v>
      </c>
      <c r="AE41" t="s">
        <v>196</v>
      </c>
      <c r="AJ41">
        <f>_xlfn.XLOOKUP(Table2[[#This Row],[TEAM NUMBER]],'APAC (BACKEND)'!$A$2:$A$43,'APAC (BACKEND)'!$J$2:$J$43,"-")</f>
        <v>40.944899999999997</v>
      </c>
      <c r="AM41">
        <f>_xlfn.XLOOKUP(Table2[[#This Row],[TEAM NUMBER]],'APAC (BACKEND)'!$A$2:$A$43,'APAC (BACKEND)'!$K$2:$K$43,"-")</f>
        <v>33.3048</v>
      </c>
      <c r="AP41">
        <f>_xlfn.XLOOKUP(Table2[[#This Row],[TEAM NUMBER]],'APAC (BACKEND)'!$A$2:$A$43,'APAC (BACKEND)'!$L$2:$L$43,"-")</f>
        <v>7.6401000000000003</v>
      </c>
      <c r="AQ41" t="s">
        <v>117</v>
      </c>
      <c r="AR41" t="s">
        <v>117</v>
      </c>
      <c r="AS41" t="s">
        <v>117</v>
      </c>
      <c r="AT41" t="s">
        <v>117</v>
      </c>
      <c r="AW41" t="str">
        <f>_xlfn.XLOOKUP(Table2[[#This Row],[TEAM NUMBER]],'CONCORDIA (BACKEND)'!$A$2:$A$32,'CONCORDIA (BACKEND)'!$D$2:$D$32,"-")</f>
        <v>-</v>
      </c>
      <c r="AZ41" t="str">
        <f>IFERROR(Table2[[#This Row],[OPR(ALL)22]]-Table2[[#This Row],[CCWM(ALL)28]],"-")</f>
        <v>-</v>
      </c>
      <c r="BC41" t="str">
        <f>_xlfn.XLOOKUP(Table2[[#This Row],[TEAM NUMBER]],'CONCORDIA (BACKEND)'!$A$2:$A$32,'CONCORDIA (BACKEND)'!$H$2:$H$32,"-")</f>
        <v>-</v>
      </c>
    </row>
    <row r="42" spans="1:55" x14ac:dyDescent="0.2">
      <c r="A42" s="22" t="s">
        <v>230</v>
      </c>
      <c r="B42" s="15" t="s">
        <v>241</v>
      </c>
      <c r="C42" s="16" t="s">
        <v>242</v>
      </c>
      <c r="D42" s="46">
        <f>IFERROR(AVERAGE(Table2[[#This Row],[RANKING5]],Table2[[#This Row],[RANKING4]],Table2[[#This Row],[RANKING3]],Table2[[#This Row],[RANKING2]]),"-")</f>
        <v>21</v>
      </c>
      <c r="E42"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6-8-0</v>
      </c>
      <c r="J42" s="43">
        <f>IFERROR(AVERAGE(Table2[[#This Row],[OPR(ALL)4]],Table2[[#This Row],[OPR(ALL)13]],Table2[[#This Row],[OPR(ALL)22]],Table2[[#This Row],[OPR(ALL)31]]),"-")</f>
        <v>25.887799999999999</v>
      </c>
      <c r="M42" s="43">
        <f>IFERROR(AVERAGE(Table2[[#This Row],[DPR(ALL)7]],Table2[[#This Row],[DPR(ALL)16]],Table2[[#This Row],[DPR(ALL)25]],Table2[[#This Row],[DPR(ALL)34]]),"-")</f>
        <v>36.587850000000003</v>
      </c>
      <c r="P42" s="43">
        <f>IFERROR(AVERAGE(Table2[[#This Row],[CCWM(ALL)10]],Table2[[#This Row],[CCWM(ALL)19]],Table2[[#This Row],[CCWM(ALL)28]],Table2[[#This Row],[CCWM(ALL)37]]),"-")</f>
        <v>-10.700050000000001</v>
      </c>
      <c r="Q42" t="s">
        <v>117</v>
      </c>
      <c r="R42" t="s">
        <v>117</v>
      </c>
      <c r="W42" t="str">
        <f>_xlfn.XLOOKUP(Table2[[#This Row],[TEAM NUMBER]],'ISB (BACKEND)'!$A$2:$A$9,'ISB (BACKEND)'!$D$2:$D$9,"-")</f>
        <v>-</v>
      </c>
      <c r="Z42" s="43" t="str">
        <f>IFERROR(Table2[[#This Row],[OPR(ALL)4]]-Table2[[#This Row],[CCWM(ALL)10]],"-")</f>
        <v>-</v>
      </c>
      <c r="AC42" t="str">
        <f>_xlfn.XLOOKUP(Table2[[#This Row],[TEAM NUMBER]],'ISB (BACKEND)'!$A$2:$A$9,'ISB (BACKEND)'!$H$2:$H$9,"-")</f>
        <v>-</v>
      </c>
      <c r="AD42">
        <v>13</v>
      </c>
      <c r="AE42" t="s">
        <v>125</v>
      </c>
      <c r="AJ42">
        <f>_xlfn.XLOOKUP(Table2[[#This Row],[TEAM NUMBER]],'APAC (BACKEND)'!$A$2:$A$43,'APAC (BACKEND)'!$J$2:$J$43,"-")</f>
        <v>39.775599999999997</v>
      </c>
      <c r="AM42">
        <f>_xlfn.XLOOKUP(Table2[[#This Row],[TEAM NUMBER]],'APAC (BACKEND)'!$A$2:$A$43,'APAC (BACKEND)'!$K$2:$K$43,"-")</f>
        <v>26.675699999999999</v>
      </c>
      <c r="AP42">
        <f>_xlfn.XLOOKUP(Table2[[#This Row],[TEAM NUMBER]],'APAC (BACKEND)'!$A$2:$A$43,'APAC (BACKEND)'!$L$2:$L$43,"-")</f>
        <v>13.099899999999998</v>
      </c>
      <c r="AQ42">
        <v>29</v>
      </c>
      <c r="AR42" t="s">
        <v>191</v>
      </c>
      <c r="AS42" t="s">
        <v>243</v>
      </c>
      <c r="AW42">
        <f>_xlfn.XLOOKUP(Table2[[#This Row],[TEAM NUMBER]],'CONCORDIA (BACKEND)'!$A$2:$A$32,'CONCORDIA (BACKEND)'!$D$2:$D$32,"-")</f>
        <v>12</v>
      </c>
      <c r="AZ42">
        <f>IFERROR(Table2[[#This Row],[OPR(ALL)22]]-Table2[[#This Row],[CCWM(ALL)28]],"-")</f>
        <v>46.5</v>
      </c>
      <c r="BC42">
        <f>_xlfn.XLOOKUP(Table2[[#This Row],[TEAM NUMBER]],'CONCORDIA (BACKEND)'!$A$2:$A$32,'CONCORDIA (BACKEND)'!$H$2:$H$32,"-")</f>
        <v>-34.5</v>
      </c>
    </row>
    <row r="43" spans="1:55" x14ac:dyDescent="0.2">
      <c r="A43" s="9" t="s">
        <v>244</v>
      </c>
      <c r="B43" s="9" t="s">
        <v>245</v>
      </c>
      <c r="C43" s="2" t="s">
        <v>245</v>
      </c>
      <c r="D43" s="46">
        <f>IFERROR(AVERAGE(Table2[[#This Row],[RANKING5]],Table2[[#This Row],[RANKING4]],Table2[[#This Row],[RANKING3]],Table2[[#This Row],[RANKING2]]),"-")</f>
        <v>32</v>
      </c>
      <c r="E43"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3-6-0</v>
      </c>
      <c r="J43" s="43">
        <f>IFERROR(AVERAGE(Table2[[#This Row],[OPR(ALL)4]],Table2[[#This Row],[OPR(ALL)13]],Table2[[#This Row],[OPR(ALL)22]],Table2[[#This Row],[OPR(ALL)31]]),"-")</f>
        <v>39.512599999999999</v>
      </c>
      <c r="M43" s="43">
        <f>IFERROR(AVERAGE(Table2[[#This Row],[DPR(ALL)7]],Table2[[#This Row],[DPR(ALL)16]],Table2[[#This Row],[DPR(ALL)25]],Table2[[#This Row],[DPR(ALL)34]]),"-")</f>
        <v>41.3018</v>
      </c>
      <c r="P43" s="43">
        <f>IFERROR(AVERAGE(Table2[[#This Row],[CCWM(ALL)10]],Table2[[#This Row],[CCWM(ALL)19]],Table2[[#This Row],[CCWM(ALL)28]],Table2[[#This Row],[CCWM(ALL)37]]),"-")</f>
        <v>-1.789200000000001</v>
      </c>
      <c r="Q43" t="s">
        <v>117</v>
      </c>
      <c r="R43" t="s">
        <v>117</v>
      </c>
      <c r="W43" t="str">
        <f>_xlfn.XLOOKUP(Table2[[#This Row],[TEAM NUMBER]],'ISB (BACKEND)'!$A$2:$A$9,'ISB (BACKEND)'!$D$2:$D$9,"-")</f>
        <v>-</v>
      </c>
      <c r="Z43" s="43" t="str">
        <f>IFERROR(Table2[[#This Row],[OPR(ALL)4]]-Table2[[#This Row],[CCWM(ALL)10]],"-")</f>
        <v>-</v>
      </c>
      <c r="AC43" t="str">
        <f>_xlfn.XLOOKUP(Table2[[#This Row],[TEAM NUMBER]],'ISB (BACKEND)'!$A$2:$A$9,'ISB (BACKEND)'!$H$2:$H$9,"-")</f>
        <v>-</v>
      </c>
      <c r="AD43">
        <v>32</v>
      </c>
      <c r="AE43" t="s">
        <v>246</v>
      </c>
      <c r="AJ43">
        <f>_xlfn.XLOOKUP(Table2[[#This Row],[TEAM NUMBER]],'APAC (BACKEND)'!$A$2:$A$43,'APAC (BACKEND)'!$J$2:$J$43,"-")</f>
        <v>39.512599999999999</v>
      </c>
      <c r="AM43">
        <f>_xlfn.XLOOKUP(Table2[[#This Row],[TEAM NUMBER]],'APAC (BACKEND)'!$A$2:$A$43,'APAC (BACKEND)'!$K$2:$K$43,"-")</f>
        <v>41.3018</v>
      </c>
      <c r="AP43">
        <f>_xlfn.XLOOKUP(Table2[[#This Row],[TEAM NUMBER]],'APAC (BACKEND)'!$A$2:$A$43,'APAC (BACKEND)'!$L$2:$L$43,"-")</f>
        <v>-1.789200000000001</v>
      </c>
      <c r="AQ43" t="s">
        <v>117</v>
      </c>
      <c r="AR43" t="s">
        <v>117</v>
      </c>
      <c r="AS43" t="s">
        <v>117</v>
      </c>
      <c r="AT43" t="s">
        <v>117</v>
      </c>
      <c r="AW43" t="str">
        <f>_xlfn.XLOOKUP(Table2[[#This Row],[TEAM NUMBER]],'CONCORDIA (BACKEND)'!$A$2:$A$32,'CONCORDIA (BACKEND)'!$D$2:$D$32,"-")</f>
        <v>-</v>
      </c>
      <c r="AZ43" t="str">
        <f>IFERROR(Table2[[#This Row],[OPR(ALL)22]]-Table2[[#This Row],[CCWM(ALL)28]],"-")</f>
        <v>-</v>
      </c>
      <c r="BC43" t="str">
        <f>_xlfn.XLOOKUP(Table2[[#This Row],[TEAM NUMBER]],'CONCORDIA (BACKEND)'!$A$2:$A$32,'CONCORDIA (BACKEND)'!$H$2:$H$32,"-")</f>
        <v>-</v>
      </c>
    </row>
    <row r="44" spans="1:55" x14ac:dyDescent="0.2">
      <c r="A44" s="9" t="s">
        <v>237</v>
      </c>
      <c r="B44" s="9" t="s">
        <v>247</v>
      </c>
      <c r="C44" s="2" t="s">
        <v>248</v>
      </c>
      <c r="D44" s="46">
        <f>IFERROR(AVERAGE(Table2[[#This Row],[RANKING5]],Table2[[#This Row],[RANKING4]],Table2[[#This Row],[RANKING3]],Table2[[#This Row],[RANKING2]]),"-")</f>
        <v>17</v>
      </c>
      <c r="E44"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6-3-0</v>
      </c>
      <c r="J44" s="43">
        <f>IFERROR(AVERAGE(Table2[[#This Row],[OPR(ALL)4]],Table2[[#This Row],[OPR(ALL)13]],Table2[[#This Row],[OPR(ALL)22]],Table2[[#This Row],[OPR(ALL)31]]),"-")</f>
        <v>39.3476</v>
      </c>
      <c r="M44" s="43">
        <f>IFERROR(AVERAGE(Table2[[#This Row],[DPR(ALL)7]],Table2[[#This Row],[DPR(ALL)16]],Table2[[#This Row],[DPR(ALL)25]],Table2[[#This Row],[DPR(ALL)34]]),"-")</f>
        <v>48.299199999999999</v>
      </c>
      <c r="P44" s="43">
        <f>IFERROR(AVERAGE(Table2[[#This Row],[CCWM(ALL)10]],Table2[[#This Row],[CCWM(ALL)19]],Table2[[#This Row],[CCWM(ALL)28]],Table2[[#This Row],[CCWM(ALL)37]]),"-")</f>
        <v>-8.9515999999999991</v>
      </c>
      <c r="Q44" t="s">
        <v>117</v>
      </c>
      <c r="R44" t="s">
        <v>117</v>
      </c>
      <c r="W44" t="str">
        <f>_xlfn.XLOOKUP(Table2[[#This Row],[TEAM NUMBER]],'ISB (BACKEND)'!$A$2:$A$9,'ISB (BACKEND)'!$D$2:$D$9,"-")</f>
        <v>-</v>
      </c>
      <c r="Z44" s="43" t="str">
        <f>IFERROR(Table2[[#This Row],[OPR(ALL)4]]-Table2[[#This Row],[CCWM(ALL)10]],"-")</f>
        <v>-</v>
      </c>
      <c r="AC44" t="str">
        <f>_xlfn.XLOOKUP(Table2[[#This Row],[TEAM NUMBER]],'ISB (BACKEND)'!$A$2:$A$9,'ISB (BACKEND)'!$H$2:$H$9,"-")</f>
        <v>-</v>
      </c>
      <c r="AD44">
        <v>17</v>
      </c>
      <c r="AE44" t="s">
        <v>125</v>
      </c>
      <c r="AJ44">
        <f>_xlfn.XLOOKUP(Table2[[#This Row],[TEAM NUMBER]],'APAC (BACKEND)'!$A$2:$A$43,'APAC (BACKEND)'!$J$2:$J$43,"-")</f>
        <v>39.3476</v>
      </c>
      <c r="AM44">
        <f>_xlfn.XLOOKUP(Table2[[#This Row],[TEAM NUMBER]],'APAC (BACKEND)'!$A$2:$A$43,'APAC (BACKEND)'!$K$2:$K$43,"-")</f>
        <v>48.299199999999999</v>
      </c>
      <c r="AP44">
        <f>_xlfn.XLOOKUP(Table2[[#This Row],[TEAM NUMBER]],'APAC (BACKEND)'!$A$2:$A$43,'APAC (BACKEND)'!$L$2:$L$43,"-")</f>
        <v>-8.9515999999999991</v>
      </c>
      <c r="AQ44" t="s">
        <v>117</v>
      </c>
      <c r="AR44" t="s">
        <v>117</v>
      </c>
      <c r="AS44" t="s">
        <v>117</v>
      </c>
      <c r="AT44" t="s">
        <v>117</v>
      </c>
      <c r="AW44" t="str">
        <f>_xlfn.XLOOKUP(Table2[[#This Row],[TEAM NUMBER]],'CONCORDIA (BACKEND)'!$A$2:$A$32,'CONCORDIA (BACKEND)'!$D$2:$D$32,"-")</f>
        <v>-</v>
      </c>
      <c r="AZ44" t="str">
        <f>IFERROR(Table2[[#This Row],[OPR(ALL)22]]-Table2[[#This Row],[CCWM(ALL)28]],"-")</f>
        <v>-</v>
      </c>
      <c r="BC44" t="str">
        <f>_xlfn.XLOOKUP(Table2[[#This Row],[TEAM NUMBER]],'CONCORDIA (BACKEND)'!$A$2:$A$32,'CONCORDIA (BACKEND)'!$H$2:$H$32,"-")</f>
        <v>-</v>
      </c>
    </row>
    <row r="45" spans="1:55" x14ac:dyDescent="0.2">
      <c r="A45" s="22" t="s">
        <v>249</v>
      </c>
      <c r="B45" s="13" t="s">
        <v>250</v>
      </c>
      <c r="C45" s="14" t="s">
        <v>251</v>
      </c>
      <c r="D45" s="46">
        <f>IFERROR(AVERAGE(Table2[[#This Row],[RANKING5]],Table2[[#This Row],[RANKING4]],Table2[[#This Row],[RANKING3]],Table2[[#This Row],[RANKING2]]),"-")</f>
        <v>30</v>
      </c>
      <c r="E45"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3-11-0</v>
      </c>
      <c r="J45" s="43">
        <f>IFERROR(AVERAGE(Table2[[#This Row],[OPR(ALL)4]],Table2[[#This Row],[OPR(ALL)13]],Table2[[#This Row],[OPR(ALL)22]],Table2[[#This Row],[OPR(ALL)31]]),"-")</f>
        <v>34.78295</v>
      </c>
      <c r="M45" s="43">
        <f>IFERROR(AVERAGE(Table2[[#This Row],[DPR(ALL)7]],Table2[[#This Row],[DPR(ALL)16]],Table2[[#This Row],[DPR(ALL)25]],Table2[[#This Row],[DPR(ALL)34]]),"-")</f>
        <v>22.9114</v>
      </c>
      <c r="P45" s="43">
        <f>IFERROR(AVERAGE(Table2[[#This Row],[CCWM(ALL)10]],Table2[[#This Row],[CCWM(ALL)19]],Table2[[#This Row],[CCWM(ALL)28]],Table2[[#This Row],[CCWM(ALL)37]]),"-")</f>
        <v>11.871549999999999</v>
      </c>
      <c r="Q45" t="s">
        <v>117</v>
      </c>
      <c r="R45" t="s">
        <v>117</v>
      </c>
      <c r="W45" t="str">
        <f>_xlfn.XLOOKUP(Table2[[#This Row],[TEAM NUMBER]],'ISB (BACKEND)'!$A$2:$A$9,'ISB (BACKEND)'!$D$2:$D$9,"-")</f>
        <v>-</v>
      </c>
      <c r="Z45" s="43" t="str">
        <f>IFERROR(Table2[[#This Row],[OPR(ALL)4]]-Table2[[#This Row],[CCWM(ALL)10]],"-")</f>
        <v>-</v>
      </c>
      <c r="AC45" t="str">
        <f>_xlfn.XLOOKUP(Table2[[#This Row],[TEAM NUMBER]],'ISB (BACKEND)'!$A$2:$A$9,'ISB (BACKEND)'!$H$2:$H$9,"-")</f>
        <v>-</v>
      </c>
      <c r="AD45">
        <v>29</v>
      </c>
      <c r="AE45" t="s">
        <v>246</v>
      </c>
      <c r="AJ45">
        <f>_xlfn.XLOOKUP(Table2[[#This Row],[TEAM NUMBER]],'APAC (BACKEND)'!$A$2:$A$43,'APAC (BACKEND)'!$J$2:$J$43,"-")</f>
        <v>37.565899999999999</v>
      </c>
      <c r="AM45">
        <f>_xlfn.XLOOKUP(Table2[[#This Row],[TEAM NUMBER]],'APAC (BACKEND)'!$A$2:$A$43,'APAC (BACKEND)'!$K$2:$K$43,"-")</f>
        <v>43.322800000000001</v>
      </c>
      <c r="AP45">
        <f>_xlfn.XLOOKUP(Table2[[#This Row],[TEAM NUMBER]],'APAC (BACKEND)'!$A$2:$A$43,'APAC (BACKEND)'!$L$2:$L$43,"-")</f>
        <v>-5.7569000000000017</v>
      </c>
      <c r="AQ45">
        <v>31</v>
      </c>
      <c r="AR45" t="s">
        <v>191</v>
      </c>
      <c r="AS45" t="s">
        <v>252</v>
      </c>
      <c r="AW45">
        <f>_xlfn.XLOOKUP(Table2[[#This Row],[TEAM NUMBER]],'CONCORDIA (BACKEND)'!$A$2:$A$32,'CONCORDIA (BACKEND)'!$D$2:$D$32,"-")</f>
        <v>32</v>
      </c>
      <c r="AZ45">
        <f>IFERROR(Table2[[#This Row],[OPR(ALL)22]]-Table2[[#This Row],[CCWM(ALL)28]],"-")</f>
        <v>2.5</v>
      </c>
      <c r="BC45">
        <f>_xlfn.XLOOKUP(Table2[[#This Row],[TEAM NUMBER]],'CONCORDIA (BACKEND)'!$A$2:$A$32,'CONCORDIA (BACKEND)'!$H$2:$H$32,"-")</f>
        <v>29.5</v>
      </c>
    </row>
    <row r="46" spans="1:55" x14ac:dyDescent="0.2">
      <c r="A46" s="22" t="s">
        <v>217</v>
      </c>
      <c r="B46" s="13" t="s">
        <v>253</v>
      </c>
      <c r="C46" s="14" t="s">
        <v>254</v>
      </c>
      <c r="D46" s="46">
        <f>IFERROR(AVERAGE(Table2[[#This Row],[RANKING5]],Table2[[#This Row],[RANKING4]],Table2[[#This Row],[RANKING3]],Table2[[#This Row],[RANKING2]]),"-")</f>
        <v>10.5</v>
      </c>
      <c r="E46"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10-4-0</v>
      </c>
      <c r="J46" s="43">
        <f>IFERROR(AVERAGE(Table2[[#This Row],[OPR(ALL)4]],Table2[[#This Row],[OPR(ALL)13]],Table2[[#This Row],[OPR(ALL)22]],Table2[[#This Row],[OPR(ALL)31]]),"-")</f>
        <v>37.625349999999997</v>
      </c>
      <c r="M46" s="43">
        <f>IFERROR(AVERAGE(Table2[[#This Row],[DPR(ALL)7]],Table2[[#This Row],[DPR(ALL)16]],Table2[[#This Row],[DPR(ALL)25]],Table2[[#This Row],[DPR(ALL)34]]),"-")</f>
        <v>38.816850000000002</v>
      </c>
      <c r="P46" s="43">
        <f>IFERROR(AVERAGE(Table2[[#This Row],[CCWM(ALL)10]],Table2[[#This Row],[CCWM(ALL)19]],Table2[[#This Row],[CCWM(ALL)28]],Table2[[#This Row],[CCWM(ALL)37]]),"-")</f>
        <v>-1.1914999999999978</v>
      </c>
      <c r="Q46" s="34" t="s">
        <v>117</v>
      </c>
      <c r="R46" s="34" t="s">
        <v>117</v>
      </c>
      <c r="S46" s="34"/>
      <c r="T46" s="34"/>
      <c r="W46" t="str">
        <f>_xlfn.XLOOKUP(Table2[[#This Row],[TEAM NUMBER]],'ISB (BACKEND)'!$A$2:$A$9,'ISB (BACKEND)'!$D$2:$D$9,"-")</f>
        <v>-</v>
      </c>
      <c r="Z46" s="43" t="str">
        <f>IFERROR(Table2[[#This Row],[OPR(ALL)4]]-Table2[[#This Row],[CCWM(ALL)10]],"-")</f>
        <v>-</v>
      </c>
      <c r="AC46" t="str">
        <f>_xlfn.XLOOKUP(Table2[[#This Row],[TEAM NUMBER]],'ISB (BACKEND)'!$A$2:$A$9,'ISB (BACKEND)'!$H$2:$H$9,"-")</f>
        <v>-</v>
      </c>
      <c r="AD46">
        <v>15</v>
      </c>
      <c r="AE46" t="s">
        <v>125</v>
      </c>
      <c r="AJ46">
        <f>_xlfn.XLOOKUP(Table2[[#This Row],[TEAM NUMBER]],'APAC (BACKEND)'!$A$2:$A$43,'APAC (BACKEND)'!$J$2:$J$43,"-")</f>
        <v>37.250700000000002</v>
      </c>
      <c r="AM46">
        <f>_xlfn.XLOOKUP(Table2[[#This Row],[TEAM NUMBER]],'APAC (BACKEND)'!$A$2:$A$43,'APAC (BACKEND)'!$K$2:$K$43,"-")</f>
        <v>50.133699999999997</v>
      </c>
      <c r="AP46">
        <f>_xlfn.XLOOKUP(Table2[[#This Row],[TEAM NUMBER]],'APAC (BACKEND)'!$A$2:$A$43,'APAC (BACKEND)'!$L$2:$L$43,"-")</f>
        <v>-12.882999999999996</v>
      </c>
      <c r="AQ46">
        <v>6</v>
      </c>
      <c r="AR46" t="s">
        <v>140</v>
      </c>
      <c r="AS46" t="s">
        <v>255</v>
      </c>
      <c r="AW46">
        <f>_xlfn.XLOOKUP(Table2[[#This Row],[TEAM NUMBER]],'CONCORDIA (BACKEND)'!$A$2:$A$32,'CONCORDIA (BACKEND)'!$D$2:$D$32,"-")</f>
        <v>38</v>
      </c>
      <c r="AZ46">
        <f>IFERROR(Table2[[#This Row],[OPR(ALL)22]]-Table2[[#This Row],[CCWM(ALL)28]],"-")</f>
        <v>27.5</v>
      </c>
      <c r="BC46">
        <f>_xlfn.XLOOKUP(Table2[[#This Row],[TEAM NUMBER]],'CONCORDIA (BACKEND)'!$A$2:$A$32,'CONCORDIA (BACKEND)'!$H$2:$H$32,"-")</f>
        <v>10.5</v>
      </c>
    </row>
    <row r="47" spans="1:55" x14ac:dyDescent="0.2">
      <c r="A47" s="9" t="s">
        <v>198</v>
      </c>
      <c r="B47" s="15" t="s">
        <v>256</v>
      </c>
      <c r="C47" s="16" t="s">
        <v>256</v>
      </c>
      <c r="D47" s="46">
        <f>IFERROR(AVERAGE(Table2[[#This Row],[RANKING5]],Table2[[#This Row],[RANKING4]],Table2[[#This Row],[RANKING3]],Table2[[#This Row],[RANKING2]]),"-")</f>
        <v>24</v>
      </c>
      <c r="E47"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4-5-0</v>
      </c>
      <c r="J47" s="43">
        <f>IFERROR(AVERAGE(Table2[[#This Row],[OPR(ALL)4]],Table2[[#This Row],[OPR(ALL)13]],Table2[[#This Row],[OPR(ALL)22]],Table2[[#This Row],[OPR(ALL)31]]),"-")</f>
        <v>35.108499999999999</v>
      </c>
      <c r="M47" s="43">
        <f>IFERROR(AVERAGE(Table2[[#This Row],[DPR(ALL)7]],Table2[[#This Row],[DPR(ALL)16]],Table2[[#This Row],[DPR(ALL)25]],Table2[[#This Row],[DPR(ALL)34]]),"-")</f>
        <v>49.212499999999999</v>
      </c>
      <c r="P47" s="43">
        <f>IFERROR(AVERAGE(Table2[[#This Row],[CCWM(ALL)10]],Table2[[#This Row],[CCWM(ALL)19]],Table2[[#This Row],[CCWM(ALL)28]],Table2[[#This Row],[CCWM(ALL)37]]),"-")</f>
        <v>-14.103999999999999</v>
      </c>
      <c r="Q47" t="s">
        <v>117</v>
      </c>
      <c r="R47" t="s">
        <v>117</v>
      </c>
      <c r="W47" t="str">
        <f>_xlfn.XLOOKUP(Table2[[#This Row],[TEAM NUMBER]],'ISB (BACKEND)'!$A$2:$A$9,'ISB (BACKEND)'!$D$2:$D$9,"-")</f>
        <v>-</v>
      </c>
      <c r="Z47" s="43" t="str">
        <f>IFERROR(Table2[[#This Row],[OPR(ALL)4]]-Table2[[#This Row],[CCWM(ALL)10]],"-")</f>
        <v>-</v>
      </c>
      <c r="AC47" t="str">
        <f>_xlfn.XLOOKUP(Table2[[#This Row],[TEAM NUMBER]],'ISB (BACKEND)'!$A$2:$A$9,'ISB (BACKEND)'!$H$2:$H$9,"-")</f>
        <v>-</v>
      </c>
      <c r="AD47">
        <v>24</v>
      </c>
      <c r="AE47" t="s">
        <v>129</v>
      </c>
      <c r="AJ47">
        <f>_xlfn.XLOOKUP(Table2[[#This Row],[TEAM NUMBER]],'APAC (BACKEND)'!$A$2:$A$43,'APAC (BACKEND)'!$J$2:$J$43,"-")</f>
        <v>35.108499999999999</v>
      </c>
      <c r="AM47">
        <f>_xlfn.XLOOKUP(Table2[[#This Row],[TEAM NUMBER]],'APAC (BACKEND)'!$A$2:$A$43,'APAC (BACKEND)'!$K$2:$K$43,"-")</f>
        <v>49.212499999999999</v>
      </c>
      <c r="AP47">
        <f>_xlfn.XLOOKUP(Table2[[#This Row],[TEAM NUMBER]],'APAC (BACKEND)'!$A$2:$A$43,'APAC (BACKEND)'!$L$2:$L$43,"-")</f>
        <v>-14.103999999999999</v>
      </c>
      <c r="AQ47" t="s">
        <v>117</v>
      </c>
      <c r="AR47" t="s">
        <v>117</v>
      </c>
      <c r="AS47" t="s">
        <v>117</v>
      </c>
      <c r="AT47" t="s">
        <v>117</v>
      </c>
      <c r="AW47" t="str">
        <f>_xlfn.XLOOKUP(Table2[[#This Row],[TEAM NUMBER]],'CONCORDIA (BACKEND)'!$A$2:$A$32,'CONCORDIA (BACKEND)'!$D$2:$D$32,"-")</f>
        <v>-</v>
      </c>
      <c r="AZ47" t="str">
        <f>IFERROR(Table2[[#This Row],[OPR(ALL)22]]-Table2[[#This Row],[CCWM(ALL)28]],"-")</f>
        <v>-</v>
      </c>
      <c r="BC47" t="str">
        <f>_xlfn.XLOOKUP(Table2[[#This Row],[TEAM NUMBER]],'CONCORDIA (BACKEND)'!$A$2:$A$32,'CONCORDIA (BACKEND)'!$H$2:$H$32,"-")</f>
        <v>-</v>
      </c>
    </row>
    <row r="48" spans="1:55" x14ac:dyDescent="0.2">
      <c r="A48" s="22" t="s">
        <v>244</v>
      </c>
      <c r="B48" s="15" t="s">
        <v>257</v>
      </c>
      <c r="C48" s="16" t="s">
        <v>258</v>
      </c>
      <c r="D48" s="46">
        <f>IFERROR(AVERAGE(Table2[[#This Row],[RANKING5]],Table2[[#This Row],[RANKING4]],Table2[[#This Row],[RANKING3]],Table2[[#This Row],[RANKING2]]),"-")</f>
        <v>17</v>
      </c>
      <c r="E48"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7-7-0</v>
      </c>
      <c r="J48" s="43">
        <f>IFERROR(AVERAGE(Table2[[#This Row],[OPR(ALL)4]],Table2[[#This Row],[OPR(ALL)13]],Table2[[#This Row],[OPR(ALL)22]],Table2[[#This Row],[OPR(ALL)31]]),"-")</f>
        <v>12.68665</v>
      </c>
      <c r="M48" s="43">
        <f>IFERROR(AVERAGE(Table2[[#This Row],[DPR(ALL)7]],Table2[[#This Row],[DPR(ALL)16]],Table2[[#This Row],[DPR(ALL)25]],Table2[[#This Row],[DPR(ALL)34]]),"-")</f>
        <v>25.69745</v>
      </c>
      <c r="P48" s="43">
        <f>IFERROR(AVERAGE(Table2[[#This Row],[CCWM(ALL)10]],Table2[[#This Row],[CCWM(ALL)19]],Table2[[#This Row],[CCWM(ALL)28]],Table2[[#This Row],[CCWM(ALL)37]]),"-")</f>
        <v>-13.0108</v>
      </c>
      <c r="Q48" t="s">
        <v>117</v>
      </c>
      <c r="R48" t="s">
        <v>117</v>
      </c>
      <c r="W48" t="str">
        <f>_xlfn.XLOOKUP(Table2[[#This Row],[TEAM NUMBER]],'ISB (BACKEND)'!$A$2:$A$9,'ISB (BACKEND)'!$D$2:$D$9,"-")</f>
        <v>-</v>
      </c>
      <c r="Z48" s="43" t="str">
        <f>IFERROR(Table2[[#This Row],[OPR(ALL)4]]-Table2[[#This Row],[CCWM(ALL)10]],"-")</f>
        <v>-</v>
      </c>
      <c r="AC48" t="str">
        <f>_xlfn.XLOOKUP(Table2[[#This Row],[TEAM NUMBER]],'ISB (BACKEND)'!$A$2:$A$9,'ISB (BACKEND)'!$H$2:$H$9,"-")</f>
        <v>-</v>
      </c>
      <c r="AD48">
        <v>20</v>
      </c>
      <c r="AE48" t="s">
        <v>220</v>
      </c>
      <c r="AJ48">
        <f>_xlfn.XLOOKUP(Table2[[#This Row],[TEAM NUMBER]],'APAC (BACKEND)'!$A$2:$A$43,'APAC (BACKEND)'!$J$2:$J$43,"-")</f>
        <v>34.3733</v>
      </c>
      <c r="AM48">
        <f>_xlfn.XLOOKUP(Table2[[#This Row],[TEAM NUMBER]],'APAC (BACKEND)'!$A$2:$A$43,'APAC (BACKEND)'!$K$2:$K$43,"-")</f>
        <v>34.8949</v>
      </c>
      <c r="AP48">
        <f>_xlfn.XLOOKUP(Table2[[#This Row],[TEAM NUMBER]],'APAC (BACKEND)'!$A$2:$A$43,'APAC (BACKEND)'!$L$2:$L$43,"-")</f>
        <v>-0.5215999999999994</v>
      </c>
      <c r="AQ48">
        <v>14</v>
      </c>
      <c r="AR48" t="s">
        <v>148</v>
      </c>
      <c r="AS48" t="s">
        <v>259</v>
      </c>
      <c r="AW48">
        <f>_xlfn.XLOOKUP(Table2[[#This Row],[TEAM NUMBER]],'CONCORDIA (BACKEND)'!$A$2:$A$32,'CONCORDIA (BACKEND)'!$D$2:$D$32,"-")</f>
        <v>-9</v>
      </c>
      <c r="AZ48">
        <f>IFERROR(Table2[[#This Row],[OPR(ALL)22]]-Table2[[#This Row],[CCWM(ALL)28]],"-")</f>
        <v>16.5</v>
      </c>
      <c r="BC48">
        <f>_xlfn.XLOOKUP(Table2[[#This Row],[TEAM NUMBER]],'CONCORDIA (BACKEND)'!$A$2:$A$32,'CONCORDIA (BACKEND)'!$H$2:$H$32,"-")</f>
        <v>-25.5</v>
      </c>
    </row>
    <row r="49" spans="1:55" x14ac:dyDescent="0.2">
      <c r="A49" s="9" t="s">
        <v>260</v>
      </c>
      <c r="B49" s="7" t="s">
        <v>261</v>
      </c>
      <c r="C49" s="16" t="s">
        <v>262</v>
      </c>
      <c r="D49" s="46">
        <f>IFERROR(AVERAGE(Table2[[#This Row],[RANKING5]],Table2[[#This Row],[RANKING4]],Table2[[#This Row],[RANKING3]],Table2[[#This Row],[RANKING2]]),"-")</f>
        <v>18.5</v>
      </c>
      <c r="E49"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7-7-0</v>
      </c>
      <c r="J49" s="43">
        <f>IFERROR(AVERAGE(Table2[[#This Row],[OPR(ALL)4]],Table2[[#This Row],[OPR(ALL)13]],Table2[[#This Row],[OPR(ALL)22]],Table2[[#This Row],[OPR(ALL)31]]),"-")</f>
        <v>21.578150000000001</v>
      </c>
      <c r="M49" s="43">
        <f>IFERROR(AVERAGE(Table2[[#This Row],[DPR(ALL)7]],Table2[[#This Row],[DPR(ALL)16]],Table2[[#This Row],[DPR(ALL)25]],Table2[[#This Row],[DPR(ALL)34]]),"-")</f>
        <v>33.308350000000004</v>
      </c>
      <c r="P49" s="43">
        <f>IFERROR(AVERAGE(Table2[[#This Row],[CCWM(ALL)10]],Table2[[#This Row],[CCWM(ALL)19]],Table2[[#This Row],[CCWM(ALL)28]],Table2[[#This Row],[CCWM(ALL)37]]),"-")</f>
        <v>-11.7302</v>
      </c>
      <c r="Q49" t="s">
        <v>117</v>
      </c>
      <c r="R49" t="s">
        <v>117</v>
      </c>
      <c r="W49" t="str">
        <f>_xlfn.XLOOKUP(Table2[[#This Row],[TEAM NUMBER]],'ISB (BACKEND)'!$A$2:$A$9,'ISB (BACKEND)'!$D$2:$D$9,"-")</f>
        <v>-</v>
      </c>
      <c r="Z49" s="43" t="str">
        <f>IFERROR(Table2[[#This Row],[OPR(ALL)4]]-Table2[[#This Row],[CCWM(ALL)10]],"-")</f>
        <v>-</v>
      </c>
      <c r="AC49" t="str">
        <f>_xlfn.XLOOKUP(Table2[[#This Row],[TEAM NUMBER]],'ISB (BACKEND)'!$A$2:$A$9,'ISB (BACKEND)'!$H$2:$H$9,"-")</f>
        <v>-</v>
      </c>
      <c r="AD49">
        <v>22</v>
      </c>
      <c r="AE49" t="s">
        <v>220</v>
      </c>
      <c r="AJ49">
        <f>_xlfn.XLOOKUP(Table2[[#This Row],[TEAM NUMBER]],'APAC (BACKEND)'!$A$2:$A$43,'APAC (BACKEND)'!$J$2:$J$43,"-")</f>
        <v>33.156300000000002</v>
      </c>
      <c r="AM49">
        <f>_xlfn.XLOOKUP(Table2[[#This Row],[TEAM NUMBER]],'APAC (BACKEND)'!$A$2:$A$43,'APAC (BACKEND)'!$K$2:$K$43,"-")</f>
        <v>47.116700000000002</v>
      </c>
      <c r="AP49">
        <f>_xlfn.XLOOKUP(Table2[[#This Row],[TEAM NUMBER]],'APAC (BACKEND)'!$A$2:$A$43,'APAC (BACKEND)'!$L$2:$L$43,"-")</f>
        <v>-13.9604</v>
      </c>
      <c r="AQ49">
        <v>15</v>
      </c>
      <c r="AR49" t="s">
        <v>148</v>
      </c>
      <c r="AS49" t="s">
        <v>263</v>
      </c>
      <c r="AW49">
        <f>_xlfn.XLOOKUP(Table2[[#This Row],[TEAM NUMBER]],'CONCORDIA (BACKEND)'!$A$2:$A$32,'CONCORDIA (BACKEND)'!$D$2:$D$32,"-")</f>
        <v>10</v>
      </c>
      <c r="AZ49">
        <f>IFERROR(Table2[[#This Row],[OPR(ALL)22]]-Table2[[#This Row],[CCWM(ALL)28]],"-")</f>
        <v>19.5</v>
      </c>
      <c r="BC49">
        <f>_xlfn.XLOOKUP(Table2[[#This Row],[TEAM NUMBER]],'CONCORDIA (BACKEND)'!$A$2:$A$32,'CONCORDIA (BACKEND)'!$H$2:$H$32,"-")</f>
        <v>-9.5</v>
      </c>
    </row>
    <row r="50" spans="1:55" x14ac:dyDescent="0.2">
      <c r="A50" s="9" t="s">
        <v>264</v>
      </c>
      <c r="B50" s="10" t="s">
        <v>265</v>
      </c>
      <c r="C50" s="14" t="s">
        <v>266</v>
      </c>
      <c r="D50" s="46">
        <f>IFERROR(AVERAGE(Table2[[#This Row],[RANKING5]],Table2[[#This Row],[RANKING4]],Table2[[#This Row],[RANKING3]],Table2[[#This Row],[RANKING2]]),"-")</f>
        <v>25.5</v>
      </c>
      <c r="E50"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6-8-0</v>
      </c>
      <c r="J50" s="43">
        <f>IFERROR(AVERAGE(Table2[[#This Row],[OPR(ALL)4]],Table2[[#This Row],[OPR(ALL)13]],Table2[[#This Row],[OPR(ALL)22]],Table2[[#This Row],[OPR(ALL)31]]),"-")</f>
        <v>34.285799999999995</v>
      </c>
      <c r="M50" s="43">
        <f>IFERROR(AVERAGE(Table2[[#This Row],[DPR(ALL)7]],Table2[[#This Row],[DPR(ALL)16]],Table2[[#This Row],[DPR(ALL)25]],Table2[[#This Row],[DPR(ALL)34]]),"-")</f>
        <v>45.530999999999999</v>
      </c>
      <c r="P50" s="43">
        <f>IFERROR(AVERAGE(Table2[[#This Row],[CCWM(ALL)10]],Table2[[#This Row],[CCWM(ALL)19]],Table2[[#This Row],[CCWM(ALL)28]],Table2[[#This Row],[CCWM(ALL)37]]),"-")</f>
        <v>-11.245200000000001</v>
      </c>
      <c r="Q50" t="s">
        <v>117</v>
      </c>
      <c r="R50" t="s">
        <v>117</v>
      </c>
      <c r="W50" t="str">
        <f>_xlfn.XLOOKUP(Table2[[#This Row],[TEAM NUMBER]],'ISB (BACKEND)'!$A$2:$A$9,'ISB (BACKEND)'!$D$2:$D$9,"-")</f>
        <v>-</v>
      </c>
      <c r="Z50" s="43" t="str">
        <f>IFERROR(Table2[[#This Row],[OPR(ALL)4]]-Table2[[#This Row],[CCWM(ALL)10]],"-")</f>
        <v>-</v>
      </c>
      <c r="AC50" t="str">
        <f>_xlfn.XLOOKUP(Table2[[#This Row],[TEAM NUMBER]],'ISB (BACKEND)'!$A$2:$A$9,'ISB (BACKEND)'!$H$2:$H$9,"-")</f>
        <v>-</v>
      </c>
      <c r="AD50">
        <v>28</v>
      </c>
      <c r="AE50" t="s">
        <v>129</v>
      </c>
      <c r="AJ50">
        <f>_xlfn.XLOOKUP(Table2[[#This Row],[TEAM NUMBER]],'APAC (BACKEND)'!$A$2:$A$43,'APAC (BACKEND)'!$J$2:$J$43,"-")</f>
        <v>32.571599999999997</v>
      </c>
      <c r="AM50">
        <f>_xlfn.XLOOKUP(Table2[[#This Row],[TEAM NUMBER]],'APAC (BACKEND)'!$A$2:$A$43,'APAC (BACKEND)'!$K$2:$K$43,"-")</f>
        <v>46.561999999999998</v>
      </c>
      <c r="AP50">
        <f>_xlfn.XLOOKUP(Table2[[#This Row],[TEAM NUMBER]],'APAC (BACKEND)'!$A$2:$A$43,'APAC (BACKEND)'!$L$2:$L$43,"-")</f>
        <v>-13.990400000000001</v>
      </c>
      <c r="AQ50">
        <v>23</v>
      </c>
      <c r="AR50" t="s">
        <v>148</v>
      </c>
      <c r="AS50" t="s">
        <v>267</v>
      </c>
      <c r="AW50">
        <f>_xlfn.XLOOKUP(Table2[[#This Row],[TEAM NUMBER]],'CONCORDIA (BACKEND)'!$A$2:$A$32,'CONCORDIA (BACKEND)'!$D$2:$D$32,"-")</f>
        <v>36</v>
      </c>
      <c r="AZ50">
        <f>IFERROR(Table2[[#This Row],[OPR(ALL)22]]-Table2[[#This Row],[CCWM(ALL)28]],"-")</f>
        <v>44.5</v>
      </c>
      <c r="BC50">
        <f>_xlfn.XLOOKUP(Table2[[#This Row],[TEAM NUMBER]],'CONCORDIA (BACKEND)'!$A$2:$A$32,'CONCORDIA (BACKEND)'!$H$2:$H$32,"-")</f>
        <v>-8.5</v>
      </c>
    </row>
    <row r="51" spans="1:55" x14ac:dyDescent="0.2">
      <c r="A51" s="9" t="s">
        <v>268</v>
      </c>
      <c r="B51" s="9" t="s">
        <v>269</v>
      </c>
      <c r="C51" s="2" t="s">
        <v>269</v>
      </c>
      <c r="D51" s="46">
        <f>IFERROR(AVERAGE(Table2[[#This Row],[RANKING5]],Table2[[#This Row],[RANKING4]],Table2[[#This Row],[RANKING3]],Table2[[#This Row],[RANKING2]]),"-")</f>
        <v>36</v>
      </c>
      <c r="E51"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2-7-0</v>
      </c>
      <c r="J51" s="43">
        <f>IFERROR(AVERAGE(Table2[[#This Row],[OPR(ALL)4]],Table2[[#This Row],[OPR(ALL)13]],Table2[[#This Row],[OPR(ALL)22]],Table2[[#This Row],[OPR(ALL)31]]),"-")</f>
        <v>31.072199999999999</v>
      </c>
      <c r="M51" s="43">
        <f>IFERROR(AVERAGE(Table2[[#This Row],[DPR(ALL)7]],Table2[[#This Row],[DPR(ALL)16]],Table2[[#This Row],[DPR(ALL)25]],Table2[[#This Row],[DPR(ALL)34]]),"-")</f>
        <v>35.918100000000003</v>
      </c>
      <c r="P51" s="43">
        <f>IFERROR(AVERAGE(Table2[[#This Row],[CCWM(ALL)10]],Table2[[#This Row],[CCWM(ALL)19]],Table2[[#This Row],[CCWM(ALL)28]],Table2[[#This Row],[CCWM(ALL)37]]),"-")</f>
        <v>-4.8459000000000039</v>
      </c>
      <c r="Q51" t="s">
        <v>117</v>
      </c>
      <c r="R51" t="s">
        <v>117</v>
      </c>
      <c r="W51" t="str">
        <f>_xlfn.XLOOKUP(Table2[[#This Row],[TEAM NUMBER]],'ISB (BACKEND)'!$A$2:$A$9,'ISB (BACKEND)'!$D$2:$D$9,"-")</f>
        <v>-</v>
      </c>
      <c r="Z51" s="43" t="str">
        <f>IFERROR(Table2[[#This Row],[OPR(ALL)4]]-Table2[[#This Row],[CCWM(ALL)10]],"-")</f>
        <v>-</v>
      </c>
      <c r="AC51" t="str">
        <f>_xlfn.XLOOKUP(Table2[[#This Row],[TEAM NUMBER]],'ISB (BACKEND)'!$A$2:$A$9,'ISB (BACKEND)'!$H$2:$H$9,"-")</f>
        <v>-</v>
      </c>
      <c r="AD51">
        <v>36</v>
      </c>
      <c r="AE51" t="s">
        <v>270</v>
      </c>
      <c r="AJ51">
        <f>_xlfn.XLOOKUP(Table2[[#This Row],[TEAM NUMBER]],'APAC (BACKEND)'!$A$2:$A$43,'APAC (BACKEND)'!$J$2:$J$43,"-")</f>
        <v>31.072199999999999</v>
      </c>
      <c r="AM51">
        <f>_xlfn.XLOOKUP(Table2[[#This Row],[TEAM NUMBER]],'APAC (BACKEND)'!$A$2:$A$43,'APAC (BACKEND)'!$K$2:$K$43,"-")</f>
        <v>35.918100000000003</v>
      </c>
      <c r="AP51">
        <f>_xlfn.XLOOKUP(Table2[[#This Row],[TEAM NUMBER]],'APAC (BACKEND)'!$A$2:$A$43,'APAC (BACKEND)'!$L$2:$L$43,"-")</f>
        <v>-4.8459000000000039</v>
      </c>
      <c r="AQ51" t="s">
        <v>117</v>
      </c>
      <c r="AR51" t="s">
        <v>117</v>
      </c>
      <c r="AS51" t="s">
        <v>117</v>
      </c>
      <c r="AT51" t="s">
        <v>117</v>
      </c>
      <c r="AW51" t="str">
        <f>_xlfn.XLOOKUP(Table2[[#This Row],[TEAM NUMBER]],'CONCORDIA (BACKEND)'!$A$2:$A$32,'CONCORDIA (BACKEND)'!$D$2:$D$32,"-")</f>
        <v>-</v>
      </c>
      <c r="AZ51" t="str">
        <f>IFERROR(Table2[[#This Row],[OPR(ALL)22]]-Table2[[#This Row],[CCWM(ALL)28]],"-")</f>
        <v>-</v>
      </c>
      <c r="BC51" t="str">
        <f>_xlfn.XLOOKUP(Table2[[#This Row],[TEAM NUMBER]],'CONCORDIA (BACKEND)'!$A$2:$A$32,'CONCORDIA (BACKEND)'!$H$2:$H$32,"-")</f>
        <v>-</v>
      </c>
    </row>
    <row r="52" spans="1:55" x14ac:dyDescent="0.2">
      <c r="A52" s="9" t="s">
        <v>222</v>
      </c>
      <c r="B52" s="13" t="s">
        <v>271</v>
      </c>
      <c r="C52" s="14" t="s">
        <v>272</v>
      </c>
      <c r="D52" s="46">
        <f>IFERROR(AVERAGE(Table2[[#This Row],[RANKING5]],Table2[[#This Row],[RANKING4]],Table2[[#This Row],[RANKING3]],Table2[[#This Row],[RANKING2]]),"-")</f>
        <v>29.5</v>
      </c>
      <c r="E52"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4-10-0</v>
      </c>
      <c r="J52" s="45">
        <f>IFERROR(AVERAGE(Table2[[#This Row],[OPR(ALL)4]],Table2[[#This Row],[OPR(ALL)13]],Table2[[#This Row],[OPR(ALL)22]],Table2[[#This Row],[OPR(ALL)31]]),"-")</f>
        <v>21.495449999999998</v>
      </c>
      <c r="M52" s="43">
        <f>IFERROR(AVERAGE(Table2[[#This Row],[DPR(ALL)7]],Table2[[#This Row],[DPR(ALL)16]],Table2[[#This Row],[DPR(ALL)25]],Table2[[#This Row],[DPR(ALL)34]]),"-")</f>
        <v>24.212150000000001</v>
      </c>
      <c r="P52" s="43">
        <f>IFERROR(AVERAGE(Table2[[#This Row],[CCWM(ALL)10]],Table2[[#This Row],[CCWM(ALL)19]],Table2[[#This Row],[CCWM(ALL)28]],Table2[[#This Row],[CCWM(ALL)37]]),"-")</f>
        <v>-2.7167000000000012</v>
      </c>
      <c r="Q52" t="s">
        <v>117</v>
      </c>
      <c r="R52" t="s">
        <v>117</v>
      </c>
      <c r="W52" t="str">
        <f>_xlfn.XLOOKUP(Table2[[#This Row],[TEAM NUMBER]],'ISB (BACKEND)'!$A$2:$A$9,'ISB (BACKEND)'!$D$2:$D$9,"-")</f>
        <v>-</v>
      </c>
      <c r="Z52" s="43" t="str">
        <f>IFERROR(Table2[[#This Row],[OPR(ALL)4]]-Table2[[#This Row],[CCWM(ALL)10]],"-")</f>
        <v>-</v>
      </c>
      <c r="AC52" t="str">
        <f>_xlfn.XLOOKUP(Table2[[#This Row],[TEAM NUMBER]],'ISB (BACKEND)'!$A$2:$A$9,'ISB (BACKEND)'!$H$2:$H$9,"-")</f>
        <v>-</v>
      </c>
      <c r="AD52">
        <v>34</v>
      </c>
      <c r="AE52" t="s">
        <v>246</v>
      </c>
      <c r="AJ52">
        <f>_xlfn.XLOOKUP(Table2[[#This Row],[TEAM NUMBER]],'APAC (BACKEND)'!$A$2:$A$43,'APAC (BACKEND)'!$J$2:$J$43,"-")</f>
        <v>29.9909</v>
      </c>
      <c r="AM52">
        <f>_xlfn.XLOOKUP(Table2[[#This Row],[TEAM NUMBER]],'APAC (BACKEND)'!$A$2:$A$43,'APAC (BACKEND)'!$K$2:$K$43,"-")</f>
        <v>38.924300000000002</v>
      </c>
      <c r="AP52">
        <f>_xlfn.XLOOKUP(Table2[[#This Row],[TEAM NUMBER]],'APAC (BACKEND)'!$A$2:$A$43,'APAC (BACKEND)'!$L$2:$L$43,"-")</f>
        <v>-8.9334000000000024</v>
      </c>
      <c r="AQ52">
        <v>25</v>
      </c>
      <c r="AR52" t="s">
        <v>153</v>
      </c>
      <c r="AS52" t="s">
        <v>273</v>
      </c>
      <c r="AW52">
        <f>_xlfn.XLOOKUP(Table2[[#This Row],[TEAM NUMBER]],'CONCORDIA (BACKEND)'!$A$2:$A$32,'CONCORDIA (BACKEND)'!$D$2:$D$32,"-")</f>
        <v>13</v>
      </c>
      <c r="AZ52">
        <f>IFERROR(Table2[[#This Row],[OPR(ALL)22]]-Table2[[#This Row],[CCWM(ALL)28]],"-")</f>
        <v>9.5</v>
      </c>
      <c r="BC52">
        <f>_xlfn.XLOOKUP(Table2[[#This Row],[TEAM NUMBER]],'CONCORDIA (BACKEND)'!$A$2:$A$32,'CONCORDIA (BACKEND)'!$H$2:$H$32,"-")</f>
        <v>3.5</v>
      </c>
    </row>
    <row r="53" spans="1:55" x14ac:dyDescent="0.2">
      <c r="A53" s="9" t="s">
        <v>268</v>
      </c>
      <c r="B53" s="9" t="s">
        <v>274</v>
      </c>
      <c r="C53" s="2" t="s">
        <v>274</v>
      </c>
      <c r="D53" s="46">
        <f>IFERROR(AVERAGE(Table2[[#This Row],[RANKING5]],Table2[[#This Row],[RANKING4]],Table2[[#This Row],[RANKING3]],Table2[[#This Row],[RANKING2]]),"-")</f>
        <v>23</v>
      </c>
      <c r="E53"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5-3-1</v>
      </c>
      <c r="J53" s="43">
        <f>IFERROR(AVERAGE(Table2[[#This Row],[OPR(ALL)4]],Table2[[#This Row],[OPR(ALL)13]],Table2[[#This Row],[OPR(ALL)22]],Table2[[#This Row],[OPR(ALL)31]]),"-")</f>
        <v>28.848099999999999</v>
      </c>
      <c r="M53" s="43">
        <f>IFERROR(AVERAGE(Table2[[#This Row],[DPR(ALL)7]],Table2[[#This Row],[DPR(ALL)16]],Table2[[#This Row],[DPR(ALL)25]],Table2[[#This Row],[DPR(ALL)34]]),"-")</f>
        <v>27.1538</v>
      </c>
      <c r="P53" s="43">
        <f>IFERROR(AVERAGE(Table2[[#This Row],[CCWM(ALL)10]],Table2[[#This Row],[CCWM(ALL)19]],Table2[[#This Row],[CCWM(ALL)28]],Table2[[#This Row],[CCWM(ALL)37]]),"-")</f>
        <v>1.6942999999999984</v>
      </c>
      <c r="Q53" t="s">
        <v>117</v>
      </c>
      <c r="R53" t="s">
        <v>117</v>
      </c>
      <c r="W53" t="str">
        <f>_xlfn.XLOOKUP(Table2[[#This Row],[TEAM NUMBER]],'ISB (BACKEND)'!$A$2:$A$9,'ISB (BACKEND)'!$D$2:$D$9,"-")</f>
        <v>-</v>
      </c>
      <c r="Z53" s="43" t="str">
        <f>IFERROR(Table2[[#This Row],[OPR(ALL)4]]-Table2[[#This Row],[CCWM(ALL)10]],"-")</f>
        <v>-</v>
      </c>
      <c r="AC53" t="str">
        <f>_xlfn.XLOOKUP(Table2[[#This Row],[TEAM NUMBER]],'ISB (BACKEND)'!$A$2:$A$9,'ISB (BACKEND)'!$H$2:$H$9,"-")</f>
        <v>-</v>
      </c>
      <c r="AD53">
        <v>23</v>
      </c>
      <c r="AE53" s="36" t="s">
        <v>116</v>
      </c>
      <c r="AJ53">
        <f>_xlfn.XLOOKUP(Table2[[#This Row],[TEAM NUMBER]],'APAC (BACKEND)'!$A$2:$A$43,'APAC (BACKEND)'!$J$2:$J$43,"-")</f>
        <v>28.848099999999999</v>
      </c>
      <c r="AM53">
        <f>_xlfn.XLOOKUP(Table2[[#This Row],[TEAM NUMBER]],'APAC (BACKEND)'!$A$2:$A$43,'APAC (BACKEND)'!$K$2:$K$43,"-")</f>
        <v>27.1538</v>
      </c>
      <c r="AP53">
        <f>_xlfn.XLOOKUP(Table2[[#This Row],[TEAM NUMBER]],'APAC (BACKEND)'!$A$2:$A$43,'APAC (BACKEND)'!$L$2:$L$43,"-")</f>
        <v>1.6942999999999984</v>
      </c>
      <c r="AQ53" t="s">
        <v>117</v>
      </c>
      <c r="AR53" t="s">
        <v>117</v>
      </c>
      <c r="AS53" t="s">
        <v>117</v>
      </c>
      <c r="AT53" t="s">
        <v>117</v>
      </c>
      <c r="AW53" t="str">
        <f>_xlfn.XLOOKUP(Table2[[#This Row],[TEAM NUMBER]],'CONCORDIA (BACKEND)'!$A$2:$A$32,'CONCORDIA (BACKEND)'!$D$2:$D$32,"-")</f>
        <v>-</v>
      </c>
      <c r="AZ53" t="str">
        <f>IFERROR(Table2[[#This Row],[OPR(ALL)22]]-Table2[[#This Row],[CCWM(ALL)28]],"-")</f>
        <v>-</v>
      </c>
      <c r="BC53" t="str">
        <f>_xlfn.XLOOKUP(Table2[[#This Row],[TEAM NUMBER]],'CONCORDIA (BACKEND)'!$A$2:$A$32,'CONCORDIA (BACKEND)'!$H$2:$H$32,"-")</f>
        <v>-</v>
      </c>
    </row>
    <row r="54" spans="1:55" x14ac:dyDescent="0.2">
      <c r="A54" s="9" t="s">
        <v>275</v>
      </c>
      <c r="B54" s="9" t="s">
        <v>276</v>
      </c>
      <c r="C54" s="2" t="s">
        <v>276</v>
      </c>
      <c r="D54" s="46">
        <f>IFERROR(AVERAGE(Table2[[#This Row],[RANKING5]],Table2[[#This Row],[RANKING4]],Table2[[#This Row],[RANKING3]],Table2[[#This Row],[RANKING2]]),"-")</f>
        <v>26</v>
      </c>
      <c r="E54"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4-5-0</v>
      </c>
      <c r="J54" s="43">
        <f>IFERROR(AVERAGE(Table2[[#This Row],[OPR(ALL)4]],Table2[[#This Row],[OPR(ALL)13]],Table2[[#This Row],[OPR(ALL)22]],Table2[[#This Row],[OPR(ALL)31]]),"-")</f>
        <v>27.563800000000001</v>
      </c>
      <c r="M54" s="43">
        <f>IFERROR(AVERAGE(Table2[[#This Row],[DPR(ALL)7]],Table2[[#This Row],[DPR(ALL)16]],Table2[[#This Row],[DPR(ALL)25]],Table2[[#This Row],[DPR(ALL)34]]),"-")</f>
        <v>47.8992</v>
      </c>
      <c r="P54" s="43">
        <f>IFERROR(AVERAGE(Table2[[#This Row],[CCWM(ALL)10]],Table2[[#This Row],[CCWM(ALL)19]],Table2[[#This Row],[CCWM(ALL)28]],Table2[[#This Row],[CCWM(ALL)37]]),"-")</f>
        <v>-20.3354</v>
      </c>
      <c r="Q54" t="s">
        <v>117</v>
      </c>
      <c r="R54" t="s">
        <v>117</v>
      </c>
      <c r="W54" t="str">
        <f>_xlfn.XLOOKUP(Table2[[#This Row],[TEAM NUMBER]],'ISB (BACKEND)'!$A$2:$A$9,'ISB (BACKEND)'!$D$2:$D$9,"-")</f>
        <v>-</v>
      </c>
      <c r="Z54" s="43" t="str">
        <f>IFERROR(Table2[[#This Row],[OPR(ALL)4]]-Table2[[#This Row],[CCWM(ALL)10]],"-")</f>
        <v>-</v>
      </c>
      <c r="AC54" t="str">
        <f>_xlfn.XLOOKUP(Table2[[#This Row],[TEAM NUMBER]],'ISB (BACKEND)'!$A$2:$A$9,'ISB (BACKEND)'!$H$2:$H$9,"-")</f>
        <v>-</v>
      </c>
      <c r="AD54">
        <v>26</v>
      </c>
      <c r="AE54" t="s">
        <v>129</v>
      </c>
      <c r="AJ54">
        <f>_xlfn.XLOOKUP(Table2[[#This Row],[TEAM NUMBER]],'APAC (BACKEND)'!$A$2:$A$43,'APAC (BACKEND)'!$J$2:$J$43,"-")</f>
        <v>27.563800000000001</v>
      </c>
      <c r="AM54">
        <f>_xlfn.XLOOKUP(Table2[[#This Row],[TEAM NUMBER]],'APAC (BACKEND)'!$A$2:$A$43,'APAC (BACKEND)'!$K$2:$K$43,"-")</f>
        <v>47.8992</v>
      </c>
      <c r="AP54">
        <f>_xlfn.XLOOKUP(Table2[[#This Row],[TEAM NUMBER]],'APAC (BACKEND)'!$A$2:$A$43,'APAC (BACKEND)'!$L$2:$L$43,"-")</f>
        <v>-20.3354</v>
      </c>
      <c r="AQ54" t="s">
        <v>117</v>
      </c>
      <c r="AR54" t="s">
        <v>117</v>
      </c>
      <c r="AS54" t="s">
        <v>117</v>
      </c>
      <c r="AT54" t="s">
        <v>117</v>
      </c>
      <c r="AW54" t="str">
        <f>_xlfn.XLOOKUP(Table2[[#This Row],[TEAM NUMBER]],'CONCORDIA (BACKEND)'!$A$2:$A$32,'CONCORDIA (BACKEND)'!$D$2:$D$32,"-")</f>
        <v>-</v>
      </c>
      <c r="AZ54" t="str">
        <f>IFERROR(Table2[[#This Row],[OPR(ALL)22]]-Table2[[#This Row],[CCWM(ALL)28]],"-")</f>
        <v>-</v>
      </c>
      <c r="BC54" t="str">
        <f>_xlfn.XLOOKUP(Table2[[#This Row],[TEAM NUMBER]],'CONCORDIA (BACKEND)'!$A$2:$A$32,'CONCORDIA (BACKEND)'!$H$2:$H$32,"-")</f>
        <v>-</v>
      </c>
    </row>
    <row r="55" spans="1:55" x14ac:dyDescent="0.2">
      <c r="A55" s="9" t="s">
        <v>260</v>
      </c>
      <c r="B55" s="13" t="s">
        <v>277</v>
      </c>
      <c r="C55" s="14" t="s">
        <v>278</v>
      </c>
      <c r="D55" s="46">
        <f>IFERROR(AVERAGE(Table2[[#This Row],[RANKING5]],Table2[[#This Row],[RANKING4]],Table2[[#This Row],[RANKING3]],Table2[[#This Row],[RANKING2]]),"-")</f>
        <v>29</v>
      </c>
      <c r="E55"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3-11-0</v>
      </c>
      <c r="J55" s="43">
        <f>IFERROR(AVERAGE(Table2[[#This Row],[OPR(ALL)4]],Table2[[#This Row],[OPR(ALL)13]],Table2[[#This Row],[OPR(ALL)22]],Table2[[#This Row],[OPR(ALL)31]]),"-")</f>
        <v>24.071999999999999</v>
      </c>
      <c r="M55" s="43">
        <f>IFERROR(AVERAGE(Table2[[#This Row],[DPR(ALL)7]],Table2[[#This Row],[DPR(ALL)16]],Table2[[#This Row],[DPR(ALL)25]],Table2[[#This Row],[DPR(ALL)34]]),"-")</f>
        <v>33.379199999999997</v>
      </c>
      <c r="P55" s="43">
        <f>IFERROR(AVERAGE(Table2[[#This Row],[CCWM(ALL)10]],Table2[[#This Row],[CCWM(ALL)19]],Table2[[#This Row],[CCWM(ALL)28]],Table2[[#This Row],[CCWM(ALL)37]]),"-")</f>
        <v>-9.3072000000000017</v>
      </c>
      <c r="Q55" t="s">
        <v>117</v>
      </c>
      <c r="R55" t="s">
        <v>117</v>
      </c>
      <c r="W55" t="str">
        <f>_xlfn.XLOOKUP(Table2[[#This Row],[TEAM NUMBER]],'ISB (BACKEND)'!$A$2:$A$9,'ISB (BACKEND)'!$D$2:$D$9,"-")</f>
        <v>-</v>
      </c>
      <c r="Z55" s="43" t="str">
        <f>IFERROR(Table2[[#This Row],[OPR(ALL)4]]-Table2[[#This Row],[CCWM(ALL)10]],"-")</f>
        <v>-</v>
      </c>
      <c r="AC55" t="str">
        <f>_xlfn.XLOOKUP(Table2[[#This Row],[TEAM NUMBER]],'ISB (BACKEND)'!$A$2:$A$9,'ISB (BACKEND)'!$H$2:$H$9,"-")</f>
        <v>-</v>
      </c>
      <c r="AD55">
        <v>41</v>
      </c>
      <c r="AE55" t="s">
        <v>121</v>
      </c>
      <c r="AJ55">
        <f>_xlfn.XLOOKUP(Table2[[#This Row],[TEAM NUMBER]],'APAC (BACKEND)'!$A$2:$A$43,'APAC (BACKEND)'!$J$2:$J$43,"-")</f>
        <v>26.143999999999998</v>
      </c>
      <c r="AM55">
        <f>_xlfn.XLOOKUP(Table2[[#This Row],[TEAM NUMBER]],'APAC (BACKEND)'!$A$2:$A$43,'APAC (BACKEND)'!$K$2:$K$43,"-")</f>
        <v>33.258400000000002</v>
      </c>
      <c r="AP55">
        <f>_xlfn.XLOOKUP(Table2[[#This Row],[TEAM NUMBER]],'APAC (BACKEND)'!$A$2:$A$43,'APAC (BACKEND)'!$L$2:$L$43,"-")</f>
        <v>-7.1144000000000034</v>
      </c>
      <c r="AQ55">
        <v>17</v>
      </c>
      <c r="AR55" t="s">
        <v>148</v>
      </c>
      <c r="AS55" t="s">
        <v>279</v>
      </c>
      <c r="AW55">
        <f>_xlfn.XLOOKUP(Table2[[#This Row],[TEAM NUMBER]],'CONCORDIA (BACKEND)'!$A$2:$A$32,'CONCORDIA (BACKEND)'!$D$2:$D$32,"-")</f>
        <v>22</v>
      </c>
      <c r="AZ55">
        <f>IFERROR(Table2[[#This Row],[OPR(ALL)22]]-Table2[[#This Row],[CCWM(ALL)28]],"-")</f>
        <v>33.5</v>
      </c>
      <c r="BC55">
        <f>_xlfn.XLOOKUP(Table2[[#This Row],[TEAM NUMBER]],'CONCORDIA (BACKEND)'!$A$2:$A$32,'CONCORDIA (BACKEND)'!$H$2:$H$32,"-")</f>
        <v>-11.5</v>
      </c>
    </row>
    <row r="56" spans="1:55" x14ac:dyDescent="0.2">
      <c r="A56" s="9" t="s">
        <v>260</v>
      </c>
      <c r="B56" s="15" t="s">
        <v>280</v>
      </c>
      <c r="C56" s="16" t="s">
        <v>281</v>
      </c>
      <c r="D56" s="46">
        <f>IFERROR(AVERAGE(Table2[[#This Row],[RANKING5]],Table2[[#This Row],[RANKING4]],Table2[[#This Row],[RANKING3]],Table2[[#This Row],[RANKING2]]),"-")</f>
        <v>24.5</v>
      </c>
      <c r="E56"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6-8-0</v>
      </c>
      <c r="J56" s="43">
        <f>IFERROR(AVERAGE(Table2[[#This Row],[OPR(ALL)4]],Table2[[#This Row],[OPR(ALL)13]],Table2[[#This Row],[OPR(ALL)22]],Table2[[#This Row],[OPR(ALL)31]]),"-")</f>
        <v>11.6693</v>
      </c>
      <c r="M56" s="43">
        <f>IFERROR(AVERAGE(Table2[[#This Row],[DPR(ALL)7]],Table2[[#This Row],[DPR(ALL)16]],Table2[[#This Row],[DPR(ALL)25]],Table2[[#This Row],[DPR(ALL)34]]),"-")</f>
        <v>26.437249999999999</v>
      </c>
      <c r="P56" s="43">
        <f>IFERROR(AVERAGE(Table2[[#This Row],[CCWM(ALL)10]],Table2[[#This Row],[CCWM(ALL)19]],Table2[[#This Row],[CCWM(ALL)28]],Table2[[#This Row],[CCWM(ALL)37]]),"-")</f>
        <v>-14.767949999999999</v>
      </c>
      <c r="Q56" t="s">
        <v>117</v>
      </c>
      <c r="R56" t="s">
        <v>117</v>
      </c>
      <c r="W56" t="str">
        <f>_xlfn.XLOOKUP(Table2[[#This Row],[TEAM NUMBER]],'ISB (BACKEND)'!$A$2:$A$9,'ISB (BACKEND)'!$D$2:$D$9,"-")</f>
        <v>-</v>
      </c>
      <c r="Z56" s="43" t="str">
        <f>IFERROR(Table2[[#This Row],[OPR(ALL)4]]-Table2[[#This Row],[CCWM(ALL)10]],"-")</f>
        <v>-</v>
      </c>
      <c r="AC56" t="str">
        <f>_xlfn.XLOOKUP(Table2[[#This Row],[TEAM NUMBER]],'ISB (BACKEND)'!$A$2:$A$9,'ISB (BACKEND)'!$H$2:$H$9,"-")</f>
        <v>-</v>
      </c>
      <c r="AD56">
        <v>27</v>
      </c>
      <c r="AE56" t="s">
        <v>129</v>
      </c>
      <c r="AJ56">
        <f>_xlfn.XLOOKUP(Table2[[#This Row],[TEAM NUMBER]],'APAC (BACKEND)'!$A$2:$A$43,'APAC (BACKEND)'!$J$2:$J$43,"-")</f>
        <v>24.3386</v>
      </c>
      <c r="AM56">
        <f>_xlfn.XLOOKUP(Table2[[#This Row],[TEAM NUMBER]],'APAC (BACKEND)'!$A$2:$A$43,'APAC (BACKEND)'!$K$2:$K$43,"-")</f>
        <v>37.374499999999998</v>
      </c>
      <c r="AP56">
        <f>_xlfn.XLOOKUP(Table2[[#This Row],[TEAM NUMBER]],'APAC (BACKEND)'!$A$2:$A$43,'APAC (BACKEND)'!$L$2:$L$43,"-")</f>
        <v>-13.035899999999998</v>
      </c>
      <c r="AQ56">
        <v>22</v>
      </c>
      <c r="AR56" t="s">
        <v>148</v>
      </c>
      <c r="AS56" t="s">
        <v>282</v>
      </c>
      <c r="AW56">
        <f>_xlfn.XLOOKUP(Table2[[#This Row],[TEAM NUMBER]],'CONCORDIA (BACKEND)'!$A$2:$A$32,'CONCORDIA (BACKEND)'!$D$2:$D$32,"-")</f>
        <v>-1</v>
      </c>
      <c r="AZ56">
        <f>IFERROR(Table2[[#This Row],[OPR(ALL)22]]-Table2[[#This Row],[CCWM(ALL)28]],"-")</f>
        <v>15.5</v>
      </c>
      <c r="BC56">
        <f>_xlfn.XLOOKUP(Table2[[#This Row],[TEAM NUMBER]],'CONCORDIA (BACKEND)'!$A$2:$A$32,'CONCORDIA (BACKEND)'!$H$2:$H$32,"-")</f>
        <v>-16.5</v>
      </c>
    </row>
    <row r="57" spans="1:55" x14ac:dyDescent="0.2">
      <c r="A57" s="9" t="s">
        <v>283</v>
      </c>
      <c r="B57" s="13" t="s">
        <v>284</v>
      </c>
      <c r="C57" s="14" t="s">
        <v>284</v>
      </c>
      <c r="D57" s="46">
        <f>IFERROR(AVERAGE(Table2[[#This Row],[RANKING5]],Table2[[#This Row],[RANKING4]],Table2[[#This Row],[RANKING3]],Table2[[#This Row],[RANKING2]]),"-")</f>
        <v>37</v>
      </c>
      <c r="E57"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2-7-0</v>
      </c>
      <c r="J57" s="43">
        <f>IFERROR(AVERAGE(Table2[[#This Row],[OPR(ALL)4]],Table2[[#This Row],[OPR(ALL)13]],Table2[[#This Row],[OPR(ALL)22]],Table2[[#This Row],[OPR(ALL)31]]),"-")</f>
        <v>24.012</v>
      </c>
      <c r="M57" s="43">
        <f>IFERROR(AVERAGE(Table2[[#This Row],[DPR(ALL)7]],Table2[[#This Row],[DPR(ALL)16]],Table2[[#This Row],[DPR(ALL)25]],Table2[[#This Row],[DPR(ALL)34]]),"-")</f>
        <v>47.061399999999999</v>
      </c>
      <c r="P57" s="43">
        <f>IFERROR(AVERAGE(Table2[[#This Row],[CCWM(ALL)10]],Table2[[#This Row],[CCWM(ALL)19]],Table2[[#This Row],[CCWM(ALL)28]],Table2[[#This Row],[CCWM(ALL)37]]),"-")</f>
        <v>-23.049399999999999</v>
      </c>
      <c r="Q57" t="s">
        <v>117</v>
      </c>
      <c r="R57" t="s">
        <v>117</v>
      </c>
      <c r="W57" t="str">
        <f>_xlfn.XLOOKUP(Table2[[#This Row],[TEAM NUMBER]],'ISB (BACKEND)'!$A$2:$A$9,'ISB (BACKEND)'!$D$2:$D$9,"-")</f>
        <v>-</v>
      </c>
      <c r="Z57" s="43" t="str">
        <f>IFERROR(Table2[[#This Row],[OPR(ALL)4]]-Table2[[#This Row],[CCWM(ALL)10]],"-")</f>
        <v>-</v>
      </c>
      <c r="AC57" t="str">
        <f>_xlfn.XLOOKUP(Table2[[#This Row],[TEAM NUMBER]],'ISB (BACKEND)'!$A$2:$A$9,'ISB (BACKEND)'!$H$2:$H$9,"-")</f>
        <v>-</v>
      </c>
      <c r="AD57">
        <v>37</v>
      </c>
      <c r="AE57" t="s">
        <v>270</v>
      </c>
      <c r="AJ57">
        <f>_xlfn.XLOOKUP(Table2[[#This Row],[TEAM NUMBER]],'APAC (BACKEND)'!$A$2:$A$43,'APAC (BACKEND)'!$J$2:$J$43,"-")</f>
        <v>24.012</v>
      </c>
      <c r="AM57">
        <f>_xlfn.XLOOKUP(Table2[[#This Row],[TEAM NUMBER]],'APAC (BACKEND)'!$A$2:$A$43,'APAC (BACKEND)'!$K$2:$K$43,"-")</f>
        <v>47.061399999999999</v>
      </c>
      <c r="AP57">
        <f>_xlfn.XLOOKUP(Table2[[#This Row],[TEAM NUMBER]],'APAC (BACKEND)'!$A$2:$A$43,'APAC (BACKEND)'!$L$2:$L$43,"-")</f>
        <v>-23.049399999999999</v>
      </c>
      <c r="AQ57" t="s">
        <v>117</v>
      </c>
      <c r="AR57" t="s">
        <v>117</v>
      </c>
      <c r="AS57" t="s">
        <v>117</v>
      </c>
      <c r="AT57" t="s">
        <v>117</v>
      </c>
      <c r="AW57" t="str">
        <f>_xlfn.XLOOKUP(Table2[[#This Row],[TEAM NUMBER]],'CONCORDIA (BACKEND)'!$A$2:$A$32,'CONCORDIA (BACKEND)'!$D$2:$D$32,"-")</f>
        <v>-</v>
      </c>
      <c r="AZ57" t="str">
        <f>IFERROR(Table2[[#This Row],[OPR(ALL)22]]-Table2[[#This Row],[CCWM(ALL)28]],"-")</f>
        <v>-</v>
      </c>
      <c r="BC57" t="str">
        <f>_xlfn.XLOOKUP(Table2[[#This Row],[TEAM NUMBER]],'CONCORDIA (BACKEND)'!$A$2:$A$32,'CONCORDIA (BACKEND)'!$H$2:$H$32,"-")</f>
        <v>-</v>
      </c>
    </row>
    <row r="58" spans="1:55" x14ac:dyDescent="0.2">
      <c r="A58" s="9" t="s">
        <v>275</v>
      </c>
      <c r="B58" s="13" t="s">
        <v>285</v>
      </c>
      <c r="C58" s="14" t="s">
        <v>285</v>
      </c>
      <c r="D58" s="46">
        <f>IFERROR(AVERAGE(Table2[[#This Row],[RANKING5]],Table2[[#This Row],[RANKING4]],Table2[[#This Row],[RANKING3]],Table2[[#This Row],[RANKING2]]),"-")</f>
        <v>31</v>
      </c>
      <c r="E58"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3-6-0</v>
      </c>
      <c r="J58" s="43">
        <f>IFERROR(AVERAGE(Table2[[#This Row],[OPR(ALL)4]],Table2[[#This Row],[OPR(ALL)13]],Table2[[#This Row],[OPR(ALL)22]],Table2[[#This Row],[OPR(ALL)31]]),"-")</f>
        <v>22.2227</v>
      </c>
      <c r="M58" s="43">
        <f>IFERROR(AVERAGE(Table2[[#This Row],[DPR(ALL)7]],Table2[[#This Row],[DPR(ALL)16]],Table2[[#This Row],[DPR(ALL)25]],Table2[[#This Row],[DPR(ALL)34]]),"-")</f>
        <v>49.924700000000001</v>
      </c>
      <c r="P58" s="43">
        <f>IFERROR(AVERAGE(Table2[[#This Row],[CCWM(ALL)10]],Table2[[#This Row],[CCWM(ALL)19]],Table2[[#This Row],[CCWM(ALL)28]],Table2[[#This Row],[CCWM(ALL)37]]),"-")</f>
        <v>-27.702000000000002</v>
      </c>
      <c r="Q58" t="s">
        <v>117</v>
      </c>
      <c r="R58" t="s">
        <v>117</v>
      </c>
      <c r="W58" t="str">
        <f>_xlfn.XLOOKUP(Table2[[#This Row],[TEAM NUMBER]],'ISB (BACKEND)'!$A$2:$A$9,'ISB (BACKEND)'!$D$2:$D$9,"-")</f>
        <v>-</v>
      </c>
      <c r="Z58" s="43" t="str">
        <f>IFERROR(Table2[[#This Row],[OPR(ALL)4]]-Table2[[#This Row],[CCWM(ALL)10]],"-")</f>
        <v>-</v>
      </c>
      <c r="AC58" t="str">
        <f>_xlfn.XLOOKUP(Table2[[#This Row],[TEAM NUMBER]],'ISB (BACKEND)'!$A$2:$A$9,'ISB (BACKEND)'!$H$2:$H$9,"-")</f>
        <v>-</v>
      </c>
      <c r="AD58">
        <v>31</v>
      </c>
      <c r="AE58" t="s">
        <v>246</v>
      </c>
      <c r="AJ58">
        <f>_xlfn.XLOOKUP(Table2[[#This Row],[TEAM NUMBER]],'APAC (BACKEND)'!$A$2:$A$43,'APAC (BACKEND)'!$J$2:$J$43,"-")</f>
        <v>22.2227</v>
      </c>
      <c r="AM58">
        <f>_xlfn.XLOOKUP(Table2[[#This Row],[TEAM NUMBER]],'APAC (BACKEND)'!$A$2:$A$43,'APAC (BACKEND)'!$K$2:$K$43,"-")</f>
        <v>49.924700000000001</v>
      </c>
      <c r="AP58">
        <f>_xlfn.XLOOKUP(Table2[[#This Row],[TEAM NUMBER]],'APAC (BACKEND)'!$A$2:$A$43,'APAC (BACKEND)'!$L$2:$L$43,"-")</f>
        <v>-27.702000000000002</v>
      </c>
      <c r="AQ58" t="s">
        <v>117</v>
      </c>
      <c r="AR58" t="s">
        <v>117</v>
      </c>
      <c r="AS58" t="s">
        <v>117</v>
      </c>
      <c r="AT58" t="s">
        <v>117</v>
      </c>
      <c r="AW58" t="str">
        <f>_xlfn.XLOOKUP(Table2[[#This Row],[TEAM NUMBER]],'CONCORDIA (BACKEND)'!$A$2:$A$32,'CONCORDIA (BACKEND)'!$D$2:$D$32,"-")</f>
        <v>-</v>
      </c>
      <c r="AZ58" t="str">
        <f>IFERROR(Table2[[#This Row],[OPR(ALL)22]]-Table2[[#This Row],[CCWM(ALL)28]],"-")</f>
        <v>-</v>
      </c>
      <c r="BC58" t="str">
        <f>_xlfn.XLOOKUP(Table2[[#This Row],[TEAM NUMBER]],'CONCORDIA (BACKEND)'!$A$2:$A$32,'CONCORDIA (BACKEND)'!$H$2:$H$32,"-")</f>
        <v>-</v>
      </c>
    </row>
    <row r="59" spans="1:55" x14ac:dyDescent="0.2">
      <c r="A59" s="22" t="s">
        <v>230</v>
      </c>
      <c r="B59" s="13" t="s">
        <v>286</v>
      </c>
      <c r="C59" s="14" t="s">
        <v>287</v>
      </c>
      <c r="D59" s="46">
        <f>IFERROR(AVERAGE(Table2[[#This Row],[RANKING5]],Table2[[#This Row],[RANKING4]],Table2[[#This Row],[RANKING3]],Table2[[#This Row],[RANKING2]]),"-")</f>
        <v>29.5</v>
      </c>
      <c r="E59"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4-10-0</v>
      </c>
      <c r="J59" s="43">
        <f>IFERROR(AVERAGE(Table2[[#This Row],[OPR(ALL)4]],Table2[[#This Row],[OPR(ALL)13]],Table2[[#This Row],[OPR(ALL)22]],Table2[[#This Row],[OPR(ALL)31]]),"-")</f>
        <v>17.711750000000002</v>
      </c>
      <c r="M59" s="43">
        <f>IFERROR(AVERAGE(Table2[[#This Row],[DPR(ALL)7]],Table2[[#This Row],[DPR(ALL)16]],Table2[[#This Row],[DPR(ALL)25]],Table2[[#This Row],[DPR(ALL)34]]),"-")</f>
        <v>27.3751</v>
      </c>
      <c r="P59" s="43">
        <f>IFERROR(AVERAGE(Table2[[#This Row],[CCWM(ALL)10]],Table2[[#This Row],[CCWM(ALL)19]],Table2[[#This Row],[CCWM(ALL)28]],Table2[[#This Row],[CCWM(ALL)37]]),"-")</f>
        <v>-9.6633499999999994</v>
      </c>
      <c r="Q59" t="s">
        <v>117</v>
      </c>
      <c r="R59" t="s">
        <v>117</v>
      </c>
      <c r="W59" t="str">
        <f>_xlfn.XLOOKUP(Table2[[#This Row],[TEAM NUMBER]],'ISB (BACKEND)'!$A$2:$A$9,'ISB (BACKEND)'!$D$2:$D$9,"-")</f>
        <v>-</v>
      </c>
      <c r="Z59" s="43" t="str">
        <f>IFERROR(Table2[[#This Row],[OPR(ALL)4]]-Table2[[#This Row],[CCWM(ALL)10]],"-")</f>
        <v>-</v>
      </c>
      <c r="AC59" t="str">
        <f>_xlfn.XLOOKUP(Table2[[#This Row],[TEAM NUMBER]],'ISB (BACKEND)'!$A$2:$A$9,'ISB (BACKEND)'!$H$2:$H$9,"-")</f>
        <v>-</v>
      </c>
      <c r="AD59">
        <v>35</v>
      </c>
      <c r="AE59" t="s">
        <v>270</v>
      </c>
      <c r="AJ59">
        <f>_xlfn.XLOOKUP(Table2[[#This Row],[TEAM NUMBER]],'APAC (BACKEND)'!$A$2:$A$43,'APAC (BACKEND)'!$J$2:$J$43,"-")</f>
        <v>21.423500000000001</v>
      </c>
      <c r="AM59">
        <f>_xlfn.XLOOKUP(Table2[[#This Row],[TEAM NUMBER]],'APAC (BACKEND)'!$A$2:$A$43,'APAC (BACKEND)'!$K$2:$K$43,"-")</f>
        <v>27.2502</v>
      </c>
      <c r="AP59">
        <f>_xlfn.XLOOKUP(Table2[[#This Row],[TEAM NUMBER]],'APAC (BACKEND)'!$A$2:$A$43,'APAC (BACKEND)'!$L$2:$L$43,"-")</f>
        <v>-5.8266999999999989</v>
      </c>
      <c r="AQ59">
        <v>24</v>
      </c>
      <c r="AR59" t="s">
        <v>148</v>
      </c>
      <c r="AS59" t="s">
        <v>288</v>
      </c>
      <c r="AW59">
        <f>_xlfn.XLOOKUP(Table2[[#This Row],[TEAM NUMBER]],'CONCORDIA (BACKEND)'!$A$2:$A$32,'CONCORDIA (BACKEND)'!$D$2:$D$32,"-")</f>
        <v>14</v>
      </c>
      <c r="AZ59">
        <f>IFERROR(Table2[[#This Row],[OPR(ALL)22]]-Table2[[#This Row],[CCWM(ALL)28]],"-")</f>
        <v>27.5</v>
      </c>
      <c r="BC59">
        <f>_xlfn.XLOOKUP(Table2[[#This Row],[TEAM NUMBER]],'CONCORDIA (BACKEND)'!$A$2:$A$32,'CONCORDIA (BACKEND)'!$H$2:$H$32,"-")</f>
        <v>-13.5</v>
      </c>
    </row>
    <row r="60" spans="1:55" x14ac:dyDescent="0.2">
      <c r="A60" s="17" t="s">
        <v>222</v>
      </c>
      <c r="B60" s="55" t="s">
        <v>289</v>
      </c>
      <c r="C60" s="56" t="s">
        <v>290</v>
      </c>
      <c r="D60" s="46">
        <f>IFERROR(AVERAGE(Table2[[#This Row],[RANKING5]],Table2[[#This Row],[RANKING4]],Table2[[#This Row],[RANKING3]],Table2[[#This Row],[RANKING2]]),"-")</f>
        <v>23.5</v>
      </c>
      <c r="E60"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5-9-0</v>
      </c>
      <c r="J60" s="45">
        <f>IFERROR(AVERAGE(Table2[[#This Row],[OPR(ALL)4]],Table2[[#This Row],[OPR(ALL)13]],Table2[[#This Row],[OPR(ALL)22]],Table2[[#This Row],[OPR(ALL)31]]),"-")</f>
        <v>18.855800000000002</v>
      </c>
      <c r="M60" s="43">
        <f>IFERROR(AVERAGE(Table2[[#This Row],[DPR(ALL)7]],Table2[[#This Row],[DPR(ALL)16]],Table2[[#This Row],[DPR(ALL)25]],Table2[[#This Row],[DPR(ALL)34]]),"-")</f>
        <v>25.2042</v>
      </c>
      <c r="P60" s="43">
        <f>IFERROR(AVERAGE(Table2[[#This Row],[CCWM(ALL)10]],Table2[[#This Row],[CCWM(ALL)19]],Table2[[#This Row],[CCWM(ALL)28]],Table2[[#This Row],[CCWM(ALL)37]]),"-")</f>
        <v>-6.3483999999999998</v>
      </c>
      <c r="Q60" t="s">
        <v>117</v>
      </c>
      <c r="R60" t="s">
        <v>117</v>
      </c>
      <c r="W60" t="str">
        <f>_xlfn.XLOOKUP(Table2[[#This Row],[TEAM NUMBER]],'ISB (BACKEND)'!$A$2:$A$9,'ISB (BACKEND)'!$D$2:$D$9,"-")</f>
        <v>-</v>
      </c>
      <c r="Z60" s="43" t="str">
        <f>IFERROR(Table2[[#This Row],[OPR(ALL)4]]-Table2[[#This Row],[CCWM(ALL)10]],"-")</f>
        <v>-</v>
      </c>
      <c r="AC60" t="str">
        <f>_xlfn.XLOOKUP(Table2[[#This Row],[TEAM NUMBER]],'ISB (BACKEND)'!$A$2:$A$9,'ISB (BACKEND)'!$H$2:$H$9,"-")</f>
        <v>-</v>
      </c>
      <c r="AD60">
        <v>39</v>
      </c>
      <c r="AE60" t="s">
        <v>121</v>
      </c>
      <c r="AJ60">
        <f>_xlfn.XLOOKUP(Table2[[#This Row],[TEAM NUMBER]],'APAC (BACKEND)'!$A$2:$A$43,'APAC (BACKEND)'!$J$2:$J$43,"-")</f>
        <v>20.711600000000001</v>
      </c>
      <c r="AM60">
        <f>_xlfn.XLOOKUP(Table2[[#This Row],[TEAM NUMBER]],'APAC (BACKEND)'!$A$2:$A$43,'APAC (BACKEND)'!$K$2:$K$43,"-")</f>
        <v>38.9084</v>
      </c>
      <c r="AP60">
        <f>_xlfn.XLOOKUP(Table2[[#This Row],[TEAM NUMBER]],'APAC (BACKEND)'!$A$2:$A$43,'APAC (BACKEND)'!$L$2:$L$43,"-")</f>
        <v>-18.1968</v>
      </c>
      <c r="AQ60">
        <v>8</v>
      </c>
      <c r="AR60" t="s">
        <v>140</v>
      </c>
      <c r="AS60" t="s">
        <v>291</v>
      </c>
      <c r="AW60">
        <f>_xlfn.XLOOKUP(Table2[[#This Row],[TEAM NUMBER]],'CONCORDIA (BACKEND)'!$A$2:$A$32,'CONCORDIA (BACKEND)'!$D$2:$D$32,"-")</f>
        <v>17</v>
      </c>
      <c r="AZ60">
        <f>IFERROR(Table2[[#This Row],[OPR(ALL)22]]-Table2[[#This Row],[CCWM(ALL)28]],"-")</f>
        <v>11.5</v>
      </c>
      <c r="BC60">
        <f>_xlfn.XLOOKUP(Table2[[#This Row],[TEAM NUMBER]],'CONCORDIA (BACKEND)'!$A$2:$A$32,'CONCORDIA (BACKEND)'!$H$2:$H$32,"-")</f>
        <v>5.5</v>
      </c>
    </row>
    <row r="61" spans="1:55" x14ac:dyDescent="0.2">
      <c r="A61" s="9" t="s">
        <v>205</v>
      </c>
      <c r="B61" s="15" t="s">
        <v>292</v>
      </c>
      <c r="C61" s="16" t="s">
        <v>293</v>
      </c>
      <c r="D61" s="46">
        <f>IFERROR(AVERAGE(Table2[[#This Row],[RANKING5]],Table2[[#This Row],[RANKING4]],Table2[[#This Row],[RANKING3]],Table2[[#This Row],[RANKING2]]),"-")</f>
        <v>18</v>
      </c>
      <c r="E61"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7-7-0</v>
      </c>
      <c r="J61" s="43">
        <f>IFERROR(AVERAGE(Table2[[#This Row],[OPR(ALL)4]],Table2[[#This Row],[OPR(ALL)13]],Table2[[#This Row],[OPR(ALL)22]],Table2[[#This Row],[OPR(ALL)31]]),"-")</f>
        <v>22.659950000000002</v>
      </c>
      <c r="M61" s="43">
        <f>IFERROR(AVERAGE(Table2[[#This Row],[DPR(ALL)7]],Table2[[#This Row],[DPR(ALL)16]],Table2[[#This Row],[DPR(ALL)25]],Table2[[#This Row],[DPR(ALL)34]]),"-")</f>
        <v>26.275950000000002</v>
      </c>
      <c r="P61" s="43">
        <f>IFERROR(AVERAGE(Table2[[#This Row],[CCWM(ALL)10]],Table2[[#This Row],[CCWM(ALL)19]],Table2[[#This Row],[CCWM(ALL)28]],Table2[[#This Row],[CCWM(ALL)37]]),"-")</f>
        <v>-3.6160000000000014</v>
      </c>
      <c r="Q61" t="s">
        <v>117</v>
      </c>
      <c r="R61" t="s">
        <v>117</v>
      </c>
      <c r="W61" t="str">
        <f>_xlfn.XLOOKUP(Table2[[#This Row],[TEAM NUMBER]],'ISB (BACKEND)'!$A$2:$A$9,'ISB (BACKEND)'!$D$2:$D$9,"-")</f>
        <v>-</v>
      </c>
      <c r="Z61" s="43" t="str">
        <f>IFERROR(Table2[[#This Row],[OPR(ALL)4]]-Table2[[#This Row],[CCWM(ALL)10]],"-")</f>
        <v>-</v>
      </c>
      <c r="AC61" t="str">
        <f>_xlfn.XLOOKUP(Table2[[#This Row],[TEAM NUMBER]],'ISB (BACKEND)'!$A$2:$A$9,'ISB (BACKEND)'!$H$2:$H$9,"-")</f>
        <v>-</v>
      </c>
      <c r="AD61">
        <v>33</v>
      </c>
      <c r="AE61" t="s">
        <v>246</v>
      </c>
      <c r="AJ61">
        <f>_xlfn.XLOOKUP(Table2[[#This Row],[TEAM NUMBER]],'APAC (BACKEND)'!$A$2:$A$43,'APAC (BACKEND)'!$J$2:$J$43,"-")</f>
        <v>20.319900000000001</v>
      </c>
      <c r="AM61">
        <f>_xlfn.XLOOKUP(Table2[[#This Row],[TEAM NUMBER]],'APAC (BACKEND)'!$A$2:$A$43,'APAC (BACKEND)'!$K$2:$K$43,"-")</f>
        <v>36.051900000000003</v>
      </c>
      <c r="AP61">
        <f>_xlfn.XLOOKUP(Table2[[#This Row],[TEAM NUMBER]],'APAC (BACKEND)'!$A$2:$A$43,'APAC (BACKEND)'!$L$2:$L$43,"-")</f>
        <v>-15.732000000000003</v>
      </c>
      <c r="AQ61">
        <v>3</v>
      </c>
      <c r="AR61" t="s">
        <v>140</v>
      </c>
      <c r="AS61" t="s">
        <v>294</v>
      </c>
      <c r="AW61">
        <f>_xlfn.XLOOKUP(Table2[[#This Row],[TEAM NUMBER]],'CONCORDIA (BACKEND)'!$A$2:$A$32,'CONCORDIA (BACKEND)'!$D$2:$D$32,"-")</f>
        <v>25</v>
      </c>
      <c r="AZ61">
        <f>IFERROR(Table2[[#This Row],[OPR(ALL)22]]-Table2[[#This Row],[CCWM(ALL)28]],"-")</f>
        <v>16.5</v>
      </c>
      <c r="BC61">
        <f>_xlfn.XLOOKUP(Table2[[#This Row],[TEAM NUMBER]],'CONCORDIA (BACKEND)'!$A$2:$A$32,'CONCORDIA (BACKEND)'!$H$2:$H$32,"-")</f>
        <v>8.5</v>
      </c>
    </row>
    <row r="62" spans="1:55" x14ac:dyDescent="0.2">
      <c r="A62" s="9" t="s">
        <v>237</v>
      </c>
      <c r="B62" s="9" t="s">
        <v>295</v>
      </c>
      <c r="C62" s="2" t="s">
        <v>296</v>
      </c>
      <c r="D62" s="46">
        <f>IFERROR(AVERAGE(Table2[[#This Row],[RANKING5]],Table2[[#This Row],[RANKING4]],Table2[[#This Row],[RANKING3]],Table2[[#This Row],[RANKING2]]),"-")</f>
        <v>40</v>
      </c>
      <c r="E62"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1-8-0</v>
      </c>
      <c r="J62" s="43">
        <f>IFERROR(AVERAGE(Table2[[#This Row],[OPR(ALL)4]],Table2[[#This Row],[OPR(ALL)13]],Table2[[#This Row],[OPR(ALL)22]],Table2[[#This Row],[OPR(ALL)31]]),"-")</f>
        <v>15.088900000000001</v>
      </c>
      <c r="M62" s="43">
        <f>IFERROR(AVERAGE(Table2[[#This Row],[DPR(ALL)7]],Table2[[#This Row],[DPR(ALL)16]],Table2[[#This Row],[DPR(ALL)25]],Table2[[#This Row],[DPR(ALL)34]]),"-")</f>
        <v>63.5306</v>
      </c>
      <c r="P62" s="43">
        <f>IFERROR(AVERAGE(Table2[[#This Row],[CCWM(ALL)10]],Table2[[#This Row],[CCWM(ALL)19]],Table2[[#This Row],[CCWM(ALL)28]],Table2[[#This Row],[CCWM(ALL)37]]),"-")</f>
        <v>-48.441699999999997</v>
      </c>
      <c r="Q62" t="s">
        <v>117</v>
      </c>
      <c r="R62" t="s">
        <v>117</v>
      </c>
      <c r="W62" t="str">
        <f>_xlfn.XLOOKUP(Table2[[#This Row],[TEAM NUMBER]],'ISB (BACKEND)'!$A$2:$A$9,'ISB (BACKEND)'!$D$2:$D$9,"-")</f>
        <v>-</v>
      </c>
      <c r="Z62" s="43" t="str">
        <f>IFERROR(Table2[[#This Row],[OPR(ALL)4]]-Table2[[#This Row],[CCWM(ALL)10]],"-")</f>
        <v>-</v>
      </c>
      <c r="AC62" t="str">
        <f>_xlfn.XLOOKUP(Table2[[#This Row],[TEAM NUMBER]],'ISB (BACKEND)'!$A$2:$A$9,'ISB (BACKEND)'!$H$2:$H$9,"-")</f>
        <v>-</v>
      </c>
      <c r="AD62">
        <v>40</v>
      </c>
      <c r="AE62" t="s">
        <v>121</v>
      </c>
      <c r="AJ62">
        <f>_xlfn.XLOOKUP(Table2[[#This Row],[TEAM NUMBER]],'APAC (BACKEND)'!$A$2:$A$43,'APAC (BACKEND)'!$J$2:$J$43,"-")</f>
        <v>15.088900000000001</v>
      </c>
      <c r="AM62">
        <f>_xlfn.XLOOKUP(Table2[[#This Row],[TEAM NUMBER]],'APAC (BACKEND)'!$A$2:$A$43,'APAC (BACKEND)'!$K$2:$K$43,"-")</f>
        <v>63.5306</v>
      </c>
      <c r="AP62">
        <f>_xlfn.XLOOKUP(Table2[[#This Row],[TEAM NUMBER]],'APAC (BACKEND)'!$A$2:$A$43,'APAC (BACKEND)'!$L$2:$L$43,"-")</f>
        <v>-48.441699999999997</v>
      </c>
      <c r="AQ62" t="s">
        <v>117</v>
      </c>
      <c r="AR62" t="s">
        <v>117</v>
      </c>
      <c r="AS62" t="s">
        <v>117</v>
      </c>
      <c r="AT62" t="s">
        <v>117</v>
      </c>
      <c r="AW62" t="str">
        <f>_xlfn.XLOOKUP(Table2[[#This Row],[TEAM NUMBER]],'CONCORDIA (BACKEND)'!$A$2:$A$32,'CONCORDIA (BACKEND)'!$D$2:$D$32,"-")</f>
        <v>-</v>
      </c>
      <c r="AZ62" t="str">
        <f>IFERROR(Table2[[#This Row],[OPR(ALL)22]]-Table2[[#This Row],[CCWM(ALL)28]],"-")</f>
        <v>-</v>
      </c>
      <c r="BC62" t="str">
        <f>_xlfn.XLOOKUP(Table2[[#This Row],[TEAM NUMBER]],'CONCORDIA (BACKEND)'!$A$2:$A$32,'CONCORDIA (BACKEND)'!$H$2:$H$32,"-")</f>
        <v>-</v>
      </c>
    </row>
    <row r="63" spans="1:55" x14ac:dyDescent="0.2">
      <c r="A63" s="9" t="s">
        <v>283</v>
      </c>
      <c r="B63" s="15" t="s">
        <v>297</v>
      </c>
      <c r="C63" s="16" t="s">
        <v>297</v>
      </c>
      <c r="D63" s="46">
        <f>IFERROR(AVERAGE(Table2[[#This Row],[RANKING5]],Table2[[#This Row],[RANKING4]],Table2[[#This Row],[RANKING3]],Table2[[#This Row],[RANKING2]]),"-")</f>
        <v>42</v>
      </c>
      <c r="E63"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0-9-0</v>
      </c>
      <c r="J63" s="43">
        <f>IFERROR(AVERAGE(Table2[[#This Row],[OPR(ALL)4]],Table2[[#This Row],[OPR(ALL)13]],Table2[[#This Row],[OPR(ALL)22]],Table2[[#This Row],[OPR(ALL)31]]),"-")</f>
        <v>11.5702</v>
      </c>
      <c r="M63" s="43">
        <f>IFERROR(AVERAGE(Table2[[#This Row],[DPR(ALL)7]],Table2[[#This Row],[DPR(ALL)16]],Table2[[#This Row],[DPR(ALL)25]],Table2[[#This Row],[DPR(ALL)34]]),"-")</f>
        <v>46.752600000000001</v>
      </c>
      <c r="P63" s="43">
        <f>IFERROR(AVERAGE(Table2[[#This Row],[CCWM(ALL)10]],Table2[[#This Row],[CCWM(ALL)19]],Table2[[#This Row],[CCWM(ALL)28]],Table2[[#This Row],[CCWM(ALL)37]]),"-")</f>
        <v>-35.182400000000001</v>
      </c>
      <c r="Q63" t="s">
        <v>117</v>
      </c>
      <c r="R63" t="s">
        <v>117</v>
      </c>
      <c r="W63" t="str">
        <f>_xlfn.XLOOKUP(Table2[[#This Row],[TEAM NUMBER]],'ISB (BACKEND)'!$A$2:$A$9,'ISB (BACKEND)'!$D$2:$D$9,"-")</f>
        <v>-</v>
      </c>
      <c r="Z63" s="43" t="str">
        <f>IFERROR(Table2[[#This Row],[OPR(ALL)4]]-Table2[[#This Row],[CCWM(ALL)10]],"-")</f>
        <v>-</v>
      </c>
      <c r="AC63" t="str">
        <f>_xlfn.XLOOKUP(Table2[[#This Row],[TEAM NUMBER]],'ISB (BACKEND)'!$A$2:$A$9,'ISB (BACKEND)'!$H$2:$H$9,"-")</f>
        <v>-</v>
      </c>
      <c r="AD63">
        <v>42</v>
      </c>
      <c r="AE63" t="s">
        <v>298</v>
      </c>
      <c r="AJ63">
        <f>_xlfn.XLOOKUP(Table2[[#This Row],[TEAM NUMBER]],'APAC (BACKEND)'!$A$2:$A$43,'APAC (BACKEND)'!$J$2:$J$43,"-")</f>
        <v>11.5702</v>
      </c>
      <c r="AM63">
        <f>_xlfn.XLOOKUP(Table2[[#This Row],[TEAM NUMBER]],'APAC (BACKEND)'!$A$2:$A$43,'APAC (BACKEND)'!$K$2:$K$43,"-")</f>
        <v>46.752600000000001</v>
      </c>
      <c r="AP63">
        <f>_xlfn.XLOOKUP(Table2[[#This Row],[TEAM NUMBER]],'APAC (BACKEND)'!$A$2:$A$43,'APAC (BACKEND)'!$L$2:$L$43,"-")</f>
        <v>-35.182400000000001</v>
      </c>
      <c r="AQ63" t="s">
        <v>117</v>
      </c>
      <c r="AR63" t="s">
        <v>117</v>
      </c>
      <c r="AS63" t="s">
        <v>117</v>
      </c>
      <c r="AT63" t="s">
        <v>117</v>
      </c>
      <c r="AW63" t="str">
        <f>_xlfn.XLOOKUP(Table2[[#This Row],[TEAM NUMBER]],'CONCORDIA (BACKEND)'!$A$2:$A$32,'CONCORDIA (BACKEND)'!$D$2:$D$32,"-")</f>
        <v>-</v>
      </c>
      <c r="AZ63" t="str">
        <f>IFERROR(Table2[[#This Row],[OPR(ALL)22]]-Table2[[#This Row],[CCWM(ALL)28]],"-")</f>
        <v>-</v>
      </c>
      <c r="BC63" t="str">
        <f>_xlfn.XLOOKUP(Table2[[#This Row],[TEAM NUMBER]],'CONCORDIA (BACKEND)'!$A$2:$A$32,'CONCORDIA (BACKEND)'!$H$2:$H$32,"-")</f>
        <v>-</v>
      </c>
    </row>
    <row r="64" spans="1:55" x14ac:dyDescent="0.2">
      <c r="A64" s="9" t="s">
        <v>260</v>
      </c>
      <c r="B64" s="13" t="s">
        <v>299</v>
      </c>
      <c r="C64" s="14" t="s">
        <v>300</v>
      </c>
      <c r="D64" s="46">
        <f>IFERROR(AVERAGE(Table2[[#This Row],[RANKING5]],Table2[[#This Row],[RANKING4]],Table2[[#This Row],[RANKING3]],Table2[[#This Row],[RANKING2]]),"-")</f>
        <v>25</v>
      </c>
      <c r="E64" t="str">
        <f>SUM(IFERROR(_xlfn.NUMBERVALUE(LEFT(Table2[[#This Row],[W/L/T2]])),0),IFERROR(_xlfn.NUMBERVALUE(LEFT(Table2[[#This Row],[W/L/T4]])),0),IFERROR(_xlfn.NUMBERVALUE(LEFT(Table2[[#This Row],[W/L/T5]])),0),IFERROR(_xlfn.NUMBERVALUE(LEFT(Table2[[#This Row],[W/L/T3]])),0))&amp;"-"&amp;SUM(IFERROR(_xlfn.NUMBERVALUE(MID(Table2[[#This Row],[W/L/T2]],3,1)),0),IFERROR(_xlfn.NUMBERVALUE(MID(Table2[[#This Row],[W/L/T3]],3,1)),0),IFERROR(_xlfn.NUMBERVALUE(MID(Table2[[#This Row],[W/L/T5]],3,1)),0),IFERROR(_xlfn.NUMBERVALUE(MID(Table2[[#This Row],[W/L/T4]],3,1)),0))&amp;"-"&amp;SUM(IFERROR(_xlfn.NUMBERVALUE(RIGHT(Table2[[#This Row],[W/L/T2]])),0),IFERROR(_xlfn.NUMBERVALUE(RIGHT(Table2[[#This Row],[W/L/T3]])),0),IFERROR(_xlfn.NUMBERVALUE(RIGHT(Table2[[#This Row],[W/L/T4]])),0),IFERROR(_xlfn.NUMBERVALUE(RIGHT(Table2[[#This Row],[W/L/T5]])),0))</f>
        <v>5-9-0</v>
      </c>
      <c r="J64" s="43">
        <f>IFERROR(AVERAGE(Table2[[#This Row],[OPR(ALL)4]],Table2[[#This Row],[OPR(ALL)13]],Table2[[#This Row],[OPR(ALL)22]],Table2[[#This Row],[OPR(ALL)31]]),"-")</f>
        <v>15.687625000000001</v>
      </c>
      <c r="M64" s="43">
        <f>IFERROR(AVERAGE(Table2[[#This Row],[DPR(ALL)7]],Table2[[#This Row],[DPR(ALL)16]],Table2[[#This Row],[DPR(ALL)25]],Table2[[#This Row],[DPR(ALL)34]]),"-")</f>
        <v>23.09535</v>
      </c>
      <c r="P64" s="43">
        <f>IFERROR(AVERAGE(Table2[[#This Row],[CCWM(ALL)10]],Table2[[#This Row],[CCWM(ALL)19]],Table2[[#This Row],[CCWM(ALL)28]],Table2[[#This Row],[CCWM(ALL)37]]),"-")</f>
        <v>-7.4077249999999992</v>
      </c>
      <c r="Q64" t="s">
        <v>117</v>
      </c>
      <c r="R64" t="s">
        <v>117</v>
      </c>
      <c r="W64" t="str">
        <f>_xlfn.XLOOKUP(Table2[[#This Row],[TEAM NUMBER]],'ISB (BACKEND)'!$A$2:$A$9,'ISB (BACKEND)'!$D$2:$D$9,"-")</f>
        <v>-</v>
      </c>
      <c r="Z64" s="43" t="str">
        <f>IFERROR(Table2[[#This Row],[OPR(ALL)4]]-Table2[[#This Row],[CCWM(ALL)10]],"-")</f>
        <v>-</v>
      </c>
      <c r="AC64" t="str">
        <f>_xlfn.XLOOKUP(Table2[[#This Row],[TEAM NUMBER]],'ISB (BACKEND)'!$A$2:$A$9,'ISB (BACKEND)'!$H$2:$H$9,"-")</f>
        <v>-</v>
      </c>
      <c r="AD64">
        <v>30</v>
      </c>
      <c r="AE64" t="s">
        <v>246</v>
      </c>
      <c r="AJ64">
        <f>_xlfn.XLOOKUP(Table2[[#This Row],[TEAM NUMBER]],'APAC (BACKEND)'!$A$2:$A$43,'APAC (BACKEND)'!$J$2:$J$43,"-")</f>
        <v>8.3752499999999994</v>
      </c>
      <c r="AM64">
        <f>_xlfn.XLOOKUP(Table2[[#This Row],[TEAM NUMBER]],'APAC (BACKEND)'!$A$2:$A$43,'APAC (BACKEND)'!$K$2:$K$43,"-")</f>
        <v>30.6907</v>
      </c>
      <c r="AP64">
        <f>_xlfn.XLOOKUP(Table2[[#This Row],[TEAM NUMBER]],'APAC (BACKEND)'!$A$2:$A$43,'APAC (BACKEND)'!$L$2:$L$43,"-")</f>
        <v>-22.315449999999998</v>
      </c>
      <c r="AQ64">
        <v>20</v>
      </c>
      <c r="AR64" t="s">
        <v>148</v>
      </c>
      <c r="AS64" t="s">
        <v>301</v>
      </c>
      <c r="AW64">
        <f>_xlfn.XLOOKUP(Table2[[#This Row],[TEAM NUMBER]],'CONCORDIA (BACKEND)'!$A$2:$A$32,'CONCORDIA (BACKEND)'!$D$2:$D$32,"-")</f>
        <v>23</v>
      </c>
      <c r="AZ64">
        <f>IFERROR(Table2[[#This Row],[OPR(ALL)22]]-Table2[[#This Row],[CCWM(ALL)28]],"-")</f>
        <v>15.5</v>
      </c>
      <c r="BC64">
        <f>_xlfn.XLOOKUP(Table2[[#This Row],[TEAM NUMBER]],'CONCORDIA (BACKEND)'!$A$2:$A$32,'CONCORDIA (BACKEND)'!$H$2:$H$32,"-")</f>
        <v>7.5</v>
      </c>
    </row>
  </sheetData>
  <phoneticPr fontId="3" type="noConversion"/>
  <conditionalFormatting sqref="D3:D64">
    <cfRule type="colorScale" priority="5">
      <colorScale>
        <cfvo type="min"/>
        <cfvo type="percentile" val="50"/>
        <cfvo type="max"/>
        <color rgb="FF63BE7B"/>
        <color rgb="FFFFEB84"/>
        <color rgb="FFF8696B"/>
      </colorScale>
    </cfRule>
  </conditionalFormatting>
  <conditionalFormatting sqref="D1:BP1048576">
    <cfRule type="cellIs" dxfId="0" priority="13" operator="equal">
      <formula>"-"</formula>
    </cfRule>
  </conditionalFormatting>
  <conditionalFormatting sqref="J1:J1048576">
    <cfRule type="colorScale" priority="8">
      <colorScale>
        <cfvo type="min"/>
        <cfvo type="percentile" val="50"/>
        <cfvo type="max"/>
        <color rgb="FFF8696B"/>
        <color rgb="FFFFEB84"/>
        <color rgb="FF63BE7B"/>
      </colorScale>
    </cfRule>
  </conditionalFormatting>
  <conditionalFormatting sqref="M1:M1048576">
    <cfRule type="colorScale" priority="7">
      <colorScale>
        <cfvo type="min"/>
        <cfvo type="percentile" val="50"/>
        <cfvo type="max"/>
        <color rgb="FF63BE7B"/>
        <color rgb="FFFFEB84"/>
        <color rgb="FFF8696B"/>
      </colorScale>
    </cfRule>
  </conditionalFormatting>
  <conditionalFormatting sqref="P1:P1048576">
    <cfRule type="colorScale" priority="6">
      <colorScale>
        <cfvo type="min"/>
        <cfvo type="percentile" val="50"/>
        <cfvo type="max"/>
        <color rgb="FFF8696B"/>
        <color rgb="FFFFEB84"/>
        <color rgb="FF63BE7B"/>
      </colorScale>
    </cfRule>
  </conditionalFormatting>
  <conditionalFormatting sqref="Q1:Q1048576">
    <cfRule type="colorScale" priority="16">
      <colorScale>
        <cfvo type="min"/>
        <cfvo type="percentile" val="50"/>
        <cfvo type="max"/>
        <color rgb="FF63BE7B"/>
        <color rgb="FFFFEB84"/>
        <color rgb="FFF8696B"/>
      </colorScale>
    </cfRule>
  </conditionalFormatting>
  <conditionalFormatting sqref="S1:S1048576">
    <cfRule type="colorScale" priority="15">
      <colorScale>
        <cfvo type="min"/>
        <cfvo type="percentile" val="50"/>
        <cfvo type="max"/>
        <color rgb="FFF8696B"/>
        <color rgb="FFFFEB84"/>
        <color rgb="FF63BE7B"/>
      </colorScale>
    </cfRule>
  </conditionalFormatting>
  <conditionalFormatting sqref="W1:W1048576">
    <cfRule type="colorScale" priority="14">
      <colorScale>
        <cfvo type="min"/>
        <cfvo type="percentile" val="50"/>
        <cfvo type="max"/>
        <color rgb="FFF8696B"/>
        <color rgb="FFFFEB84"/>
        <color rgb="FF63BE7B"/>
      </colorScale>
    </cfRule>
  </conditionalFormatting>
  <conditionalFormatting sqref="Z3:Z64">
    <cfRule type="colorScale" priority="11">
      <colorScale>
        <cfvo type="min"/>
        <cfvo type="percentile" val="50"/>
        <cfvo type="max"/>
        <color rgb="FF63BE7B"/>
        <color rgb="FFFFEB84"/>
        <color rgb="FFF8696B"/>
      </colorScale>
    </cfRule>
  </conditionalFormatting>
  <conditionalFormatting sqref="AC3:AC64">
    <cfRule type="colorScale" priority="12">
      <colorScale>
        <cfvo type="min"/>
        <cfvo type="percentile" val="50"/>
        <cfvo type="max"/>
        <color rgb="FFF8696B"/>
        <color rgb="FFFFEB84"/>
        <color rgb="FF63BE7B"/>
      </colorScale>
    </cfRule>
  </conditionalFormatting>
  <conditionalFormatting sqref="AD3:AG64">
    <cfRule type="colorScale" priority="23">
      <colorScale>
        <cfvo type="min"/>
        <cfvo type="percentile" val="50"/>
        <cfvo type="max"/>
        <color rgb="FF63BE7B"/>
        <color rgb="FFFFEB84"/>
        <color rgb="FFF8696B"/>
      </colorScale>
    </cfRule>
  </conditionalFormatting>
  <conditionalFormatting sqref="AJ1:AJ1048576">
    <cfRule type="colorScale" priority="4">
      <colorScale>
        <cfvo type="min"/>
        <cfvo type="percentile" val="50"/>
        <cfvo type="max"/>
        <color rgb="FFF8696B"/>
        <color rgb="FFFFEB84"/>
        <color rgb="FF63BE7B"/>
      </colorScale>
    </cfRule>
  </conditionalFormatting>
  <conditionalFormatting sqref="AM1:AM1048576">
    <cfRule type="colorScale" priority="3">
      <colorScale>
        <cfvo type="min"/>
        <cfvo type="percentile" val="50"/>
        <cfvo type="max"/>
        <color rgb="FF63BE7B"/>
        <color rgb="FFFFEB84"/>
        <color rgb="FFF8696B"/>
      </colorScale>
    </cfRule>
  </conditionalFormatting>
  <conditionalFormatting sqref="AP1:AP1048576">
    <cfRule type="colorScale" priority="2">
      <colorScale>
        <cfvo type="min"/>
        <cfvo type="percentile" val="50"/>
        <cfvo type="max"/>
        <color rgb="FFF8696B"/>
        <color rgb="FFFFEB84"/>
        <color rgb="FF63BE7B"/>
      </colorScale>
    </cfRule>
  </conditionalFormatting>
  <conditionalFormatting sqref="AQ3:AT64">
    <cfRule type="colorScale" priority="18">
      <colorScale>
        <cfvo type="min"/>
        <cfvo type="percentile" val="50"/>
        <cfvo type="max"/>
        <color rgb="FF63BE7B"/>
        <color rgb="FFFFEB84"/>
        <color rgb="FFF8696B"/>
      </colorScale>
    </cfRule>
  </conditionalFormatting>
  <conditionalFormatting sqref="AR1:AR1048576">
    <cfRule type="colorScale" priority="1">
      <colorScale>
        <cfvo type="min"/>
        <cfvo type="percentile" val="50"/>
        <cfvo type="max"/>
        <color rgb="FFF8696B"/>
        <color rgb="FFFFEB84"/>
        <color rgb="FF63BE7B"/>
      </colorScale>
    </cfRule>
  </conditionalFormatting>
  <conditionalFormatting sqref="AW3:AW64">
    <cfRule type="colorScale" priority="22">
      <colorScale>
        <cfvo type="min"/>
        <cfvo type="percentile" val="50"/>
        <cfvo type="max"/>
        <color rgb="FFF8696B"/>
        <color rgb="FFFFEB84"/>
        <color rgb="FF63BE7B"/>
      </colorScale>
    </cfRule>
  </conditionalFormatting>
  <conditionalFormatting sqref="AZ3:AZ64">
    <cfRule type="colorScale" priority="19">
      <colorScale>
        <cfvo type="min"/>
        <cfvo type="percentile" val="50"/>
        <cfvo type="max"/>
        <color rgb="FF63BE7B"/>
        <color rgb="FFFFEB84"/>
        <color rgb="FFF8696B"/>
      </colorScale>
    </cfRule>
  </conditionalFormatting>
  <conditionalFormatting sqref="BC3:BG64">
    <cfRule type="colorScale" priority="24">
      <colorScale>
        <cfvo type="min"/>
        <cfvo type="percentile" val="50"/>
        <cfvo type="max"/>
        <color rgb="FFF8696B"/>
        <color rgb="FFFFEB84"/>
        <color rgb="FF63BE7B"/>
      </colorScale>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6FDDB-A4D9-A94C-AD1F-DAE02CDCDA88}">
  <dimension ref="A1:T70"/>
  <sheetViews>
    <sheetView topLeftCell="A9" zoomScale="75" workbookViewId="0">
      <selection activeCell="G67" sqref="G67"/>
    </sheetView>
  </sheetViews>
  <sheetFormatPr baseColWidth="10" defaultColWidth="11.5" defaultRowHeight="15" x14ac:dyDescent="0.2"/>
  <cols>
    <col min="1" max="1" width="18.6640625" customWidth="1"/>
  </cols>
  <sheetData>
    <row r="1" spans="1:20" x14ac:dyDescent="0.2">
      <c r="A1" t="s">
        <v>302</v>
      </c>
    </row>
    <row r="2" spans="1:20" x14ac:dyDescent="0.2">
      <c r="A2" t="s">
        <v>303</v>
      </c>
      <c r="B2" t="s">
        <v>304</v>
      </c>
      <c r="C2" t="s">
        <v>305</v>
      </c>
      <c r="D2" t="s">
        <v>306</v>
      </c>
      <c r="E2" t="s">
        <v>307</v>
      </c>
      <c r="F2" t="s">
        <v>308</v>
      </c>
      <c r="H2" t="s">
        <v>309</v>
      </c>
      <c r="I2" t="s">
        <v>310</v>
      </c>
      <c r="J2" t="s">
        <v>311</v>
      </c>
      <c r="K2" t="s">
        <v>312</v>
      </c>
      <c r="L2" t="s">
        <v>313</v>
      </c>
      <c r="M2" t="s">
        <v>314</v>
      </c>
      <c r="O2" t="s">
        <v>315</v>
      </c>
      <c r="P2" t="s">
        <v>316</v>
      </c>
      <c r="Q2" t="s">
        <v>317</v>
      </c>
      <c r="R2" t="s">
        <v>318</v>
      </c>
      <c r="S2" t="s">
        <v>319</v>
      </c>
      <c r="T2" t="s">
        <v>314</v>
      </c>
    </row>
    <row r="3" spans="1:20" x14ac:dyDescent="0.2">
      <c r="A3" t="s">
        <v>320</v>
      </c>
      <c r="B3" t="s">
        <v>321</v>
      </c>
      <c r="C3" t="s">
        <v>207</v>
      </c>
      <c r="D3" t="s">
        <v>171</v>
      </c>
      <c r="E3" t="s">
        <v>254</v>
      </c>
      <c r="F3" t="s">
        <v>219</v>
      </c>
      <c r="H3">
        <f>_xlfn.XLOOKUP(C3,Table2[TEAM NUMBER],Table2[OPR(AVG)],"-")</f>
        <v>36.428750000000001</v>
      </c>
      <c r="I3" t="str">
        <f>_xlfn.XLOOKUP(D3,Table2[TEAM NUMBER],Table2[OPR(AVG)],"-")</f>
        <v>-</v>
      </c>
      <c r="J3">
        <f>_xlfn.XLOOKUP(E3,Table2[TEAM NUMBER],Table2[DPR(AVG)],"-")</f>
        <v>38.816850000000002</v>
      </c>
      <c r="K3">
        <f>_xlfn.XLOOKUP(F3,Table2[TEAM NUMBER],Table2[DPR(AVG)],"-")</f>
        <v>43.540549999999996</v>
      </c>
      <c r="L3">
        <f>(SUM(H3:I3))-(SUM(J3:K3))</f>
        <v>-45.928649999999998</v>
      </c>
      <c r="M3" t="str">
        <f>IFERROR(ABS(L3)-ABS((_xlfn.XLOOKUP(C3,Table2[TEAM NUMBER],Table2[CCWM(AVG)])+_xlfn.XLOOKUP(D3,Table2[TEAM NUMBER],Table2[CCWM(AVG)]))),"-")</f>
        <v>-</v>
      </c>
      <c r="O3">
        <f>_xlfn.XLOOKUP(E3,Table2[TEAM NUMBER],Table2[OPR(AVG)],"-")</f>
        <v>37.625349999999997</v>
      </c>
      <c r="P3">
        <f>_xlfn.XLOOKUP(F3,Table2[TEAM NUMBER],Table2[OPR(AVG)],"-")</f>
        <v>56.535899999999998</v>
      </c>
      <c r="Q3">
        <f>_xlfn.XLOOKUP(C3,Table2[TEAM NUMBER],Table2[DPR(AVG)],"-")</f>
        <v>18.263400000000001</v>
      </c>
      <c r="R3" t="str">
        <f>_xlfn.XLOOKUP(D3,Table2[TEAM NUMBER],Table2[DPR(AVG)],"-")</f>
        <v>-</v>
      </c>
      <c r="S3">
        <f>(SUM(O3:P3))-(SUM(Q3:R3))</f>
        <v>75.897849999999991</v>
      </c>
      <c r="T3">
        <f>IFERROR(ABS(S3)-ABS(_xlfn.XLOOKUP(E3,Table2[TEAM NUMBER],Table2[CCWM(AVG)])+_xlfn.XLOOKUP(F3,Table2[TEAM NUMBER],Table2[CCWM(AVG)])),"-")</f>
        <v>64.093999999999994</v>
      </c>
    </row>
    <row r="4" spans="1:20" x14ac:dyDescent="0.2">
      <c r="A4" t="s">
        <v>322</v>
      </c>
      <c r="B4" t="s">
        <v>323</v>
      </c>
      <c r="C4" t="s">
        <v>242</v>
      </c>
      <c r="D4" t="s">
        <v>162</v>
      </c>
      <c r="E4" t="s">
        <v>160</v>
      </c>
      <c r="F4" t="s">
        <v>251</v>
      </c>
      <c r="H4">
        <f>_xlfn.XLOOKUP(C4,Table2[TEAM NUMBER],Table2[OPR(AVG)],"-")</f>
        <v>25.887799999999999</v>
      </c>
      <c r="I4" t="str">
        <f>_xlfn.XLOOKUP(D4,Table2[TEAM NUMBER],Table2[OPR(AVG)],"-")</f>
        <v>-</v>
      </c>
      <c r="J4" t="str">
        <f>_xlfn.XLOOKUP(E4,Table2[TEAM NUMBER],Table2[DPR(AVG)],"-")</f>
        <v>-</v>
      </c>
      <c r="K4">
        <f>_xlfn.XLOOKUP(F4,Table2[TEAM NUMBER],Table2[DPR(AVG)],"-")</f>
        <v>22.9114</v>
      </c>
      <c r="L4">
        <f t="shared" ref="L4:L67" si="0">(SUM(H4:I4))-(SUM(J4:K4))</f>
        <v>2.9763999999999982</v>
      </c>
      <c r="M4" t="str">
        <f>IFERROR(ABS(L4)-ABS((_xlfn.XLOOKUP(C4,Table2[TEAM NUMBER],Table2[CCWM(AVG)])+_xlfn.XLOOKUP(D4,Table2[TEAM NUMBER],Table2[CCWM(AVG)]))),"-")</f>
        <v>-</v>
      </c>
      <c r="O4" t="str">
        <f>_xlfn.XLOOKUP(E4,Table2[TEAM NUMBER],Table2[OPR(AVG)],"-")</f>
        <v>-</v>
      </c>
      <c r="P4">
        <f>_xlfn.XLOOKUP(F4,Table2[TEAM NUMBER],Table2[OPR(AVG)],"-")</f>
        <v>34.78295</v>
      </c>
      <c r="Q4">
        <f>_xlfn.XLOOKUP(C4,Table2[TEAM NUMBER],Table2[DPR(AVG)],"-")</f>
        <v>36.587850000000003</v>
      </c>
      <c r="R4" t="str">
        <f>_xlfn.XLOOKUP(D4,Table2[TEAM NUMBER],Table2[DPR(AVG)],"-")</f>
        <v>-</v>
      </c>
      <c r="S4">
        <f t="shared" ref="S4:S67" si="1">(SUM(O4:P4))-(SUM(Q4:R4))</f>
        <v>-1.8049000000000035</v>
      </c>
      <c r="T4" t="str">
        <f>IFERROR(ABS(S4)-ABS(_xlfn.XLOOKUP(E4,Table2[TEAM NUMBER],Table2[CCWM(AVG)])+_xlfn.XLOOKUP(F4,Table2[TEAM NUMBER],Table2[CCWM(AVG)])),"-")</f>
        <v>-</v>
      </c>
    </row>
    <row r="5" spans="1:20" x14ac:dyDescent="0.2">
      <c r="A5" t="s">
        <v>324</v>
      </c>
      <c r="B5" t="s">
        <v>325</v>
      </c>
      <c r="C5" t="s">
        <v>127</v>
      </c>
      <c r="D5" t="s">
        <v>228</v>
      </c>
      <c r="E5" t="s">
        <v>258</v>
      </c>
      <c r="F5" t="s">
        <v>214</v>
      </c>
      <c r="H5">
        <f>_xlfn.XLOOKUP(C5,Table2[TEAM NUMBER],Table2[OPR(AVG)],"-")</f>
        <v>29.25120025</v>
      </c>
      <c r="I5">
        <f>_xlfn.XLOOKUP(D5,Table2[TEAM NUMBER],Table2[OPR(AVG)],"-")</f>
        <v>28.648050000000001</v>
      </c>
      <c r="J5">
        <f>_xlfn.XLOOKUP(E5,Table2[TEAM NUMBER],Table2[DPR(AVG)],"-")</f>
        <v>25.69745</v>
      </c>
      <c r="K5">
        <f>_xlfn.XLOOKUP(F5,Table2[TEAM NUMBER],Table2[DPR(AVG)],"-")</f>
        <v>18.476165000000002</v>
      </c>
      <c r="L5">
        <f t="shared" si="0"/>
        <v>13.725635250000003</v>
      </c>
      <c r="M5">
        <f>IFERROR(ABS(L5)-ABS((_xlfn.XLOOKUP(C5,Table2[TEAM NUMBER],Table2[CCWM(AVG)])+_xlfn.XLOOKUP(D5,Table2[TEAM NUMBER],Table2[CCWM(AVG)]))),"-")</f>
        <v>8.8640855000000052</v>
      </c>
      <c r="O5">
        <f>_xlfn.XLOOKUP(E5,Table2[TEAM NUMBER],Table2[OPR(AVG)],"-")</f>
        <v>12.68665</v>
      </c>
      <c r="P5">
        <f>_xlfn.XLOOKUP(F5,Table2[TEAM NUMBER],Table2[OPR(AVG)],"-")</f>
        <v>53.329099999999997</v>
      </c>
      <c r="Q5">
        <f>_xlfn.XLOOKUP(C5,Table2[TEAM NUMBER],Table2[DPR(AVG)],"-")</f>
        <v>30.9861</v>
      </c>
      <c r="R5">
        <f>_xlfn.XLOOKUP(D5,Table2[TEAM NUMBER],Table2[DPR(AVG)],"-")</f>
        <v>31.774699999999999</v>
      </c>
      <c r="S5">
        <f t="shared" si="1"/>
        <v>3.2549499999999938</v>
      </c>
      <c r="T5">
        <f>IFERROR(ABS(S5)-ABS(_xlfn.XLOOKUP(E5,Table2[TEAM NUMBER],Table2[CCWM(AVG)])+_xlfn.XLOOKUP(F5,Table2[TEAM NUMBER],Table2[CCWM(AVG)])),"-")</f>
        <v>-18.587185000000009</v>
      </c>
    </row>
    <row r="6" spans="1:20" x14ac:dyDescent="0.2">
      <c r="A6" t="s">
        <v>326</v>
      </c>
      <c r="B6" t="s">
        <v>327</v>
      </c>
      <c r="C6" t="s">
        <v>166</v>
      </c>
      <c r="D6" t="s">
        <v>169</v>
      </c>
      <c r="E6" t="s">
        <v>172</v>
      </c>
      <c r="F6" s="51" t="s">
        <v>114</v>
      </c>
      <c r="H6" t="str">
        <f>_xlfn.XLOOKUP(C6,Table2[TEAM NUMBER],Table2[OPR(AVG)],"-")</f>
        <v>-</v>
      </c>
      <c r="I6" t="str">
        <f>_xlfn.XLOOKUP(D6,Table2[TEAM NUMBER],Table2[OPR(AVG)],"-")</f>
        <v>-</v>
      </c>
      <c r="J6" t="str">
        <f>_xlfn.XLOOKUP(E6,Table2[TEAM NUMBER],Table2[DPR(AVG)],"-")</f>
        <v>-</v>
      </c>
      <c r="K6">
        <f>_xlfn.XLOOKUP(F6,Table2[TEAM NUMBER],Table2[DPR(AVG)],"-")</f>
        <v>26.77195</v>
      </c>
      <c r="L6">
        <f t="shared" si="0"/>
        <v>-26.77195</v>
      </c>
      <c r="M6" t="str">
        <f>IFERROR(ABS(L6)-ABS((_xlfn.XLOOKUP(C6,Table2[TEAM NUMBER],Table2[CCWM(AVG)])+_xlfn.XLOOKUP(D6,Table2[TEAM NUMBER],Table2[CCWM(AVG)]))),"-")</f>
        <v>-</v>
      </c>
      <c r="O6" t="str">
        <f>_xlfn.XLOOKUP(E6,Table2[TEAM NUMBER],Table2[OPR(AVG)],"-")</f>
        <v>-</v>
      </c>
      <c r="P6">
        <f>_xlfn.XLOOKUP(F6,Table2[TEAM NUMBER],Table2[OPR(AVG)],"-")</f>
        <v>33.064150249999997</v>
      </c>
      <c r="Q6" t="str">
        <f>_xlfn.XLOOKUP(C6,Table2[TEAM NUMBER],Table2[DPR(AVG)],"-")</f>
        <v>-</v>
      </c>
      <c r="R6" t="str">
        <f>_xlfn.XLOOKUP(D6,Table2[TEAM NUMBER],Table2[DPR(AVG)],"-")</f>
        <v>-</v>
      </c>
      <c r="S6">
        <f t="shared" si="1"/>
        <v>33.064150249999997</v>
      </c>
      <c r="T6" t="str">
        <f>IFERROR(ABS(S6)-ABS(_xlfn.XLOOKUP(E6,Table2[TEAM NUMBER],Table2[CCWM(AVG)])+_xlfn.XLOOKUP(F6,Table2[TEAM NUMBER],Table2[CCWM(AVG)])),"-")</f>
        <v>-</v>
      </c>
    </row>
    <row r="7" spans="1:20" x14ac:dyDescent="0.2">
      <c r="A7" t="s">
        <v>328</v>
      </c>
      <c r="B7" t="s">
        <v>329</v>
      </c>
      <c r="C7" t="s">
        <v>177</v>
      </c>
      <c r="D7" t="s">
        <v>174</v>
      </c>
      <c r="E7" t="s">
        <v>119</v>
      </c>
      <c r="F7" t="s">
        <v>131</v>
      </c>
      <c r="H7" t="str">
        <f>_xlfn.XLOOKUP(C7,Table2[TEAM NUMBER],Table2[OPR(AVG)],"-")</f>
        <v>-</v>
      </c>
      <c r="I7" t="str">
        <f>_xlfn.XLOOKUP(D7,Table2[TEAM NUMBER],Table2[OPR(AVG)],"-")</f>
        <v>-</v>
      </c>
      <c r="J7">
        <f>_xlfn.XLOOKUP(E7,Table2[TEAM NUMBER],Table2[DPR(AVG)],"-")</f>
        <v>43.971650499999996</v>
      </c>
      <c r="K7">
        <f>_xlfn.XLOOKUP(F7,Table2[TEAM NUMBER],Table2[DPR(AVG)],"-")</f>
        <v>21.297399500000001</v>
      </c>
      <c r="L7">
        <f t="shared" si="0"/>
        <v>-65.269049999999993</v>
      </c>
      <c r="M7" t="str">
        <f>IFERROR(ABS(L7)-ABS((_xlfn.XLOOKUP(C7,Table2[TEAM NUMBER],Table2[CCWM(AVG)])+_xlfn.XLOOKUP(D7,Table2[TEAM NUMBER],Table2[CCWM(AVG)]))),"-")</f>
        <v>-</v>
      </c>
      <c r="O7">
        <f>_xlfn.XLOOKUP(E7,Table2[TEAM NUMBER],Table2[OPR(AVG)],"-")</f>
        <v>29.075300249999998</v>
      </c>
      <c r="P7">
        <f>_xlfn.XLOOKUP(F7,Table2[TEAM NUMBER],Table2[OPR(AVG)],"-")</f>
        <v>39.714749749999996</v>
      </c>
      <c r="Q7" t="str">
        <f>_xlfn.XLOOKUP(C7,Table2[TEAM NUMBER],Table2[DPR(AVG)],"-")</f>
        <v>-</v>
      </c>
      <c r="R7" t="str">
        <f>_xlfn.XLOOKUP(D7,Table2[TEAM NUMBER],Table2[DPR(AVG)],"-")</f>
        <v>-</v>
      </c>
      <c r="S7">
        <f t="shared" si="1"/>
        <v>68.790049999999994</v>
      </c>
      <c r="T7">
        <f>IFERROR(ABS(S7)-ABS(_xlfn.XLOOKUP(E7,Table2[TEAM NUMBER],Table2[CCWM(AVG)])+_xlfn.XLOOKUP(F7,Table2[TEAM NUMBER],Table2[CCWM(AVG)])),"-")</f>
        <v>65.269049999999993</v>
      </c>
    </row>
    <row r="8" spans="1:20" x14ac:dyDescent="0.2">
      <c r="A8" t="s">
        <v>330</v>
      </c>
      <c r="B8" t="s">
        <v>331</v>
      </c>
      <c r="C8" t="s">
        <v>175</v>
      </c>
      <c r="D8" t="s">
        <v>135</v>
      </c>
      <c r="E8" t="s">
        <v>210</v>
      </c>
      <c r="F8" t="s">
        <v>224</v>
      </c>
      <c r="H8" t="str">
        <f>_xlfn.XLOOKUP(C8,Table2[TEAM NUMBER],Table2[OPR(AVG)],"-")</f>
        <v>-</v>
      </c>
      <c r="I8">
        <f>_xlfn.XLOOKUP(D8,Table2[TEAM NUMBER],Table2[OPR(AVG)],"-")</f>
        <v>16.499999500000001</v>
      </c>
      <c r="J8">
        <f>_xlfn.XLOOKUP(E8,Table2[TEAM NUMBER],Table2[DPR(AVG)],"-")</f>
        <v>21.28585</v>
      </c>
      <c r="K8">
        <f>_xlfn.XLOOKUP(F8,Table2[TEAM NUMBER],Table2[DPR(AVG)],"-")</f>
        <v>36.805300000000003</v>
      </c>
      <c r="L8">
        <f t="shared" si="0"/>
        <v>-41.591150499999998</v>
      </c>
      <c r="M8" t="str">
        <f>IFERROR(ABS(L8)-ABS((_xlfn.XLOOKUP(C8,Table2[TEAM NUMBER],Table2[CCWM(AVG)])+_xlfn.XLOOKUP(D8,Table2[TEAM NUMBER],Table2[CCWM(AVG)]))),"-")</f>
        <v>-</v>
      </c>
      <c r="O8">
        <f>_xlfn.XLOOKUP(E8,Table2[TEAM NUMBER],Table2[OPR(AVG)],"-")</f>
        <v>29.90635</v>
      </c>
      <c r="P8">
        <f>_xlfn.XLOOKUP(F8,Table2[TEAM NUMBER],Table2[OPR(AVG)],"-")</f>
        <v>39.316600000000001</v>
      </c>
      <c r="Q8" t="str">
        <f>_xlfn.XLOOKUP(C8,Table2[TEAM NUMBER],Table2[DPR(AVG)],"-")</f>
        <v>-</v>
      </c>
      <c r="R8">
        <f>_xlfn.XLOOKUP(D8,Table2[TEAM NUMBER],Table2[DPR(AVG)],"-")</f>
        <v>24</v>
      </c>
      <c r="S8">
        <f t="shared" si="1"/>
        <v>45.222949999999997</v>
      </c>
      <c r="T8">
        <f>IFERROR(ABS(S8)-ABS(_xlfn.XLOOKUP(E8,Table2[TEAM NUMBER],Table2[CCWM(AVG)])+_xlfn.XLOOKUP(F8,Table2[TEAM NUMBER],Table2[CCWM(AVG)])),"-")</f>
        <v>34.091149999999999</v>
      </c>
    </row>
    <row r="9" spans="1:20" x14ac:dyDescent="0.2">
      <c r="A9" t="s">
        <v>332</v>
      </c>
      <c r="B9" t="s">
        <v>333</v>
      </c>
      <c r="C9" t="s">
        <v>143</v>
      </c>
      <c r="D9" t="s">
        <v>203</v>
      </c>
      <c r="E9" t="s">
        <v>195</v>
      </c>
      <c r="F9" t="s">
        <v>287</v>
      </c>
      <c r="H9">
        <f>_xlfn.XLOOKUP(C9,Table2[TEAM NUMBER],Table2[OPR(AVG)],"-")</f>
        <v>13.500000499999997</v>
      </c>
      <c r="I9">
        <f>_xlfn.XLOOKUP(D9,Table2[TEAM NUMBER],Table2[OPR(AVG)],"-")</f>
        <v>50.336349999999996</v>
      </c>
      <c r="J9">
        <f>_xlfn.XLOOKUP(E9,Table2[TEAM NUMBER],Table2[DPR(AVG)],"-")</f>
        <v>18.861550000000001</v>
      </c>
      <c r="K9">
        <f>_xlfn.XLOOKUP(F9,Table2[TEAM NUMBER],Table2[DPR(AVG)],"-")</f>
        <v>27.3751</v>
      </c>
      <c r="L9">
        <f t="shared" si="0"/>
        <v>17.599700499999997</v>
      </c>
      <c r="M9">
        <f>IFERROR(ABS(L9)-ABS((_xlfn.XLOOKUP(C9,Table2[TEAM NUMBER],Table2[CCWM(AVG)])+_xlfn.XLOOKUP(D9,Table2[TEAM NUMBER],Table2[CCWM(AVG)]))),"-")</f>
        <v>15.648299999999997</v>
      </c>
      <c r="O9">
        <f>_xlfn.XLOOKUP(E9,Table2[TEAM NUMBER],Table2[OPR(AVG)],"-")</f>
        <v>40.431750000000001</v>
      </c>
      <c r="P9">
        <f>_xlfn.XLOOKUP(F9,Table2[TEAM NUMBER],Table2[OPR(AVG)],"-")</f>
        <v>17.711750000000002</v>
      </c>
      <c r="Q9">
        <f>_xlfn.XLOOKUP(C9,Table2[TEAM NUMBER],Table2[DPR(AVG)],"-")</f>
        <v>23.000000999999997</v>
      </c>
      <c r="R9">
        <f>_xlfn.XLOOKUP(D9,Table2[TEAM NUMBER],Table2[DPR(AVG)],"-")</f>
        <v>42.787750000000003</v>
      </c>
      <c r="S9">
        <f t="shared" si="1"/>
        <v>-7.644250999999997</v>
      </c>
      <c r="T9">
        <f>IFERROR(ABS(S9)-ABS(_xlfn.XLOOKUP(E9,Table2[TEAM NUMBER],Table2[CCWM(AVG)])+_xlfn.XLOOKUP(F9,Table2[TEAM NUMBER],Table2[CCWM(AVG)])),"-")</f>
        <v>-4.2625990000000034</v>
      </c>
    </row>
    <row r="10" spans="1:20" x14ac:dyDescent="0.2">
      <c r="A10" t="s">
        <v>334</v>
      </c>
      <c r="B10" t="s">
        <v>335</v>
      </c>
      <c r="C10" t="s">
        <v>235</v>
      </c>
      <c r="D10" t="s">
        <v>164</v>
      </c>
      <c r="E10" t="s">
        <v>254</v>
      </c>
      <c r="F10" t="s">
        <v>127</v>
      </c>
      <c r="H10">
        <f>_xlfn.XLOOKUP(C10,Table2[TEAM NUMBER],Table2[OPR(AVG)],"-")</f>
        <v>20.345849999999999</v>
      </c>
      <c r="I10" t="str">
        <f>_xlfn.XLOOKUP(D10,Table2[TEAM NUMBER],Table2[OPR(AVG)],"-")</f>
        <v>-</v>
      </c>
      <c r="J10">
        <f>_xlfn.XLOOKUP(E10,Table2[TEAM NUMBER],Table2[DPR(AVG)],"-")</f>
        <v>38.816850000000002</v>
      </c>
      <c r="K10">
        <f>_xlfn.XLOOKUP(F10,Table2[TEAM NUMBER],Table2[DPR(AVG)],"-")</f>
        <v>30.9861</v>
      </c>
      <c r="L10">
        <f t="shared" si="0"/>
        <v>-49.457100000000011</v>
      </c>
      <c r="M10" t="str">
        <f>IFERROR(ABS(L10)-ABS((_xlfn.XLOOKUP(C10,Table2[TEAM NUMBER],Table2[CCWM(AVG)])+_xlfn.XLOOKUP(D10,Table2[TEAM NUMBER],Table2[CCWM(AVG)]))),"-")</f>
        <v>-</v>
      </c>
      <c r="O10">
        <f>_xlfn.XLOOKUP(E10,Table2[TEAM NUMBER],Table2[OPR(AVG)],"-")</f>
        <v>37.625349999999997</v>
      </c>
      <c r="P10">
        <f>_xlfn.XLOOKUP(F10,Table2[TEAM NUMBER],Table2[OPR(AVG)],"-")</f>
        <v>29.25120025</v>
      </c>
      <c r="Q10">
        <f>_xlfn.XLOOKUP(C10,Table2[TEAM NUMBER],Table2[DPR(AVG)],"-")</f>
        <v>23.6251</v>
      </c>
      <c r="R10" t="str">
        <f>_xlfn.XLOOKUP(D10,Table2[TEAM NUMBER],Table2[DPR(AVG)],"-")</f>
        <v>-</v>
      </c>
      <c r="S10">
        <f t="shared" si="1"/>
        <v>43.251450249999991</v>
      </c>
      <c r="T10">
        <f>IFERROR(ABS(S10)-ABS(_xlfn.XLOOKUP(E10,Table2[TEAM NUMBER],Table2[CCWM(AVG)])+_xlfn.XLOOKUP(F10,Table2[TEAM NUMBER],Table2[CCWM(AVG)])),"-")</f>
        <v>40.325050499999996</v>
      </c>
    </row>
    <row r="11" spans="1:20" x14ac:dyDescent="0.2">
      <c r="A11" t="s">
        <v>336</v>
      </c>
      <c r="B11" t="s">
        <v>337</v>
      </c>
      <c r="C11" t="s">
        <v>160</v>
      </c>
      <c r="D11" t="s">
        <v>214</v>
      </c>
      <c r="E11" t="s">
        <v>287</v>
      </c>
      <c r="F11" t="s">
        <v>143</v>
      </c>
      <c r="H11" t="str">
        <f>_xlfn.XLOOKUP(C11,Table2[TEAM NUMBER],Table2[OPR(AVG)],"-")</f>
        <v>-</v>
      </c>
      <c r="I11">
        <f>_xlfn.XLOOKUP(D11,Table2[TEAM NUMBER],Table2[OPR(AVG)],"-")</f>
        <v>53.329099999999997</v>
      </c>
      <c r="J11">
        <f>_xlfn.XLOOKUP(E11,Table2[TEAM NUMBER],Table2[DPR(AVG)],"-")</f>
        <v>27.3751</v>
      </c>
      <c r="K11">
        <f>_xlfn.XLOOKUP(F11,Table2[TEAM NUMBER],Table2[DPR(AVG)],"-")</f>
        <v>23.000000999999997</v>
      </c>
      <c r="L11">
        <f t="shared" si="0"/>
        <v>2.953998999999996</v>
      </c>
      <c r="M11" t="str">
        <f>IFERROR(ABS(L11)-ABS((_xlfn.XLOOKUP(C11,Table2[TEAM NUMBER],Table2[CCWM(AVG)])+_xlfn.XLOOKUP(D11,Table2[TEAM NUMBER],Table2[CCWM(AVG)]))),"-")</f>
        <v>-</v>
      </c>
      <c r="O11">
        <f>_xlfn.XLOOKUP(E11,Table2[TEAM NUMBER],Table2[OPR(AVG)],"-")</f>
        <v>17.711750000000002</v>
      </c>
      <c r="P11">
        <f>_xlfn.XLOOKUP(F11,Table2[TEAM NUMBER],Table2[OPR(AVG)],"-")</f>
        <v>13.500000499999997</v>
      </c>
      <c r="Q11" t="str">
        <f>_xlfn.XLOOKUP(C11,Table2[TEAM NUMBER],Table2[DPR(AVG)],"-")</f>
        <v>-</v>
      </c>
      <c r="R11">
        <f>_xlfn.XLOOKUP(D11,Table2[TEAM NUMBER],Table2[DPR(AVG)],"-")</f>
        <v>18.476165000000002</v>
      </c>
      <c r="S11">
        <f t="shared" si="1"/>
        <v>12.735585499999999</v>
      </c>
      <c r="T11">
        <f>IFERROR(ABS(S11)-ABS(_xlfn.XLOOKUP(E11,Table2[TEAM NUMBER],Table2[CCWM(AVG)])+_xlfn.XLOOKUP(F11,Table2[TEAM NUMBER],Table2[CCWM(AVG)])),"-")</f>
        <v>-6.4277650000000008</v>
      </c>
    </row>
    <row r="12" spans="1:20" x14ac:dyDescent="0.2">
      <c r="A12" t="s">
        <v>338</v>
      </c>
      <c r="B12" t="s">
        <v>339</v>
      </c>
      <c r="C12" t="s">
        <v>175</v>
      </c>
      <c r="D12" t="s">
        <v>172</v>
      </c>
      <c r="E12" t="s">
        <v>210</v>
      </c>
      <c r="F12" s="51" t="s">
        <v>114</v>
      </c>
      <c r="H12" t="str">
        <f>_xlfn.XLOOKUP(C12,Table2[TEAM NUMBER],Table2[OPR(AVG)],"-")</f>
        <v>-</v>
      </c>
      <c r="I12" t="str">
        <f>_xlfn.XLOOKUP(D12,Table2[TEAM NUMBER],Table2[OPR(AVG)],"-")</f>
        <v>-</v>
      </c>
      <c r="J12">
        <f>_xlfn.XLOOKUP(E12,Table2[TEAM NUMBER],Table2[DPR(AVG)],"-")</f>
        <v>21.28585</v>
      </c>
      <c r="K12">
        <f>_xlfn.XLOOKUP(F12,Table2[TEAM NUMBER],Table2[DPR(AVG)],"-")</f>
        <v>26.77195</v>
      </c>
      <c r="L12">
        <f t="shared" si="0"/>
        <v>-48.0578</v>
      </c>
      <c r="M12" t="str">
        <f>IFERROR(ABS(L12)-ABS((_xlfn.XLOOKUP(C12,Table2[TEAM NUMBER],Table2[CCWM(AVG)])+_xlfn.XLOOKUP(D12,Table2[TEAM NUMBER],Table2[CCWM(AVG)]))),"-")</f>
        <v>-</v>
      </c>
      <c r="O12">
        <f>_xlfn.XLOOKUP(E12,Table2[TEAM NUMBER],Table2[OPR(AVG)],"-")</f>
        <v>29.90635</v>
      </c>
      <c r="P12">
        <f>_xlfn.XLOOKUP(F12,Table2[TEAM NUMBER],Table2[OPR(AVG)],"-")</f>
        <v>33.064150249999997</v>
      </c>
      <c r="Q12" t="str">
        <f>_xlfn.XLOOKUP(C12,Table2[TEAM NUMBER],Table2[DPR(AVG)],"-")</f>
        <v>-</v>
      </c>
      <c r="R12" t="str">
        <f>_xlfn.XLOOKUP(D12,Table2[TEAM NUMBER],Table2[DPR(AVG)],"-")</f>
        <v>-</v>
      </c>
      <c r="S12">
        <f t="shared" si="1"/>
        <v>62.970500250000001</v>
      </c>
      <c r="T12">
        <f>IFERROR(ABS(S12)-ABS(_xlfn.XLOOKUP(E12,Table2[TEAM NUMBER],Table2[CCWM(AVG)])+_xlfn.XLOOKUP(F12,Table2[TEAM NUMBER],Table2[CCWM(AVG)])),"-")</f>
        <v>48.0578</v>
      </c>
    </row>
    <row r="13" spans="1:20" x14ac:dyDescent="0.2">
      <c r="A13" t="s">
        <v>340</v>
      </c>
      <c r="B13" t="s">
        <v>341</v>
      </c>
      <c r="C13" t="s">
        <v>171</v>
      </c>
      <c r="D13" t="s">
        <v>235</v>
      </c>
      <c r="E13" t="s">
        <v>207</v>
      </c>
      <c r="F13" t="s">
        <v>251</v>
      </c>
      <c r="H13" t="str">
        <f>_xlfn.XLOOKUP(C13,Table2[TEAM NUMBER],Table2[OPR(AVG)],"-")</f>
        <v>-</v>
      </c>
      <c r="I13">
        <f>_xlfn.XLOOKUP(D13,Table2[TEAM NUMBER],Table2[OPR(AVG)],"-")</f>
        <v>20.345849999999999</v>
      </c>
      <c r="J13">
        <f>_xlfn.XLOOKUP(E13,Table2[TEAM NUMBER],Table2[DPR(AVG)],"-")</f>
        <v>18.263400000000001</v>
      </c>
      <c r="K13">
        <f>_xlfn.XLOOKUP(F13,Table2[TEAM NUMBER],Table2[DPR(AVG)],"-")</f>
        <v>22.9114</v>
      </c>
      <c r="L13">
        <f t="shared" si="0"/>
        <v>-20.828950000000006</v>
      </c>
      <c r="M13" t="str">
        <f>IFERROR(ABS(L13)-ABS((_xlfn.XLOOKUP(C13,Table2[TEAM NUMBER],Table2[CCWM(AVG)])+_xlfn.XLOOKUP(D13,Table2[TEAM NUMBER],Table2[CCWM(AVG)]))),"-")</f>
        <v>-</v>
      </c>
      <c r="O13">
        <f>_xlfn.XLOOKUP(E13,Table2[TEAM NUMBER],Table2[OPR(AVG)],"-")</f>
        <v>36.428750000000001</v>
      </c>
      <c r="P13">
        <f>_xlfn.XLOOKUP(F13,Table2[TEAM NUMBER],Table2[OPR(AVG)],"-")</f>
        <v>34.78295</v>
      </c>
      <c r="Q13" t="str">
        <f>_xlfn.XLOOKUP(C13,Table2[TEAM NUMBER],Table2[DPR(AVG)],"-")</f>
        <v>-</v>
      </c>
      <c r="R13">
        <f>_xlfn.XLOOKUP(D13,Table2[TEAM NUMBER],Table2[DPR(AVG)],"-")</f>
        <v>23.6251</v>
      </c>
      <c r="S13">
        <f t="shared" si="1"/>
        <v>47.586600000000004</v>
      </c>
      <c r="T13">
        <f>IFERROR(ABS(S13)-ABS(_xlfn.XLOOKUP(E13,Table2[TEAM NUMBER],Table2[CCWM(AVG)])+_xlfn.XLOOKUP(F13,Table2[TEAM NUMBER],Table2[CCWM(AVG)])),"-")</f>
        <v>17.549700000000005</v>
      </c>
    </row>
    <row r="14" spans="1:20" x14ac:dyDescent="0.2">
      <c r="A14" t="s">
        <v>342</v>
      </c>
      <c r="B14" t="s">
        <v>343</v>
      </c>
      <c r="C14" t="s">
        <v>166</v>
      </c>
      <c r="D14" t="s">
        <v>119</v>
      </c>
      <c r="E14" t="s">
        <v>174</v>
      </c>
      <c r="F14" t="s">
        <v>254</v>
      </c>
      <c r="H14" t="str">
        <f>_xlfn.XLOOKUP(C14,Table2[TEAM NUMBER],Table2[OPR(AVG)],"-")</f>
        <v>-</v>
      </c>
      <c r="I14">
        <f>_xlfn.XLOOKUP(D14,Table2[TEAM NUMBER],Table2[OPR(AVG)],"-")</f>
        <v>29.075300249999998</v>
      </c>
      <c r="J14" t="str">
        <f>_xlfn.XLOOKUP(E14,Table2[TEAM NUMBER],Table2[DPR(AVG)],"-")</f>
        <v>-</v>
      </c>
      <c r="K14">
        <f>_xlfn.XLOOKUP(F14,Table2[TEAM NUMBER],Table2[DPR(AVG)],"-")</f>
        <v>38.816850000000002</v>
      </c>
      <c r="L14">
        <f t="shared" si="0"/>
        <v>-9.7415497500000043</v>
      </c>
      <c r="M14" t="str">
        <f>IFERROR(ABS(L14)-ABS((_xlfn.XLOOKUP(C14,Table2[TEAM NUMBER],Table2[CCWM(AVG)])+_xlfn.XLOOKUP(D14,Table2[TEAM NUMBER],Table2[CCWM(AVG)]))),"-")</f>
        <v>-</v>
      </c>
      <c r="O14" t="str">
        <f>_xlfn.XLOOKUP(E14,Table2[TEAM NUMBER],Table2[OPR(AVG)],"-")</f>
        <v>-</v>
      </c>
      <c r="P14">
        <f>_xlfn.XLOOKUP(F14,Table2[TEAM NUMBER],Table2[OPR(AVG)],"-")</f>
        <v>37.625349999999997</v>
      </c>
      <c r="Q14" t="str">
        <f>_xlfn.XLOOKUP(C14,Table2[TEAM NUMBER],Table2[DPR(AVG)],"-")</f>
        <v>-</v>
      </c>
      <c r="R14">
        <f>_xlfn.XLOOKUP(D14,Table2[TEAM NUMBER],Table2[DPR(AVG)],"-")</f>
        <v>43.971650499999996</v>
      </c>
      <c r="S14">
        <f t="shared" si="1"/>
        <v>-6.3463004999999981</v>
      </c>
      <c r="T14" t="str">
        <f>IFERROR(ABS(S14)-ABS(_xlfn.XLOOKUP(E14,Table2[TEAM NUMBER],Table2[CCWM(AVG)])+_xlfn.XLOOKUP(F14,Table2[TEAM NUMBER],Table2[CCWM(AVG)])),"-")</f>
        <v>-</v>
      </c>
    </row>
    <row r="15" spans="1:20" x14ac:dyDescent="0.2">
      <c r="A15" t="s">
        <v>344</v>
      </c>
      <c r="B15" t="s">
        <v>345</v>
      </c>
      <c r="C15" t="s">
        <v>169</v>
      </c>
      <c r="D15" t="s">
        <v>219</v>
      </c>
      <c r="E15" t="s">
        <v>135</v>
      </c>
      <c r="F15" t="s">
        <v>127</v>
      </c>
      <c r="H15" t="str">
        <f>_xlfn.XLOOKUP(C15,Table2[TEAM NUMBER],Table2[OPR(AVG)],"-")</f>
        <v>-</v>
      </c>
      <c r="I15">
        <f>_xlfn.XLOOKUP(D15,Table2[TEAM NUMBER],Table2[OPR(AVG)],"-")</f>
        <v>56.535899999999998</v>
      </c>
      <c r="J15">
        <f>_xlfn.XLOOKUP(E15,Table2[TEAM NUMBER],Table2[DPR(AVG)],"-")</f>
        <v>24</v>
      </c>
      <c r="K15">
        <f>_xlfn.XLOOKUP(F15,Table2[TEAM NUMBER],Table2[DPR(AVG)],"-")</f>
        <v>30.9861</v>
      </c>
      <c r="L15">
        <f t="shared" si="0"/>
        <v>1.5497999999999976</v>
      </c>
      <c r="M15" t="str">
        <f>IFERROR(ABS(L15)-ABS((_xlfn.XLOOKUP(C15,Table2[TEAM NUMBER],Table2[CCWM(AVG)])+_xlfn.XLOOKUP(D15,Table2[TEAM NUMBER],Table2[CCWM(AVG)]))),"-")</f>
        <v>-</v>
      </c>
      <c r="O15">
        <f>_xlfn.XLOOKUP(E15,Table2[TEAM NUMBER],Table2[OPR(AVG)],"-")</f>
        <v>16.499999500000001</v>
      </c>
      <c r="P15">
        <f>_xlfn.XLOOKUP(F15,Table2[TEAM NUMBER],Table2[OPR(AVG)],"-")</f>
        <v>29.25120025</v>
      </c>
      <c r="Q15" t="str">
        <f>_xlfn.XLOOKUP(C15,Table2[TEAM NUMBER],Table2[DPR(AVG)],"-")</f>
        <v>-</v>
      </c>
      <c r="R15">
        <f>_xlfn.XLOOKUP(D15,Table2[TEAM NUMBER],Table2[DPR(AVG)],"-")</f>
        <v>43.540549999999996</v>
      </c>
      <c r="S15">
        <f t="shared" si="1"/>
        <v>2.2106497500000017</v>
      </c>
      <c r="T15">
        <f>IFERROR(ABS(S15)-ABS(_xlfn.XLOOKUP(E15,Table2[TEAM NUMBER],Table2[CCWM(AVG)])+_xlfn.XLOOKUP(F15,Table2[TEAM NUMBER],Table2[CCWM(AVG)])),"-")</f>
        <v>-7.0242504999999973</v>
      </c>
    </row>
    <row r="16" spans="1:20" x14ac:dyDescent="0.2">
      <c r="A16" t="s">
        <v>346</v>
      </c>
      <c r="B16" t="s">
        <v>347</v>
      </c>
      <c r="C16" t="s">
        <v>224</v>
      </c>
      <c r="D16" t="s">
        <v>242</v>
      </c>
      <c r="E16" t="s">
        <v>177</v>
      </c>
      <c r="F16" t="s">
        <v>162</v>
      </c>
      <c r="H16">
        <f>_xlfn.XLOOKUP(C16,Table2[TEAM NUMBER],Table2[OPR(AVG)],"-")</f>
        <v>39.316600000000001</v>
      </c>
      <c r="I16">
        <f>_xlfn.XLOOKUP(D16,Table2[TEAM NUMBER],Table2[OPR(AVG)],"-")</f>
        <v>25.887799999999999</v>
      </c>
      <c r="J16" t="str">
        <f>_xlfn.XLOOKUP(E16,Table2[TEAM NUMBER],Table2[DPR(AVG)],"-")</f>
        <v>-</v>
      </c>
      <c r="K16" t="str">
        <f>_xlfn.XLOOKUP(F16,Table2[TEAM NUMBER],Table2[DPR(AVG)],"-")</f>
        <v>-</v>
      </c>
      <c r="L16">
        <f t="shared" si="0"/>
        <v>65.204399999999993</v>
      </c>
      <c r="M16">
        <f>IFERROR(ABS(L16)-ABS((_xlfn.XLOOKUP(C16,Table2[TEAM NUMBER],Table2[CCWM(AVG)])+_xlfn.XLOOKUP(D16,Table2[TEAM NUMBER],Table2[CCWM(AVG)]))),"-")</f>
        <v>57.015649999999994</v>
      </c>
      <c r="O16" t="str">
        <f>_xlfn.XLOOKUP(E16,Table2[TEAM NUMBER],Table2[OPR(AVG)],"-")</f>
        <v>-</v>
      </c>
      <c r="P16" t="str">
        <f>_xlfn.XLOOKUP(F16,Table2[TEAM NUMBER],Table2[OPR(AVG)],"-")</f>
        <v>-</v>
      </c>
      <c r="Q16">
        <f>_xlfn.XLOOKUP(C16,Table2[TEAM NUMBER],Table2[DPR(AVG)],"-")</f>
        <v>36.805300000000003</v>
      </c>
      <c r="R16">
        <f>_xlfn.XLOOKUP(D16,Table2[TEAM NUMBER],Table2[DPR(AVG)],"-")</f>
        <v>36.587850000000003</v>
      </c>
      <c r="S16">
        <f t="shared" si="1"/>
        <v>-73.393150000000006</v>
      </c>
      <c r="T16" t="str">
        <f>IFERROR(ABS(S16)-ABS(_xlfn.XLOOKUP(E16,Table2[TEAM NUMBER],Table2[CCWM(AVG)])+_xlfn.XLOOKUP(F16,Table2[TEAM NUMBER],Table2[CCWM(AVG)])),"-")</f>
        <v>-</v>
      </c>
    </row>
    <row r="17" spans="1:20" x14ac:dyDescent="0.2">
      <c r="A17" t="s">
        <v>348</v>
      </c>
      <c r="B17" t="s">
        <v>349</v>
      </c>
      <c r="C17" t="s">
        <v>195</v>
      </c>
      <c r="D17" t="s">
        <v>228</v>
      </c>
      <c r="E17" t="s">
        <v>131</v>
      </c>
      <c r="F17" t="s">
        <v>164</v>
      </c>
      <c r="H17">
        <f>_xlfn.XLOOKUP(C17,Table2[TEAM NUMBER],Table2[OPR(AVG)],"-")</f>
        <v>40.431750000000001</v>
      </c>
      <c r="I17">
        <f>_xlfn.XLOOKUP(D17,Table2[TEAM NUMBER],Table2[OPR(AVG)],"-")</f>
        <v>28.648050000000001</v>
      </c>
      <c r="J17">
        <f>_xlfn.XLOOKUP(E17,Table2[TEAM NUMBER],Table2[DPR(AVG)],"-")</f>
        <v>21.297399500000001</v>
      </c>
      <c r="K17" t="str">
        <f>_xlfn.XLOOKUP(F17,Table2[TEAM NUMBER],Table2[DPR(AVG)],"-")</f>
        <v>-</v>
      </c>
      <c r="L17">
        <f t="shared" si="0"/>
        <v>47.782400500000008</v>
      </c>
      <c r="M17">
        <f>IFERROR(ABS(L17)-ABS((_xlfn.XLOOKUP(C17,Table2[TEAM NUMBER],Table2[CCWM(AVG)])+_xlfn.XLOOKUP(D17,Table2[TEAM NUMBER],Table2[CCWM(AVG)]))),"-")</f>
        <v>29.338850500000007</v>
      </c>
      <c r="O17">
        <f>_xlfn.XLOOKUP(E17,Table2[TEAM NUMBER],Table2[OPR(AVG)],"-")</f>
        <v>39.714749749999996</v>
      </c>
      <c r="P17" t="str">
        <f>_xlfn.XLOOKUP(F17,Table2[TEAM NUMBER],Table2[OPR(AVG)],"-")</f>
        <v>-</v>
      </c>
      <c r="Q17">
        <f>_xlfn.XLOOKUP(C17,Table2[TEAM NUMBER],Table2[DPR(AVG)],"-")</f>
        <v>18.861550000000001</v>
      </c>
      <c r="R17">
        <f>_xlfn.XLOOKUP(D17,Table2[TEAM NUMBER],Table2[DPR(AVG)],"-")</f>
        <v>31.774699999999999</v>
      </c>
      <c r="S17">
        <f t="shared" si="1"/>
        <v>-10.921500250000008</v>
      </c>
      <c r="T17" t="str">
        <f>IFERROR(ABS(S17)-ABS(_xlfn.XLOOKUP(E17,Table2[TEAM NUMBER],Table2[CCWM(AVG)])+_xlfn.XLOOKUP(F17,Table2[TEAM NUMBER],Table2[CCWM(AVG)])),"-")</f>
        <v>-</v>
      </c>
    </row>
    <row r="18" spans="1:20" x14ac:dyDescent="0.2">
      <c r="A18" t="s">
        <v>350</v>
      </c>
      <c r="B18" t="s">
        <v>351</v>
      </c>
      <c r="C18" t="s">
        <v>258</v>
      </c>
      <c r="D18" t="s">
        <v>203</v>
      </c>
      <c r="E18" t="s">
        <v>254</v>
      </c>
      <c r="F18" s="51" t="s">
        <v>114</v>
      </c>
      <c r="H18">
        <f>_xlfn.XLOOKUP(C18,Table2[TEAM NUMBER],Table2[OPR(AVG)],"-")</f>
        <v>12.68665</v>
      </c>
      <c r="I18">
        <f>_xlfn.XLOOKUP(D18,Table2[TEAM NUMBER],Table2[OPR(AVG)],"-")</f>
        <v>50.336349999999996</v>
      </c>
      <c r="J18">
        <f>_xlfn.XLOOKUP(E18,Table2[TEAM NUMBER],Table2[DPR(AVG)],"-")</f>
        <v>38.816850000000002</v>
      </c>
      <c r="K18">
        <f>_xlfn.XLOOKUP(F18,Table2[TEAM NUMBER],Table2[DPR(AVG)],"-")</f>
        <v>26.77195</v>
      </c>
      <c r="L18">
        <f t="shared" si="0"/>
        <v>-2.5658000000000101</v>
      </c>
      <c r="M18">
        <f>IFERROR(ABS(L18)-ABS((_xlfn.XLOOKUP(C18,Table2[TEAM NUMBER],Table2[CCWM(AVG)])+_xlfn.XLOOKUP(D18,Table2[TEAM NUMBER],Table2[CCWM(AVG)]))),"-")</f>
        <v>-2.8963999999999892</v>
      </c>
      <c r="O18">
        <f>_xlfn.XLOOKUP(E18,Table2[TEAM NUMBER],Table2[OPR(AVG)],"-")</f>
        <v>37.625349999999997</v>
      </c>
      <c r="P18">
        <f>_xlfn.XLOOKUP(F18,Table2[TEAM NUMBER],Table2[OPR(AVG)],"-")</f>
        <v>33.064150249999997</v>
      </c>
      <c r="Q18">
        <f>_xlfn.XLOOKUP(C18,Table2[TEAM NUMBER],Table2[DPR(AVG)],"-")</f>
        <v>25.69745</v>
      </c>
      <c r="R18">
        <f>_xlfn.XLOOKUP(D18,Table2[TEAM NUMBER],Table2[DPR(AVG)],"-")</f>
        <v>42.787750000000003</v>
      </c>
      <c r="S18">
        <f t="shared" si="1"/>
        <v>2.2043002499999886</v>
      </c>
      <c r="T18">
        <f>IFERROR(ABS(S18)-ABS(_xlfn.XLOOKUP(E18,Table2[TEAM NUMBER],Table2[CCWM(AVG)])+_xlfn.XLOOKUP(F18,Table2[TEAM NUMBER],Table2[CCWM(AVG)])),"-")</f>
        <v>-2.896400000000015</v>
      </c>
    </row>
    <row r="19" spans="1:20" x14ac:dyDescent="0.2">
      <c r="A19" t="s">
        <v>352</v>
      </c>
      <c r="B19" t="s">
        <v>353</v>
      </c>
      <c r="C19" t="s">
        <v>177</v>
      </c>
      <c r="D19" t="s">
        <v>210</v>
      </c>
      <c r="E19" t="s">
        <v>166</v>
      </c>
      <c r="F19" t="s">
        <v>160</v>
      </c>
      <c r="H19" t="str">
        <f>_xlfn.XLOOKUP(C19,Table2[TEAM NUMBER],Table2[OPR(AVG)],"-")</f>
        <v>-</v>
      </c>
      <c r="I19">
        <f>_xlfn.XLOOKUP(D19,Table2[TEAM NUMBER],Table2[OPR(AVG)],"-")</f>
        <v>29.90635</v>
      </c>
      <c r="J19" t="str">
        <f>_xlfn.XLOOKUP(E19,Table2[TEAM NUMBER],Table2[DPR(AVG)],"-")</f>
        <v>-</v>
      </c>
      <c r="K19" t="str">
        <f>_xlfn.XLOOKUP(F19,Table2[TEAM NUMBER],Table2[DPR(AVG)],"-")</f>
        <v>-</v>
      </c>
      <c r="L19">
        <f t="shared" si="0"/>
        <v>29.90635</v>
      </c>
      <c r="M19" t="str">
        <f>IFERROR(ABS(L19)-ABS((_xlfn.XLOOKUP(C19,Table2[TEAM NUMBER],Table2[CCWM(AVG)])+_xlfn.XLOOKUP(D19,Table2[TEAM NUMBER],Table2[CCWM(AVG)]))),"-")</f>
        <v>-</v>
      </c>
      <c r="O19" t="str">
        <f>_xlfn.XLOOKUP(E19,Table2[TEAM NUMBER],Table2[OPR(AVG)],"-")</f>
        <v>-</v>
      </c>
      <c r="P19" t="str">
        <f>_xlfn.XLOOKUP(F19,Table2[TEAM NUMBER],Table2[OPR(AVG)],"-")</f>
        <v>-</v>
      </c>
      <c r="Q19" t="str">
        <f>_xlfn.XLOOKUP(C19,Table2[TEAM NUMBER],Table2[DPR(AVG)],"-")</f>
        <v>-</v>
      </c>
      <c r="R19">
        <f>_xlfn.XLOOKUP(D19,Table2[TEAM NUMBER],Table2[DPR(AVG)],"-")</f>
        <v>21.28585</v>
      </c>
      <c r="S19">
        <f t="shared" si="1"/>
        <v>-21.28585</v>
      </c>
      <c r="T19" t="str">
        <f>IFERROR(ABS(S19)-ABS(_xlfn.XLOOKUP(E19,Table2[TEAM NUMBER],Table2[CCWM(AVG)])+_xlfn.XLOOKUP(F19,Table2[TEAM NUMBER],Table2[CCWM(AVG)])),"-")</f>
        <v>-</v>
      </c>
    </row>
    <row r="20" spans="1:20" x14ac:dyDescent="0.2">
      <c r="A20" t="s">
        <v>354</v>
      </c>
      <c r="B20" t="s">
        <v>355</v>
      </c>
      <c r="C20" t="s">
        <v>164</v>
      </c>
      <c r="D20" t="s">
        <v>162</v>
      </c>
      <c r="E20" t="s">
        <v>135</v>
      </c>
      <c r="F20" t="s">
        <v>219</v>
      </c>
      <c r="H20" t="str">
        <f>_xlfn.XLOOKUP(C20,Table2[TEAM NUMBER],Table2[OPR(AVG)],"-")</f>
        <v>-</v>
      </c>
      <c r="I20" t="str">
        <f>_xlfn.XLOOKUP(D20,Table2[TEAM NUMBER],Table2[OPR(AVG)],"-")</f>
        <v>-</v>
      </c>
      <c r="J20">
        <f>_xlfn.XLOOKUP(E20,Table2[TEAM NUMBER],Table2[DPR(AVG)],"-")</f>
        <v>24</v>
      </c>
      <c r="K20">
        <f>_xlfn.XLOOKUP(F20,Table2[TEAM NUMBER],Table2[DPR(AVG)],"-")</f>
        <v>43.540549999999996</v>
      </c>
      <c r="L20">
        <f t="shared" si="0"/>
        <v>-67.540549999999996</v>
      </c>
      <c r="M20" t="str">
        <f>IFERROR(ABS(L20)-ABS((_xlfn.XLOOKUP(C20,Table2[TEAM NUMBER],Table2[CCWM(AVG)])+_xlfn.XLOOKUP(D20,Table2[TEAM NUMBER],Table2[CCWM(AVG)]))),"-")</f>
        <v>-</v>
      </c>
      <c r="O20">
        <f>_xlfn.XLOOKUP(E20,Table2[TEAM NUMBER],Table2[OPR(AVG)],"-")</f>
        <v>16.499999500000001</v>
      </c>
      <c r="P20">
        <f>_xlfn.XLOOKUP(F20,Table2[TEAM NUMBER],Table2[OPR(AVG)],"-")</f>
        <v>56.535899999999998</v>
      </c>
      <c r="Q20" t="str">
        <f>_xlfn.XLOOKUP(C20,Table2[TEAM NUMBER],Table2[DPR(AVG)],"-")</f>
        <v>-</v>
      </c>
      <c r="R20" t="str">
        <f>_xlfn.XLOOKUP(D20,Table2[TEAM NUMBER],Table2[DPR(AVG)],"-")</f>
        <v>-</v>
      </c>
      <c r="S20">
        <f t="shared" si="1"/>
        <v>73.035899499999999</v>
      </c>
      <c r="T20">
        <f>IFERROR(ABS(S20)-ABS(_xlfn.XLOOKUP(E20,Table2[TEAM NUMBER],Table2[CCWM(AVG)])+_xlfn.XLOOKUP(F20,Table2[TEAM NUMBER],Table2[CCWM(AVG)])),"-")</f>
        <v>67.540549999999996</v>
      </c>
    </row>
    <row r="21" spans="1:20" x14ac:dyDescent="0.2">
      <c r="A21" t="s">
        <v>356</v>
      </c>
      <c r="B21" t="s">
        <v>357</v>
      </c>
      <c r="C21" t="s">
        <v>251</v>
      </c>
      <c r="D21" t="s">
        <v>195</v>
      </c>
      <c r="E21" t="s">
        <v>258</v>
      </c>
      <c r="F21" t="s">
        <v>172</v>
      </c>
      <c r="H21">
        <f>_xlfn.XLOOKUP(C21,Table2[TEAM NUMBER],Table2[OPR(AVG)],"-")</f>
        <v>34.78295</v>
      </c>
      <c r="I21">
        <f>_xlfn.XLOOKUP(D21,Table2[TEAM NUMBER],Table2[OPR(AVG)],"-")</f>
        <v>40.431750000000001</v>
      </c>
      <c r="J21">
        <f>_xlfn.XLOOKUP(E21,Table2[TEAM NUMBER],Table2[DPR(AVG)],"-")</f>
        <v>25.69745</v>
      </c>
      <c r="K21" t="str">
        <f>_xlfn.XLOOKUP(F21,Table2[TEAM NUMBER],Table2[DPR(AVG)],"-")</f>
        <v>-</v>
      </c>
      <c r="L21">
        <f t="shared" si="0"/>
        <v>49.51724999999999</v>
      </c>
      <c r="M21">
        <f>IFERROR(ABS(L21)-ABS((_xlfn.XLOOKUP(C21,Table2[TEAM NUMBER],Table2[CCWM(AVG)])+_xlfn.XLOOKUP(D21,Table2[TEAM NUMBER],Table2[CCWM(AVG)]))),"-")</f>
        <v>16.075499999999991</v>
      </c>
      <c r="O21">
        <f>_xlfn.XLOOKUP(E21,Table2[TEAM NUMBER],Table2[OPR(AVG)],"-")</f>
        <v>12.68665</v>
      </c>
      <c r="P21" t="str">
        <f>_xlfn.XLOOKUP(F21,Table2[TEAM NUMBER],Table2[OPR(AVG)],"-")</f>
        <v>-</v>
      </c>
      <c r="Q21">
        <f>_xlfn.XLOOKUP(C21,Table2[TEAM NUMBER],Table2[DPR(AVG)],"-")</f>
        <v>22.9114</v>
      </c>
      <c r="R21">
        <f>_xlfn.XLOOKUP(D21,Table2[TEAM NUMBER],Table2[DPR(AVG)],"-")</f>
        <v>18.861550000000001</v>
      </c>
      <c r="S21">
        <f t="shared" si="1"/>
        <v>-29.086300000000001</v>
      </c>
      <c r="T21" t="str">
        <f>IFERROR(ABS(S21)-ABS(_xlfn.XLOOKUP(E21,Table2[TEAM NUMBER],Table2[CCWM(AVG)])+_xlfn.XLOOKUP(F21,Table2[TEAM NUMBER],Table2[CCWM(AVG)])),"-")</f>
        <v>-</v>
      </c>
    </row>
    <row r="22" spans="1:20" x14ac:dyDescent="0.2">
      <c r="A22" t="s">
        <v>358</v>
      </c>
      <c r="B22" t="s">
        <v>359</v>
      </c>
      <c r="C22" t="s">
        <v>127</v>
      </c>
      <c r="D22" t="s">
        <v>287</v>
      </c>
      <c r="E22" t="s">
        <v>224</v>
      </c>
      <c r="F22" t="s">
        <v>235</v>
      </c>
      <c r="H22">
        <f>_xlfn.XLOOKUP(C22,Table2[TEAM NUMBER],Table2[OPR(AVG)],"-")</f>
        <v>29.25120025</v>
      </c>
      <c r="I22">
        <f>_xlfn.XLOOKUP(D22,Table2[TEAM NUMBER],Table2[OPR(AVG)],"-")</f>
        <v>17.711750000000002</v>
      </c>
      <c r="J22">
        <f>_xlfn.XLOOKUP(E22,Table2[TEAM NUMBER],Table2[DPR(AVG)],"-")</f>
        <v>36.805300000000003</v>
      </c>
      <c r="K22">
        <f>_xlfn.XLOOKUP(F22,Table2[TEAM NUMBER],Table2[DPR(AVG)],"-")</f>
        <v>23.6251</v>
      </c>
      <c r="L22">
        <f t="shared" si="0"/>
        <v>-13.46744975</v>
      </c>
      <c r="M22">
        <f>IFERROR(ABS(L22)-ABS((_xlfn.XLOOKUP(C22,Table2[TEAM NUMBER],Table2[CCWM(AVG)])+_xlfn.XLOOKUP(D22,Table2[TEAM NUMBER],Table2[CCWM(AVG)]))),"-")</f>
        <v>2.0692000000000004</v>
      </c>
      <c r="O22">
        <f>_xlfn.XLOOKUP(E22,Table2[TEAM NUMBER],Table2[OPR(AVG)],"-")</f>
        <v>39.316600000000001</v>
      </c>
      <c r="P22">
        <f>_xlfn.XLOOKUP(F22,Table2[TEAM NUMBER],Table2[OPR(AVG)],"-")</f>
        <v>20.345849999999999</v>
      </c>
      <c r="Q22">
        <f>_xlfn.XLOOKUP(C22,Table2[TEAM NUMBER],Table2[DPR(AVG)],"-")</f>
        <v>30.9861</v>
      </c>
      <c r="R22">
        <f>_xlfn.XLOOKUP(D22,Table2[TEAM NUMBER],Table2[DPR(AVG)],"-")</f>
        <v>27.3751</v>
      </c>
      <c r="S22">
        <f t="shared" si="1"/>
        <v>1.3012500000000031</v>
      </c>
      <c r="T22">
        <f>IFERROR(ABS(S22)-ABS(_xlfn.XLOOKUP(E22,Table2[TEAM NUMBER],Table2[CCWM(AVG)])+_xlfn.XLOOKUP(F22,Table2[TEAM NUMBER],Table2[CCWM(AVG)])),"-")</f>
        <v>0.5333000000000041</v>
      </c>
    </row>
    <row r="23" spans="1:20" x14ac:dyDescent="0.2">
      <c r="A23" t="s">
        <v>360</v>
      </c>
      <c r="B23" t="s">
        <v>361</v>
      </c>
      <c r="C23" t="s">
        <v>228</v>
      </c>
      <c r="D23" t="s">
        <v>203</v>
      </c>
      <c r="E23" t="s">
        <v>119</v>
      </c>
      <c r="F23" t="s">
        <v>242</v>
      </c>
      <c r="H23">
        <f>_xlfn.XLOOKUP(C23,Table2[TEAM NUMBER],Table2[OPR(AVG)],"-")</f>
        <v>28.648050000000001</v>
      </c>
      <c r="I23">
        <f>_xlfn.XLOOKUP(D23,Table2[TEAM NUMBER],Table2[OPR(AVG)],"-")</f>
        <v>50.336349999999996</v>
      </c>
      <c r="J23">
        <f>_xlfn.XLOOKUP(E23,Table2[TEAM NUMBER],Table2[DPR(AVG)],"-")</f>
        <v>43.971650499999996</v>
      </c>
      <c r="K23">
        <f>_xlfn.XLOOKUP(F23,Table2[TEAM NUMBER],Table2[DPR(AVG)],"-")</f>
        <v>36.587850000000003</v>
      </c>
      <c r="L23">
        <f t="shared" si="0"/>
        <v>-1.5751005000000049</v>
      </c>
      <c r="M23">
        <f>IFERROR(ABS(L23)-ABS((_xlfn.XLOOKUP(C23,Table2[TEAM NUMBER],Table2[CCWM(AVG)])+_xlfn.XLOOKUP(D23,Table2[TEAM NUMBER],Table2[CCWM(AVG)]))),"-")</f>
        <v>-2.8468494999999976</v>
      </c>
      <c r="O23">
        <f>_xlfn.XLOOKUP(E23,Table2[TEAM NUMBER],Table2[OPR(AVG)],"-")</f>
        <v>29.075300249999998</v>
      </c>
      <c r="P23">
        <f>_xlfn.XLOOKUP(F23,Table2[TEAM NUMBER],Table2[OPR(AVG)],"-")</f>
        <v>25.887799999999999</v>
      </c>
      <c r="Q23">
        <f>_xlfn.XLOOKUP(C23,Table2[TEAM NUMBER],Table2[DPR(AVG)],"-")</f>
        <v>31.774699999999999</v>
      </c>
      <c r="R23">
        <f>_xlfn.XLOOKUP(D23,Table2[TEAM NUMBER],Table2[DPR(AVG)],"-")</f>
        <v>42.787750000000003</v>
      </c>
      <c r="S23">
        <f t="shared" si="1"/>
        <v>-19.599349750000002</v>
      </c>
      <c r="T23">
        <f>IFERROR(ABS(S23)-ABS(_xlfn.XLOOKUP(E23,Table2[TEAM NUMBER],Table2[CCWM(AVG)])+_xlfn.XLOOKUP(F23,Table2[TEAM NUMBER],Table2[CCWM(AVG)])),"-")</f>
        <v>-5.9970505000000003</v>
      </c>
    </row>
    <row r="24" spans="1:20" x14ac:dyDescent="0.2">
      <c r="A24" t="s">
        <v>362</v>
      </c>
      <c r="B24" t="s">
        <v>363</v>
      </c>
      <c r="C24" t="s">
        <v>131</v>
      </c>
      <c r="D24" t="s">
        <v>207</v>
      </c>
      <c r="E24" t="s">
        <v>171</v>
      </c>
      <c r="F24" t="s">
        <v>214</v>
      </c>
      <c r="H24">
        <f>_xlfn.XLOOKUP(C24,Table2[TEAM NUMBER],Table2[OPR(AVG)],"-")</f>
        <v>39.714749749999996</v>
      </c>
      <c r="I24">
        <f>_xlfn.XLOOKUP(D24,Table2[TEAM NUMBER],Table2[OPR(AVG)],"-")</f>
        <v>36.428750000000001</v>
      </c>
      <c r="J24" t="str">
        <f>_xlfn.XLOOKUP(E24,Table2[TEAM NUMBER],Table2[DPR(AVG)],"-")</f>
        <v>-</v>
      </c>
      <c r="K24">
        <f>_xlfn.XLOOKUP(F24,Table2[TEAM NUMBER],Table2[DPR(AVG)],"-")</f>
        <v>18.476165000000002</v>
      </c>
      <c r="L24">
        <f t="shared" si="0"/>
        <v>57.667334749999988</v>
      </c>
      <c r="M24">
        <f>IFERROR(ABS(L24)-ABS((_xlfn.XLOOKUP(C24,Table2[TEAM NUMBER],Table2[CCWM(AVG)])+_xlfn.XLOOKUP(D24,Table2[TEAM NUMBER],Table2[CCWM(AVG)]))),"-")</f>
        <v>21.084634499999986</v>
      </c>
      <c r="O24" t="str">
        <f>_xlfn.XLOOKUP(E24,Table2[TEAM NUMBER],Table2[OPR(AVG)],"-")</f>
        <v>-</v>
      </c>
      <c r="P24">
        <f>_xlfn.XLOOKUP(F24,Table2[TEAM NUMBER],Table2[OPR(AVG)],"-")</f>
        <v>53.329099999999997</v>
      </c>
      <c r="Q24">
        <f>_xlfn.XLOOKUP(C24,Table2[TEAM NUMBER],Table2[DPR(AVG)],"-")</f>
        <v>21.297399500000001</v>
      </c>
      <c r="R24">
        <f>_xlfn.XLOOKUP(D24,Table2[TEAM NUMBER],Table2[DPR(AVG)],"-")</f>
        <v>18.263400000000001</v>
      </c>
      <c r="S24">
        <f t="shared" si="1"/>
        <v>13.768300499999995</v>
      </c>
      <c r="T24" t="str">
        <f>IFERROR(ABS(S24)-ABS(_xlfn.XLOOKUP(E24,Table2[TEAM NUMBER],Table2[CCWM(AVG)])+_xlfn.XLOOKUP(F24,Table2[TEAM NUMBER],Table2[CCWM(AVG)])),"-")</f>
        <v>-</v>
      </c>
    </row>
    <row r="25" spans="1:20" x14ac:dyDescent="0.2">
      <c r="A25" t="s">
        <v>364</v>
      </c>
      <c r="B25" t="s">
        <v>365</v>
      </c>
      <c r="C25" t="s">
        <v>174</v>
      </c>
      <c r="D25" t="s">
        <v>143</v>
      </c>
      <c r="E25" t="s">
        <v>169</v>
      </c>
      <c r="F25" t="s">
        <v>175</v>
      </c>
      <c r="H25" t="str">
        <f>_xlfn.XLOOKUP(C25,Table2[TEAM NUMBER],Table2[OPR(AVG)],"-")</f>
        <v>-</v>
      </c>
      <c r="I25">
        <f>_xlfn.XLOOKUP(D25,Table2[TEAM NUMBER],Table2[OPR(AVG)],"-")</f>
        <v>13.500000499999997</v>
      </c>
      <c r="J25" t="str">
        <f>_xlfn.XLOOKUP(E25,Table2[TEAM NUMBER],Table2[DPR(AVG)],"-")</f>
        <v>-</v>
      </c>
      <c r="K25" t="str">
        <f>_xlfn.XLOOKUP(F25,Table2[TEAM NUMBER],Table2[DPR(AVG)],"-")</f>
        <v>-</v>
      </c>
      <c r="L25">
        <f t="shared" si="0"/>
        <v>13.500000499999997</v>
      </c>
      <c r="M25" t="str">
        <f>IFERROR(ABS(L25)-ABS((_xlfn.XLOOKUP(C25,Table2[TEAM NUMBER],Table2[CCWM(AVG)])+_xlfn.XLOOKUP(D25,Table2[TEAM NUMBER],Table2[CCWM(AVG)]))),"-")</f>
        <v>-</v>
      </c>
      <c r="O25" t="str">
        <f>_xlfn.XLOOKUP(E25,Table2[TEAM NUMBER],Table2[OPR(AVG)],"-")</f>
        <v>-</v>
      </c>
      <c r="P25" t="str">
        <f>_xlfn.XLOOKUP(F25,Table2[TEAM NUMBER],Table2[OPR(AVG)],"-")</f>
        <v>-</v>
      </c>
      <c r="Q25" t="str">
        <f>_xlfn.XLOOKUP(C25,Table2[TEAM NUMBER],Table2[DPR(AVG)],"-")</f>
        <v>-</v>
      </c>
      <c r="R25">
        <f>_xlfn.XLOOKUP(D25,Table2[TEAM NUMBER],Table2[DPR(AVG)],"-")</f>
        <v>23.000000999999997</v>
      </c>
      <c r="S25">
        <f t="shared" si="1"/>
        <v>-23.000000999999997</v>
      </c>
      <c r="T25" t="str">
        <f>IFERROR(ABS(S25)-ABS(_xlfn.XLOOKUP(E25,Table2[TEAM NUMBER],Table2[CCWM(AVG)])+_xlfn.XLOOKUP(F25,Table2[TEAM NUMBER],Table2[CCWM(AVG)])),"-")</f>
        <v>-</v>
      </c>
    </row>
    <row r="26" spans="1:20" x14ac:dyDescent="0.2">
      <c r="A26" t="s">
        <v>366</v>
      </c>
      <c r="B26" t="s">
        <v>367</v>
      </c>
      <c r="C26" t="s">
        <v>160</v>
      </c>
      <c r="D26" t="s">
        <v>224</v>
      </c>
      <c r="E26" t="s">
        <v>195</v>
      </c>
      <c r="F26" t="s">
        <v>203</v>
      </c>
      <c r="H26" t="str">
        <f>_xlfn.XLOOKUP(C26,Table2[TEAM NUMBER],Table2[OPR(AVG)],"-")</f>
        <v>-</v>
      </c>
      <c r="I26">
        <f>_xlfn.XLOOKUP(D26,Table2[TEAM NUMBER],Table2[OPR(AVG)],"-")</f>
        <v>39.316600000000001</v>
      </c>
      <c r="J26">
        <f>_xlfn.XLOOKUP(E26,Table2[TEAM NUMBER],Table2[DPR(AVG)],"-")</f>
        <v>18.861550000000001</v>
      </c>
      <c r="K26">
        <f>_xlfn.XLOOKUP(F26,Table2[TEAM NUMBER],Table2[DPR(AVG)],"-")</f>
        <v>42.787750000000003</v>
      </c>
      <c r="L26">
        <f t="shared" si="0"/>
        <v>-22.332700000000003</v>
      </c>
      <c r="M26" t="str">
        <f>IFERROR(ABS(L26)-ABS((_xlfn.XLOOKUP(C26,Table2[TEAM NUMBER],Table2[CCWM(AVG)])+_xlfn.XLOOKUP(D26,Table2[TEAM NUMBER],Table2[CCWM(AVG)]))),"-")</f>
        <v>-</v>
      </c>
      <c r="O26">
        <f>_xlfn.XLOOKUP(E26,Table2[TEAM NUMBER],Table2[OPR(AVG)],"-")</f>
        <v>40.431750000000001</v>
      </c>
      <c r="P26">
        <f>_xlfn.XLOOKUP(F26,Table2[TEAM NUMBER],Table2[OPR(AVG)],"-")</f>
        <v>50.336349999999996</v>
      </c>
      <c r="Q26" t="str">
        <f>_xlfn.XLOOKUP(C26,Table2[TEAM NUMBER],Table2[DPR(AVG)],"-")</f>
        <v>-</v>
      </c>
      <c r="R26">
        <f>_xlfn.XLOOKUP(D26,Table2[TEAM NUMBER],Table2[DPR(AVG)],"-")</f>
        <v>36.805300000000003</v>
      </c>
      <c r="S26">
        <f t="shared" si="1"/>
        <v>53.962800000000001</v>
      </c>
      <c r="T26">
        <f>IFERROR(ABS(S26)-ABS(_xlfn.XLOOKUP(E26,Table2[TEAM NUMBER],Table2[CCWM(AVG)])+_xlfn.XLOOKUP(F26,Table2[TEAM NUMBER],Table2[CCWM(AVG)])),"-")</f>
        <v>24.844000000000001</v>
      </c>
    </row>
    <row r="27" spans="1:20" x14ac:dyDescent="0.2">
      <c r="A27" t="s">
        <v>368</v>
      </c>
      <c r="B27" t="s">
        <v>369</v>
      </c>
      <c r="C27" s="51" t="s">
        <v>114</v>
      </c>
      <c r="D27" t="s">
        <v>164</v>
      </c>
      <c r="E27" t="s">
        <v>242</v>
      </c>
      <c r="F27" t="s">
        <v>127</v>
      </c>
      <c r="H27">
        <f>_xlfn.XLOOKUP(C27,Table2[TEAM NUMBER],Table2[OPR(AVG)],"-")</f>
        <v>33.064150249999997</v>
      </c>
      <c r="I27" t="str">
        <f>_xlfn.XLOOKUP(D27,Table2[TEAM NUMBER],Table2[OPR(AVG)],"-")</f>
        <v>-</v>
      </c>
      <c r="J27">
        <f>_xlfn.XLOOKUP(E27,Table2[TEAM NUMBER],Table2[DPR(AVG)],"-")</f>
        <v>36.587850000000003</v>
      </c>
      <c r="K27">
        <f>_xlfn.XLOOKUP(F27,Table2[TEAM NUMBER],Table2[DPR(AVG)],"-")</f>
        <v>30.9861</v>
      </c>
      <c r="L27">
        <f t="shared" si="0"/>
        <v>-34.509799749999999</v>
      </c>
      <c r="M27" t="str">
        <f>IFERROR(ABS(L27)-ABS((_xlfn.XLOOKUP(C27,Table2[TEAM NUMBER],Table2[CCWM(AVG)])+_xlfn.XLOOKUP(D27,Table2[TEAM NUMBER],Table2[CCWM(AVG)]))),"-")</f>
        <v>-</v>
      </c>
      <c r="O27">
        <f>_xlfn.XLOOKUP(E27,Table2[TEAM NUMBER],Table2[OPR(AVG)],"-")</f>
        <v>25.887799999999999</v>
      </c>
      <c r="P27">
        <f>_xlfn.XLOOKUP(F27,Table2[TEAM NUMBER],Table2[OPR(AVG)],"-")</f>
        <v>29.25120025</v>
      </c>
      <c r="Q27">
        <f>_xlfn.XLOOKUP(C27,Table2[TEAM NUMBER],Table2[DPR(AVG)],"-")</f>
        <v>26.77195</v>
      </c>
      <c r="R27" t="str">
        <f>_xlfn.XLOOKUP(D27,Table2[TEAM NUMBER],Table2[DPR(AVG)],"-")</f>
        <v>-</v>
      </c>
      <c r="S27">
        <f t="shared" si="1"/>
        <v>28.367050249999995</v>
      </c>
      <c r="T27">
        <f>IFERROR(ABS(S27)-ABS(_xlfn.XLOOKUP(E27,Table2[TEAM NUMBER],Table2[CCWM(AVG)])+_xlfn.XLOOKUP(F27,Table2[TEAM NUMBER],Table2[CCWM(AVG)])),"-")</f>
        <v>15.932100499999994</v>
      </c>
    </row>
    <row r="28" spans="1:20" x14ac:dyDescent="0.2">
      <c r="A28" t="s">
        <v>370</v>
      </c>
      <c r="B28" t="s">
        <v>371</v>
      </c>
      <c r="C28" t="s">
        <v>174</v>
      </c>
      <c r="D28" t="s">
        <v>172</v>
      </c>
      <c r="E28" t="s">
        <v>177</v>
      </c>
      <c r="F28" t="s">
        <v>171</v>
      </c>
      <c r="H28" t="str">
        <f>_xlfn.XLOOKUP(C28,Table2[TEAM NUMBER],Table2[OPR(AVG)],"-")</f>
        <v>-</v>
      </c>
      <c r="I28" t="str">
        <f>_xlfn.XLOOKUP(D28,Table2[TEAM NUMBER],Table2[OPR(AVG)],"-")</f>
        <v>-</v>
      </c>
      <c r="J28" t="str">
        <f>_xlfn.XLOOKUP(E28,Table2[TEAM NUMBER],Table2[DPR(AVG)],"-")</f>
        <v>-</v>
      </c>
      <c r="K28" t="str">
        <f>_xlfn.XLOOKUP(F28,Table2[TEAM NUMBER],Table2[DPR(AVG)],"-")</f>
        <v>-</v>
      </c>
      <c r="L28">
        <f t="shared" si="0"/>
        <v>0</v>
      </c>
      <c r="M28" t="str">
        <f>IFERROR(ABS(L28)-ABS((_xlfn.XLOOKUP(C28,Table2[TEAM NUMBER],Table2[CCWM(AVG)])+_xlfn.XLOOKUP(D28,Table2[TEAM NUMBER],Table2[CCWM(AVG)]))),"-")</f>
        <v>-</v>
      </c>
      <c r="O28" t="str">
        <f>_xlfn.XLOOKUP(E28,Table2[TEAM NUMBER],Table2[OPR(AVG)],"-")</f>
        <v>-</v>
      </c>
      <c r="P28" t="str">
        <f>_xlfn.XLOOKUP(F28,Table2[TEAM NUMBER],Table2[OPR(AVG)],"-")</f>
        <v>-</v>
      </c>
      <c r="Q28" t="str">
        <f>_xlfn.XLOOKUP(C28,Table2[TEAM NUMBER],Table2[DPR(AVG)],"-")</f>
        <v>-</v>
      </c>
      <c r="R28" t="str">
        <f>_xlfn.XLOOKUP(D28,Table2[TEAM NUMBER],Table2[DPR(AVG)],"-")</f>
        <v>-</v>
      </c>
      <c r="S28">
        <f t="shared" si="1"/>
        <v>0</v>
      </c>
      <c r="T28" t="str">
        <f>IFERROR(ABS(S28)-ABS(_xlfn.XLOOKUP(E28,Table2[TEAM NUMBER],Table2[CCWM(AVG)])+_xlfn.XLOOKUP(F28,Table2[TEAM NUMBER],Table2[CCWM(AVG)])),"-")</f>
        <v>-</v>
      </c>
    </row>
    <row r="29" spans="1:20" x14ac:dyDescent="0.2">
      <c r="A29" t="s">
        <v>372</v>
      </c>
      <c r="B29" t="s">
        <v>373</v>
      </c>
      <c r="C29" t="s">
        <v>119</v>
      </c>
      <c r="D29" t="s">
        <v>169</v>
      </c>
      <c r="E29" t="s">
        <v>131</v>
      </c>
      <c r="F29" t="s">
        <v>251</v>
      </c>
      <c r="H29">
        <f>_xlfn.XLOOKUP(C29,Table2[TEAM NUMBER],Table2[OPR(AVG)],"-")</f>
        <v>29.075300249999998</v>
      </c>
      <c r="I29" t="str">
        <f>_xlfn.XLOOKUP(D29,Table2[TEAM NUMBER],Table2[OPR(AVG)],"-")</f>
        <v>-</v>
      </c>
      <c r="J29">
        <f>_xlfn.XLOOKUP(E29,Table2[TEAM NUMBER],Table2[DPR(AVG)],"-")</f>
        <v>21.297399500000001</v>
      </c>
      <c r="K29">
        <f>_xlfn.XLOOKUP(F29,Table2[TEAM NUMBER],Table2[DPR(AVG)],"-")</f>
        <v>22.9114</v>
      </c>
      <c r="L29">
        <f t="shared" si="0"/>
        <v>-15.13349925</v>
      </c>
      <c r="M29" t="str">
        <f>IFERROR(ABS(L29)-ABS((_xlfn.XLOOKUP(C29,Table2[TEAM NUMBER],Table2[CCWM(AVG)])+_xlfn.XLOOKUP(D29,Table2[TEAM NUMBER],Table2[CCWM(AVG)]))),"-")</f>
        <v>-</v>
      </c>
      <c r="O29">
        <f>_xlfn.XLOOKUP(E29,Table2[TEAM NUMBER],Table2[OPR(AVG)],"-")</f>
        <v>39.714749749999996</v>
      </c>
      <c r="P29">
        <f>_xlfn.XLOOKUP(F29,Table2[TEAM NUMBER],Table2[OPR(AVG)],"-")</f>
        <v>34.78295</v>
      </c>
      <c r="Q29">
        <f>_xlfn.XLOOKUP(C29,Table2[TEAM NUMBER],Table2[DPR(AVG)],"-")</f>
        <v>43.971650499999996</v>
      </c>
      <c r="R29" t="str">
        <f>_xlfn.XLOOKUP(D29,Table2[TEAM NUMBER],Table2[DPR(AVG)],"-")</f>
        <v>-</v>
      </c>
      <c r="S29">
        <f t="shared" si="1"/>
        <v>30.52604925</v>
      </c>
      <c r="T29">
        <f>IFERROR(ABS(S29)-ABS(_xlfn.XLOOKUP(E29,Table2[TEAM NUMBER],Table2[CCWM(AVG)])+_xlfn.XLOOKUP(F29,Table2[TEAM NUMBER],Table2[CCWM(AVG)])),"-")</f>
        <v>0.23714900000000227</v>
      </c>
    </row>
    <row r="30" spans="1:20" x14ac:dyDescent="0.2">
      <c r="A30" t="s">
        <v>374</v>
      </c>
      <c r="B30" t="s">
        <v>375</v>
      </c>
      <c r="C30" t="s">
        <v>219</v>
      </c>
      <c r="D30" t="s">
        <v>214</v>
      </c>
      <c r="E30" t="s">
        <v>235</v>
      </c>
      <c r="F30" t="s">
        <v>166</v>
      </c>
      <c r="H30">
        <f>_xlfn.XLOOKUP(C30,Table2[TEAM NUMBER],Table2[OPR(AVG)],"-")</f>
        <v>56.535899999999998</v>
      </c>
      <c r="I30">
        <f>_xlfn.XLOOKUP(D30,Table2[TEAM NUMBER],Table2[OPR(AVG)],"-")</f>
        <v>53.329099999999997</v>
      </c>
      <c r="J30">
        <f>_xlfn.XLOOKUP(E30,Table2[TEAM NUMBER],Table2[DPR(AVG)],"-")</f>
        <v>23.6251</v>
      </c>
      <c r="K30" t="str">
        <f>_xlfn.XLOOKUP(F30,Table2[TEAM NUMBER],Table2[DPR(AVG)],"-")</f>
        <v>-</v>
      </c>
      <c r="L30">
        <f t="shared" si="0"/>
        <v>86.239899999999992</v>
      </c>
      <c r="M30">
        <f>IFERROR(ABS(L30)-ABS((_xlfn.XLOOKUP(C30,Table2[TEAM NUMBER],Table2[CCWM(AVG)])+_xlfn.XLOOKUP(D30,Table2[TEAM NUMBER],Table2[CCWM(AVG)]))),"-")</f>
        <v>38.391614999999987</v>
      </c>
      <c r="O30">
        <f>_xlfn.XLOOKUP(E30,Table2[TEAM NUMBER],Table2[OPR(AVG)],"-")</f>
        <v>20.345849999999999</v>
      </c>
      <c r="P30" t="str">
        <f>_xlfn.XLOOKUP(F30,Table2[TEAM NUMBER],Table2[OPR(AVG)],"-")</f>
        <v>-</v>
      </c>
      <c r="Q30">
        <f>_xlfn.XLOOKUP(C30,Table2[TEAM NUMBER],Table2[DPR(AVG)],"-")</f>
        <v>43.540549999999996</v>
      </c>
      <c r="R30">
        <f>_xlfn.XLOOKUP(D30,Table2[TEAM NUMBER],Table2[DPR(AVG)],"-")</f>
        <v>18.476165000000002</v>
      </c>
      <c r="S30">
        <f t="shared" si="1"/>
        <v>-41.670864999999999</v>
      </c>
      <c r="T30" t="str">
        <f>IFERROR(ABS(S30)-ABS(_xlfn.XLOOKUP(E30,Table2[TEAM NUMBER],Table2[CCWM(AVG)])+_xlfn.XLOOKUP(F30,Table2[TEAM NUMBER],Table2[CCWM(AVG)])),"-")</f>
        <v>-</v>
      </c>
    </row>
    <row r="31" spans="1:20" x14ac:dyDescent="0.2">
      <c r="A31" t="s">
        <v>376</v>
      </c>
      <c r="B31" t="s">
        <v>377</v>
      </c>
      <c r="C31" t="s">
        <v>175</v>
      </c>
      <c r="D31" t="s">
        <v>254</v>
      </c>
      <c r="E31" t="s">
        <v>287</v>
      </c>
      <c r="F31" t="s">
        <v>162</v>
      </c>
      <c r="H31" t="str">
        <f>_xlfn.XLOOKUP(C31,Table2[TEAM NUMBER],Table2[OPR(AVG)],"-")</f>
        <v>-</v>
      </c>
      <c r="I31">
        <f>_xlfn.XLOOKUP(D31,Table2[TEAM NUMBER],Table2[OPR(AVG)],"-")</f>
        <v>37.625349999999997</v>
      </c>
      <c r="J31">
        <f>_xlfn.XLOOKUP(E31,Table2[TEAM NUMBER],Table2[DPR(AVG)],"-")</f>
        <v>27.3751</v>
      </c>
      <c r="K31" t="str">
        <f>_xlfn.XLOOKUP(F31,Table2[TEAM NUMBER],Table2[DPR(AVG)],"-")</f>
        <v>-</v>
      </c>
      <c r="L31">
        <f t="shared" si="0"/>
        <v>10.250249999999998</v>
      </c>
      <c r="M31" t="str">
        <f>IFERROR(ABS(L31)-ABS((_xlfn.XLOOKUP(C31,Table2[TEAM NUMBER],Table2[CCWM(AVG)])+_xlfn.XLOOKUP(D31,Table2[TEAM NUMBER],Table2[CCWM(AVG)]))),"-")</f>
        <v>-</v>
      </c>
      <c r="O31">
        <f>_xlfn.XLOOKUP(E31,Table2[TEAM NUMBER],Table2[OPR(AVG)],"-")</f>
        <v>17.711750000000002</v>
      </c>
      <c r="P31" t="str">
        <f>_xlfn.XLOOKUP(F31,Table2[TEAM NUMBER],Table2[OPR(AVG)],"-")</f>
        <v>-</v>
      </c>
      <c r="Q31" t="str">
        <f>_xlfn.XLOOKUP(C31,Table2[TEAM NUMBER],Table2[DPR(AVG)],"-")</f>
        <v>-</v>
      </c>
      <c r="R31">
        <f>_xlfn.XLOOKUP(D31,Table2[TEAM NUMBER],Table2[DPR(AVG)],"-")</f>
        <v>38.816850000000002</v>
      </c>
      <c r="S31">
        <f t="shared" si="1"/>
        <v>-21.1051</v>
      </c>
      <c r="T31" t="str">
        <f>IFERROR(ABS(S31)-ABS(_xlfn.XLOOKUP(E31,Table2[TEAM NUMBER],Table2[CCWM(AVG)])+_xlfn.XLOOKUP(F31,Table2[TEAM NUMBER],Table2[CCWM(AVG)])),"-")</f>
        <v>-</v>
      </c>
    </row>
    <row r="32" spans="1:20" x14ac:dyDescent="0.2">
      <c r="A32" t="s">
        <v>378</v>
      </c>
      <c r="B32" t="s">
        <v>379</v>
      </c>
      <c r="C32" t="s">
        <v>210</v>
      </c>
      <c r="D32" t="s">
        <v>135</v>
      </c>
      <c r="E32" t="s">
        <v>207</v>
      </c>
      <c r="F32" t="s">
        <v>228</v>
      </c>
      <c r="H32">
        <f>_xlfn.XLOOKUP(C32,Table2[TEAM NUMBER],Table2[OPR(AVG)],"-")</f>
        <v>29.90635</v>
      </c>
      <c r="I32">
        <f>_xlfn.XLOOKUP(D32,Table2[TEAM NUMBER],Table2[OPR(AVG)],"-")</f>
        <v>16.499999500000001</v>
      </c>
      <c r="J32">
        <f>_xlfn.XLOOKUP(E32,Table2[TEAM NUMBER],Table2[DPR(AVG)],"-")</f>
        <v>18.263400000000001</v>
      </c>
      <c r="K32">
        <f>_xlfn.XLOOKUP(F32,Table2[TEAM NUMBER],Table2[DPR(AVG)],"-")</f>
        <v>31.774699999999999</v>
      </c>
      <c r="L32">
        <f t="shared" si="0"/>
        <v>-3.6317504999999954</v>
      </c>
      <c r="M32">
        <f>IFERROR(ABS(L32)-ABS((_xlfn.XLOOKUP(C32,Table2[TEAM NUMBER],Table2[CCWM(AVG)])+_xlfn.XLOOKUP(D32,Table2[TEAM NUMBER],Table2[CCWM(AVG)]))),"-")</f>
        <v>2.5112509999999952</v>
      </c>
      <c r="O32">
        <f>_xlfn.XLOOKUP(E32,Table2[TEAM NUMBER],Table2[OPR(AVG)],"-")</f>
        <v>36.428750000000001</v>
      </c>
      <c r="P32">
        <f>_xlfn.XLOOKUP(F32,Table2[TEAM NUMBER],Table2[OPR(AVG)],"-")</f>
        <v>28.648050000000001</v>
      </c>
      <c r="Q32">
        <f>_xlfn.XLOOKUP(C32,Table2[TEAM NUMBER],Table2[DPR(AVG)],"-")</f>
        <v>21.28585</v>
      </c>
      <c r="R32">
        <f>_xlfn.XLOOKUP(D32,Table2[TEAM NUMBER],Table2[DPR(AVG)],"-")</f>
        <v>24</v>
      </c>
      <c r="S32">
        <f t="shared" si="1"/>
        <v>19.790950000000009</v>
      </c>
      <c r="T32">
        <f>IFERROR(ABS(S32)-ABS(_xlfn.XLOOKUP(E32,Table2[TEAM NUMBER],Table2[CCWM(AVG)])+_xlfn.XLOOKUP(F32,Table2[TEAM NUMBER],Table2[CCWM(AVG)])),"-")</f>
        <v>4.7522500000000072</v>
      </c>
    </row>
    <row r="33" spans="1:20" x14ac:dyDescent="0.2">
      <c r="A33" t="s">
        <v>380</v>
      </c>
      <c r="B33" t="s">
        <v>381</v>
      </c>
      <c r="C33" t="s">
        <v>258</v>
      </c>
      <c r="D33" t="s">
        <v>143</v>
      </c>
      <c r="E33" t="s">
        <v>166</v>
      </c>
      <c r="F33" t="s">
        <v>164</v>
      </c>
      <c r="H33">
        <f>_xlfn.XLOOKUP(C33,Table2[TEAM NUMBER],Table2[OPR(AVG)],"-")</f>
        <v>12.68665</v>
      </c>
      <c r="I33">
        <f>_xlfn.XLOOKUP(D33,Table2[TEAM NUMBER],Table2[OPR(AVG)],"-")</f>
        <v>13.500000499999997</v>
      </c>
      <c r="J33" t="str">
        <f>_xlfn.XLOOKUP(E33,Table2[TEAM NUMBER],Table2[DPR(AVG)],"-")</f>
        <v>-</v>
      </c>
      <c r="K33" t="str">
        <f>_xlfn.XLOOKUP(F33,Table2[TEAM NUMBER],Table2[DPR(AVG)],"-")</f>
        <v>-</v>
      </c>
      <c r="L33">
        <f t="shared" si="0"/>
        <v>26.186650499999999</v>
      </c>
      <c r="M33">
        <f>IFERROR(ABS(L33)-ABS((_xlfn.XLOOKUP(C33,Table2[TEAM NUMBER],Table2[CCWM(AVG)])+_xlfn.XLOOKUP(D33,Table2[TEAM NUMBER],Table2[CCWM(AVG)]))),"-")</f>
        <v>3.675849999999997</v>
      </c>
      <c r="O33" t="str">
        <f>_xlfn.XLOOKUP(E33,Table2[TEAM NUMBER],Table2[OPR(AVG)],"-")</f>
        <v>-</v>
      </c>
      <c r="P33" t="str">
        <f>_xlfn.XLOOKUP(F33,Table2[TEAM NUMBER],Table2[OPR(AVG)],"-")</f>
        <v>-</v>
      </c>
      <c r="Q33">
        <f>_xlfn.XLOOKUP(C33,Table2[TEAM NUMBER],Table2[DPR(AVG)],"-")</f>
        <v>25.69745</v>
      </c>
      <c r="R33">
        <f>_xlfn.XLOOKUP(D33,Table2[TEAM NUMBER],Table2[DPR(AVG)],"-")</f>
        <v>23.000000999999997</v>
      </c>
      <c r="S33">
        <f t="shared" si="1"/>
        <v>-48.697451000000001</v>
      </c>
      <c r="T33" t="str">
        <f>IFERROR(ABS(S33)-ABS(_xlfn.XLOOKUP(E33,Table2[TEAM NUMBER],Table2[CCWM(AVG)])+_xlfn.XLOOKUP(F33,Table2[TEAM NUMBER],Table2[CCWM(AVG)])),"-")</f>
        <v>-</v>
      </c>
    </row>
    <row r="34" spans="1:20" x14ac:dyDescent="0.2">
      <c r="A34" t="s">
        <v>382</v>
      </c>
      <c r="B34" t="s">
        <v>383</v>
      </c>
      <c r="C34" t="s">
        <v>287</v>
      </c>
      <c r="D34" t="s">
        <v>242</v>
      </c>
      <c r="E34" t="s">
        <v>171</v>
      </c>
      <c r="F34" t="s">
        <v>219</v>
      </c>
      <c r="H34">
        <f>_xlfn.XLOOKUP(C34,Table2[TEAM NUMBER],Table2[OPR(AVG)],"-")</f>
        <v>17.711750000000002</v>
      </c>
      <c r="I34">
        <f>_xlfn.XLOOKUP(D34,Table2[TEAM NUMBER],Table2[OPR(AVG)],"-")</f>
        <v>25.887799999999999</v>
      </c>
      <c r="J34" t="str">
        <f>_xlfn.XLOOKUP(E34,Table2[TEAM NUMBER],Table2[DPR(AVG)],"-")</f>
        <v>-</v>
      </c>
      <c r="K34">
        <f>_xlfn.XLOOKUP(F34,Table2[TEAM NUMBER],Table2[DPR(AVG)],"-")</f>
        <v>43.540549999999996</v>
      </c>
      <c r="L34">
        <f t="shared" si="0"/>
        <v>5.9000000000004604E-2</v>
      </c>
      <c r="M34">
        <f>IFERROR(ABS(L34)-ABS((_xlfn.XLOOKUP(C34,Table2[TEAM NUMBER],Table2[CCWM(AVG)])+_xlfn.XLOOKUP(D34,Table2[TEAM NUMBER],Table2[CCWM(AVG)]))),"-")</f>
        <v>-20.304399999999994</v>
      </c>
      <c r="O34" t="str">
        <f>_xlfn.XLOOKUP(E34,Table2[TEAM NUMBER],Table2[OPR(AVG)],"-")</f>
        <v>-</v>
      </c>
      <c r="P34">
        <f>_xlfn.XLOOKUP(F34,Table2[TEAM NUMBER],Table2[OPR(AVG)],"-")</f>
        <v>56.535899999999998</v>
      </c>
      <c r="Q34">
        <f>_xlfn.XLOOKUP(C34,Table2[TEAM NUMBER],Table2[DPR(AVG)],"-")</f>
        <v>27.3751</v>
      </c>
      <c r="R34">
        <f>_xlfn.XLOOKUP(D34,Table2[TEAM NUMBER],Table2[DPR(AVG)],"-")</f>
        <v>36.587850000000003</v>
      </c>
      <c r="S34">
        <f t="shared" si="1"/>
        <v>-7.4270500000000084</v>
      </c>
      <c r="T34" t="str">
        <f>IFERROR(ABS(S34)-ABS(_xlfn.XLOOKUP(E34,Table2[TEAM NUMBER],Table2[CCWM(AVG)])+_xlfn.XLOOKUP(F34,Table2[TEAM NUMBER],Table2[CCWM(AVG)])),"-")</f>
        <v>-</v>
      </c>
    </row>
    <row r="35" spans="1:20" x14ac:dyDescent="0.2">
      <c r="A35" t="s">
        <v>384</v>
      </c>
      <c r="B35" t="s">
        <v>385</v>
      </c>
      <c r="C35" t="s">
        <v>207</v>
      </c>
      <c r="D35" t="s">
        <v>162</v>
      </c>
      <c r="E35" t="s">
        <v>172</v>
      </c>
      <c r="F35" t="s">
        <v>119</v>
      </c>
      <c r="H35">
        <f>_xlfn.XLOOKUP(C35,Table2[TEAM NUMBER],Table2[OPR(AVG)],"-")</f>
        <v>36.428750000000001</v>
      </c>
      <c r="I35" t="str">
        <f>_xlfn.XLOOKUP(D35,Table2[TEAM NUMBER],Table2[OPR(AVG)],"-")</f>
        <v>-</v>
      </c>
      <c r="J35" t="str">
        <f>_xlfn.XLOOKUP(E35,Table2[TEAM NUMBER],Table2[DPR(AVG)],"-")</f>
        <v>-</v>
      </c>
      <c r="K35">
        <f>_xlfn.XLOOKUP(F35,Table2[TEAM NUMBER],Table2[DPR(AVG)],"-")</f>
        <v>43.971650499999996</v>
      </c>
      <c r="L35">
        <f t="shared" si="0"/>
        <v>-7.5429004999999947</v>
      </c>
      <c r="M35" t="str">
        <f>IFERROR(ABS(L35)-ABS((_xlfn.XLOOKUP(C35,Table2[TEAM NUMBER],Table2[CCWM(AVG)])+_xlfn.XLOOKUP(D35,Table2[TEAM NUMBER],Table2[CCWM(AVG)]))),"-")</f>
        <v>-</v>
      </c>
      <c r="O35" t="str">
        <f>_xlfn.XLOOKUP(E35,Table2[TEAM NUMBER],Table2[OPR(AVG)],"-")</f>
        <v>-</v>
      </c>
      <c r="P35">
        <f>_xlfn.XLOOKUP(F35,Table2[TEAM NUMBER],Table2[OPR(AVG)],"-")</f>
        <v>29.075300249999998</v>
      </c>
      <c r="Q35">
        <f>_xlfn.XLOOKUP(C35,Table2[TEAM NUMBER],Table2[DPR(AVG)],"-")</f>
        <v>18.263400000000001</v>
      </c>
      <c r="R35" t="str">
        <f>_xlfn.XLOOKUP(D35,Table2[TEAM NUMBER],Table2[DPR(AVG)],"-")</f>
        <v>-</v>
      </c>
      <c r="S35">
        <f t="shared" si="1"/>
        <v>10.811900249999997</v>
      </c>
      <c r="T35" t="str">
        <f>IFERROR(ABS(S35)-ABS(_xlfn.XLOOKUP(E35,Table2[TEAM NUMBER],Table2[CCWM(AVG)])+_xlfn.XLOOKUP(F35,Table2[TEAM NUMBER],Table2[CCWM(AVG)])),"-")</f>
        <v>-</v>
      </c>
    </row>
    <row r="36" spans="1:20" x14ac:dyDescent="0.2">
      <c r="A36" t="s">
        <v>386</v>
      </c>
      <c r="B36" t="s">
        <v>387</v>
      </c>
      <c r="C36" t="s">
        <v>258</v>
      </c>
      <c r="D36" t="s">
        <v>228</v>
      </c>
      <c r="E36" t="s">
        <v>224</v>
      </c>
      <c r="F36" t="s">
        <v>174</v>
      </c>
      <c r="H36">
        <f>_xlfn.XLOOKUP(C36,Table2[TEAM NUMBER],Table2[OPR(AVG)],"-")</f>
        <v>12.68665</v>
      </c>
      <c r="I36">
        <f>_xlfn.XLOOKUP(D36,Table2[TEAM NUMBER],Table2[OPR(AVG)],"-")</f>
        <v>28.648050000000001</v>
      </c>
      <c r="J36">
        <f>_xlfn.XLOOKUP(E36,Table2[TEAM NUMBER],Table2[DPR(AVG)],"-")</f>
        <v>36.805300000000003</v>
      </c>
      <c r="K36" t="str">
        <f>_xlfn.XLOOKUP(F36,Table2[TEAM NUMBER],Table2[DPR(AVG)],"-")</f>
        <v>-</v>
      </c>
      <c r="L36">
        <f t="shared" si="0"/>
        <v>4.5293999999999954</v>
      </c>
      <c r="M36">
        <f>IFERROR(ABS(L36)-ABS((_xlfn.XLOOKUP(C36,Table2[TEAM NUMBER],Table2[CCWM(AVG)])+_xlfn.XLOOKUP(D36,Table2[TEAM NUMBER],Table2[CCWM(AVG)]))),"-")</f>
        <v>-11.608050000000002</v>
      </c>
      <c r="O36">
        <f>_xlfn.XLOOKUP(E36,Table2[TEAM NUMBER],Table2[OPR(AVG)],"-")</f>
        <v>39.316600000000001</v>
      </c>
      <c r="P36" t="str">
        <f>_xlfn.XLOOKUP(F36,Table2[TEAM NUMBER],Table2[OPR(AVG)],"-")</f>
        <v>-</v>
      </c>
      <c r="Q36">
        <f>_xlfn.XLOOKUP(C36,Table2[TEAM NUMBER],Table2[DPR(AVG)],"-")</f>
        <v>25.69745</v>
      </c>
      <c r="R36">
        <f>_xlfn.XLOOKUP(D36,Table2[TEAM NUMBER],Table2[DPR(AVG)],"-")</f>
        <v>31.774699999999999</v>
      </c>
      <c r="S36">
        <f t="shared" si="1"/>
        <v>-18.155549999999998</v>
      </c>
      <c r="T36" t="str">
        <f>IFERROR(ABS(S36)-ABS(_xlfn.XLOOKUP(E36,Table2[TEAM NUMBER],Table2[CCWM(AVG)])+_xlfn.XLOOKUP(F36,Table2[TEAM NUMBER],Table2[CCWM(AVG)])),"-")</f>
        <v>-</v>
      </c>
    </row>
    <row r="37" spans="1:20" x14ac:dyDescent="0.2">
      <c r="A37" t="s">
        <v>388</v>
      </c>
      <c r="B37" t="s">
        <v>389</v>
      </c>
      <c r="C37" t="s">
        <v>127</v>
      </c>
      <c r="D37" t="s">
        <v>251</v>
      </c>
      <c r="E37" t="s">
        <v>210</v>
      </c>
      <c r="F37" t="s">
        <v>203</v>
      </c>
      <c r="H37">
        <f>_xlfn.XLOOKUP(C37,Table2[TEAM NUMBER],Table2[OPR(AVG)],"-")</f>
        <v>29.25120025</v>
      </c>
      <c r="I37">
        <f>_xlfn.XLOOKUP(D37,Table2[TEAM NUMBER],Table2[OPR(AVG)],"-")</f>
        <v>34.78295</v>
      </c>
      <c r="J37">
        <f>_xlfn.XLOOKUP(E37,Table2[TEAM NUMBER],Table2[DPR(AVG)],"-")</f>
        <v>21.28585</v>
      </c>
      <c r="K37">
        <f>_xlfn.XLOOKUP(F37,Table2[TEAM NUMBER],Table2[DPR(AVG)],"-")</f>
        <v>42.787750000000003</v>
      </c>
      <c r="L37">
        <f t="shared" si="0"/>
        <v>-3.9449750000002837E-2</v>
      </c>
      <c r="M37">
        <f>IFERROR(ABS(L37)-ABS((_xlfn.XLOOKUP(C37,Table2[TEAM NUMBER],Table2[CCWM(AVG)])+_xlfn.XLOOKUP(D37,Table2[TEAM NUMBER],Table2[CCWM(AVG)]))),"-")</f>
        <v>-10.097200499999996</v>
      </c>
      <c r="O37">
        <f>_xlfn.XLOOKUP(E37,Table2[TEAM NUMBER],Table2[OPR(AVG)],"-")</f>
        <v>29.90635</v>
      </c>
      <c r="P37">
        <f>_xlfn.XLOOKUP(F37,Table2[TEAM NUMBER],Table2[OPR(AVG)],"-")</f>
        <v>50.336349999999996</v>
      </c>
      <c r="Q37">
        <f>_xlfn.XLOOKUP(C37,Table2[TEAM NUMBER],Table2[DPR(AVG)],"-")</f>
        <v>30.9861</v>
      </c>
      <c r="R37">
        <f>_xlfn.XLOOKUP(D37,Table2[TEAM NUMBER],Table2[DPR(AVG)],"-")</f>
        <v>22.9114</v>
      </c>
      <c r="S37">
        <f t="shared" si="1"/>
        <v>26.345199999999998</v>
      </c>
      <c r="T37">
        <f>IFERROR(ABS(S37)-ABS(_xlfn.XLOOKUP(E37,Table2[TEAM NUMBER],Table2[CCWM(AVG)])+_xlfn.XLOOKUP(F37,Table2[TEAM NUMBER],Table2[CCWM(AVG)])),"-")</f>
        <v>10.176099999999998</v>
      </c>
    </row>
    <row r="38" spans="1:20" x14ac:dyDescent="0.2">
      <c r="A38" t="s">
        <v>390</v>
      </c>
      <c r="B38" t="s">
        <v>391</v>
      </c>
      <c r="C38" t="s">
        <v>135</v>
      </c>
      <c r="D38" t="s">
        <v>254</v>
      </c>
      <c r="E38" t="s">
        <v>143</v>
      </c>
      <c r="F38" t="s">
        <v>195</v>
      </c>
      <c r="H38">
        <f>_xlfn.XLOOKUP(C38,Table2[TEAM NUMBER],Table2[OPR(AVG)],"-")</f>
        <v>16.499999500000001</v>
      </c>
      <c r="I38">
        <f>_xlfn.XLOOKUP(D38,Table2[TEAM NUMBER],Table2[OPR(AVG)],"-")</f>
        <v>37.625349999999997</v>
      </c>
      <c r="J38">
        <f>_xlfn.XLOOKUP(E38,Table2[TEAM NUMBER],Table2[DPR(AVG)],"-")</f>
        <v>23.000000999999997</v>
      </c>
      <c r="K38">
        <f>_xlfn.XLOOKUP(F38,Table2[TEAM NUMBER],Table2[DPR(AVG)],"-")</f>
        <v>18.861550000000001</v>
      </c>
      <c r="L38">
        <f t="shared" si="0"/>
        <v>12.2637985</v>
      </c>
      <c r="M38">
        <f>IFERROR(ABS(L38)-ABS((_xlfn.XLOOKUP(C38,Table2[TEAM NUMBER],Table2[CCWM(AVG)])+_xlfn.XLOOKUP(D38,Table2[TEAM NUMBER],Table2[CCWM(AVG)]))),"-")</f>
        <v>3.5722980000000035</v>
      </c>
      <c r="O38">
        <f>_xlfn.XLOOKUP(E38,Table2[TEAM NUMBER],Table2[OPR(AVG)],"-")</f>
        <v>13.500000499999997</v>
      </c>
      <c r="P38">
        <f>_xlfn.XLOOKUP(F38,Table2[TEAM NUMBER],Table2[OPR(AVG)],"-")</f>
        <v>40.431750000000001</v>
      </c>
      <c r="Q38">
        <f>_xlfn.XLOOKUP(C38,Table2[TEAM NUMBER],Table2[DPR(AVG)],"-")</f>
        <v>24</v>
      </c>
      <c r="R38">
        <f>_xlfn.XLOOKUP(D38,Table2[TEAM NUMBER],Table2[DPR(AVG)],"-")</f>
        <v>38.816850000000002</v>
      </c>
      <c r="S38">
        <f t="shared" si="1"/>
        <v>-8.8850995000000026</v>
      </c>
      <c r="T38">
        <f>IFERROR(ABS(S38)-ABS(_xlfn.XLOOKUP(E38,Table2[TEAM NUMBER],Table2[CCWM(AVG)])+_xlfn.XLOOKUP(F38,Table2[TEAM NUMBER],Table2[CCWM(AVG)])),"-")</f>
        <v>-3.1850999999999967</v>
      </c>
    </row>
    <row r="39" spans="1:20" x14ac:dyDescent="0.2">
      <c r="A39" t="s">
        <v>392</v>
      </c>
      <c r="B39" t="s">
        <v>393</v>
      </c>
      <c r="C39" t="s">
        <v>177</v>
      </c>
      <c r="D39" s="51" t="s">
        <v>114</v>
      </c>
      <c r="E39" t="s">
        <v>214</v>
      </c>
      <c r="F39" t="s">
        <v>169</v>
      </c>
      <c r="H39" t="str">
        <f>_xlfn.XLOOKUP(C39,Table2[TEAM NUMBER],Table2[OPR(AVG)],"-")</f>
        <v>-</v>
      </c>
      <c r="I39">
        <f>_xlfn.XLOOKUP(D39,Table2[TEAM NUMBER],Table2[OPR(AVG)],"-")</f>
        <v>33.064150249999997</v>
      </c>
      <c r="J39">
        <f>_xlfn.XLOOKUP(E39,Table2[TEAM NUMBER],Table2[DPR(AVG)],"-")</f>
        <v>18.476165000000002</v>
      </c>
      <c r="K39" t="str">
        <f>_xlfn.XLOOKUP(F39,Table2[TEAM NUMBER],Table2[DPR(AVG)],"-")</f>
        <v>-</v>
      </c>
      <c r="L39">
        <f t="shared" si="0"/>
        <v>14.587985249999996</v>
      </c>
      <c r="M39" t="str">
        <f>IFERROR(ABS(L39)-ABS((_xlfn.XLOOKUP(C39,Table2[TEAM NUMBER],Table2[CCWM(AVG)])+_xlfn.XLOOKUP(D39,Table2[TEAM NUMBER],Table2[CCWM(AVG)]))),"-")</f>
        <v>-</v>
      </c>
      <c r="O39">
        <f>_xlfn.XLOOKUP(E39,Table2[TEAM NUMBER],Table2[OPR(AVG)],"-")</f>
        <v>53.329099999999997</v>
      </c>
      <c r="P39" t="str">
        <f>_xlfn.XLOOKUP(F39,Table2[TEAM NUMBER],Table2[OPR(AVG)],"-")</f>
        <v>-</v>
      </c>
      <c r="Q39" t="str">
        <f>_xlfn.XLOOKUP(C39,Table2[TEAM NUMBER],Table2[DPR(AVG)],"-")</f>
        <v>-</v>
      </c>
      <c r="R39">
        <f>_xlfn.XLOOKUP(D39,Table2[TEAM NUMBER],Table2[DPR(AVG)],"-")</f>
        <v>26.77195</v>
      </c>
      <c r="S39">
        <f t="shared" si="1"/>
        <v>26.557149999999996</v>
      </c>
      <c r="T39" t="str">
        <f>IFERROR(ABS(S39)-ABS(_xlfn.XLOOKUP(E39,Table2[TEAM NUMBER],Table2[CCWM(AVG)])+_xlfn.XLOOKUP(F39,Table2[TEAM NUMBER],Table2[CCWM(AVG)])),"-")</f>
        <v>-</v>
      </c>
    </row>
    <row r="40" spans="1:20" x14ac:dyDescent="0.2">
      <c r="A40" t="s">
        <v>394</v>
      </c>
      <c r="B40" t="s">
        <v>395</v>
      </c>
      <c r="C40" t="s">
        <v>131</v>
      </c>
      <c r="D40" t="s">
        <v>235</v>
      </c>
      <c r="E40" t="s">
        <v>160</v>
      </c>
      <c r="F40" t="s">
        <v>175</v>
      </c>
      <c r="H40">
        <f>_xlfn.XLOOKUP(C40,Table2[TEAM NUMBER],Table2[OPR(AVG)],"-")</f>
        <v>39.714749749999996</v>
      </c>
      <c r="I40">
        <f>_xlfn.XLOOKUP(D40,Table2[TEAM NUMBER],Table2[OPR(AVG)],"-")</f>
        <v>20.345849999999999</v>
      </c>
      <c r="J40" t="str">
        <f>_xlfn.XLOOKUP(E40,Table2[TEAM NUMBER],Table2[DPR(AVG)],"-")</f>
        <v>-</v>
      </c>
      <c r="K40" t="str">
        <f>_xlfn.XLOOKUP(F40,Table2[TEAM NUMBER],Table2[DPR(AVG)],"-")</f>
        <v>-</v>
      </c>
      <c r="L40">
        <f t="shared" si="0"/>
        <v>60.060599749999994</v>
      </c>
      <c r="M40">
        <f>IFERROR(ABS(L40)-ABS((_xlfn.XLOOKUP(C40,Table2[TEAM NUMBER],Table2[CCWM(AVG)])+_xlfn.XLOOKUP(D40,Table2[TEAM NUMBER],Table2[CCWM(AVG)]))),"-")</f>
        <v>44.922499500000001</v>
      </c>
      <c r="O40" t="str">
        <f>_xlfn.XLOOKUP(E40,Table2[TEAM NUMBER],Table2[OPR(AVG)],"-")</f>
        <v>-</v>
      </c>
      <c r="P40" t="str">
        <f>_xlfn.XLOOKUP(F40,Table2[TEAM NUMBER],Table2[OPR(AVG)],"-")</f>
        <v>-</v>
      </c>
      <c r="Q40">
        <f>_xlfn.XLOOKUP(C40,Table2[TEAM NUMBER],Table2[DPR(AVG)],"-")</f>
        <v>21.297399500000001</v>
      </c>
      <c r="R40">
        <f>_xlfn.XLOOKUP(D40,Table2[TEAM NUMBER],Table2[DPR(AVG)],"-")</f>
        <v>23.6251</v>
      </c>
      <c r="S40">
        <f t="shared" si="1"/>
        <v>-44.922499500000001</v>
      </c>
      <c r="T40" t="str">
        <f>IFERROR(ABS(S40)-ABS(_xlfn.XLOOKUP(E40,Table2[TEAM NUMBER],Table2[CCWM(AVG)])+_xlfn.XLOOKUP(F40,Table2[TEAM NUMBER],Table2[CCWM(AVG)])),"-")</f>
        <v>-</v>
      </c>
    </row>
    <row r="41" spans="1:20" x14ac:dyDescent="0.2">
      <c r="A41" t="s">
        <v>396</v>
      </c>
      <c r="B41" t="s">
        <v>397</v>
      </c>
      <c r="C41" t="s">
        <v>166</v>
      </c>
      <c r="D41" t="s">
        <v>242</v>
      </c>
      <c r="E41" t="s">
        <v>254</v>
      </c>
      <c r="F41" t="s">
        <v>251</v>
      </c>
      <c r="H41" t="str">
        <f>_xlfn.XLOOKUP(C41,Table2[TEAM NUMBER],Table2[OPR(AVG)],"-")</f>
        <v>-</v>
      </c>
      <c r="I41">
        <f>_xlfn.XLOOKUP(D41,Table2[TEAM NUMBER],Table2[OPR(AVG)],"-")</f>
        <v>25.887799999999999</v>
      </c>
      <c r="J41">
        <f>_xlfn.XLOOKUP(E41,Table2[TEAM NUMBER],Table2[DPR(AVG)],"-")</f>
        <v>38.816850000000002</v>
      </c>
      <c r="K41">
        <f>_xlfn.XLOOKUP(F41,Table2[TEAM NUMBER],Table2[DPR(AVG)],"-")</f>
        <v>22.9114</v>
      </c>
      <c r="L41">
        <f t="shared" si="0"/>
        <v>-35.840450000000004</v>
      </c>
      <c r="M41" t="str">
        <f>IFERROR(ABS(L41)-ABS((_xlfn.XLOOKUP(C41,Table2[TEAM NUMBER],Table2[CCWM(AVG)])+_xlfn.XLOOKUP(D41,Table2[TEAM NUMBER],Table2[CCWM(AVG)]))),"-")</f>
        <v>-</v>
      </c>
      <c r="O41">
        <f>_xlfn.XLOOKUP(E41,Table2[TEAM NUMBER],Table2[OPR(AVG)],"-")</f>
        <v>37.625349999999997</v>
      </c>
      <c r="P41">
        <f>_xlfn.XLOOKUP(F41,Table2[TEAM NUMBER],Table2[OPR(AVG)],"-")</f>
        <v>34.78295</v>
      </c>
      <c r="Q41" t="str">
        <f>_xlfn.XLOOKUP(C41,Table2[TEAM NUMBER],Table2[DPR(AVG)],"-")</f>
        <v>-</v>
      </c>
      <c r="R41">
        <f>_xlfn.XLOOKUP(D41,Table2[TEAM NUMBER],Table2[DPR(AVG)],"-")</f>
        <v>36.587850000000003</v>
      </c>
      <c r="S41">
        <f t="shared" si="1"/>
        <v>35.820449999999994</v>
      </c>
      <c r="T41">
        <f>IFERROR(ABS(S41)-ABS(_xlfn.XLOOKUP(E41,Table2[TEAM NUMBER],Table2[CCWM(AVG)])+_xlfn.XLOOKUP(F41,Table2[TEAM NUMBER],Table2[CCWM(AVG)])),"-")</f>
        <v>25.140399999999993</v>
      </c>
    </row>
    <row r="42" spans="1:20" x14ac:dyDescent="0.2">
      <c r="A42" t="s">
        <v>398</v>
      </c>
      <c r="B42" t="s">
        <v>399</v>
      </c>
      <c r="C42" t="s">
        <v>214</v>
      </c>
      <c r="D42" t="s">
        <v>195</v>
      </c>
      <c r="E42" t="s">
        <v>127</v>
      </c>
      <c r="F42" t="s">
        <v>162</v>
      </c>
      <c r="H42">
        <f>_xlfn.XLOOKUP(C42,Table2[TEAM NUMBER],Table2[OPR(AVG)],"-")</f>
        <v>53.329099999999997</v>
      </c>
      <c r="I42">
        <f>_xlfn.XLOOKUP(D42,Table2[TEAM NUMBER],Table2[OPR(AVG)],"-")</f>
        <v>40.431750000000001</v>
      </c>
      <c r="J42">
        <f>_xlfn.XLOOKUP(E42,Table2[TEAM NUMBER],Table2[DPR(AVG)],"-")</f>
        <v>30.9861</v>
      </c>
      <c r="K42" t="str">
        <f>_xlfn.XLOOKUP(F42,Table2[TEAM NUMBER],Table2[DPR(AVG)],"-")</f>
        <v>-</v>
      </c>
      <c r="L42">
        <f t="shared" si="0"/>
        <v>62.774750000000004</v>
      </c>
      <c r="M42">
        <f>IFERROR(ABS(L42)-ABS((_xlfn.XLOOKUP(C42,Table2[TEAM NUMBER],Table2[CCWM(AVG)])+_xlfn.XLOOKUP(D42,Table2[TEAM NUMBER],Table2[CCWM(AVG)]))),"-")</f>
        <v>6.3516150000000025</v>
      </c>
      <c r="O42">
        <f>_xlfn.XLOOKUP(E42,Table2[TEAM NUMBER],Table2[OPR(AVG)],"-")</f>
        <v>29.25120025</v>
      </c>
      <c r="P42" t="str">
        <f>_xlfn.XLOOKUP(F42,Table2[TEAM NUMBER],Table2[OPR(AVG)],"-")</f>
        <v>-</v>
      </c>
      <c r="Q42">
        <f>_xlfn.XLOOKUP(C42,Table2[TEAM NUMBER],Table2[DPR(AVG)],"-")</f>
        <v>18.476165000000002</v>
      </c>
      <c r="R42">
        <f>_xlfn.XLOOKUP(D42,Table2[TEAM NUMBER],Table2[DPR(AVG)],"-")</f>
        <v>18.861550000000001</v>
      </c>
      <c r="S42">
        <f t="shared" si="1"/>
        <v>-8.0865147500000027</v>
      </c>
      <c r="T42" t="str">
        <f>IFERROR(ABS(S42)-ABS(_xlfn.XLOOKUP(E42,Table2[TEAM NUMBER],Table2[CCWM(AVG)])+_xlfn.XLOOKUP(F42,Table2[TEAM NUMBER],Table2[CCWM(AVG)])),"-")</f>
        <v>-</v>
      </c>
    </row>
    <row r="43" spans="1:20" x14ac:dyDescent="0.2">
      <c r="A43" t="s">
        <v>400</v>
      </c>
      <c r="B43" t="s">
        <v>401</v>
      </c>
      <c r="C43" t="s">
        <v>135</v>
      </c>
      <c r="D43" t="s">
        <v>174</v>
      </c>
      <c r="E43" t="s">
        <v>131</v>
      </c>
      <c r="F43" t="s">
        <v>287</v>
      </c>
      <c r="H43">
        <f>_xlfn.XLOOKUP(C43,Table2[TEAM NUMBER],Table2[OPR(AVG)],"-")</f>
        <v>16.499999500000001</v>
      </c>
      <c r="I43" t="str">
        <f>_xlfn.XLOOKUP(D43,Table2[TEAM NUMBER],Table2[OPR(AVG)],"-")</f>
        <v>-</v>
      </c>
      <c r="J43">
        <f>_xlfn.XLOOKUP(E43,Table2[TEAM NUMBER],Table2[DPR(AVG)],"-")</f>
        <v>21.297399500000001</v>
      </c>
      <c r="K43">
        <f>_xlfn.XLOOKUP(F43,Table2[TEAM NUMBER],Table2[DPR(AVG)],"-")</f>
        <v>27.3751</v>
      </c>
      <c r="L43">
        <f t="shared" si="0"/>
        <v>-32.172499999999999</v>
      </c>
      <c r="M43" t="str">
        <f>IFERROR(ABS(L43)-ABS((_xlfn.XLOOKUP(C43,Table2[TEAM NUMBER],Table2[CCWM(AVG)])+_xlfn.XLOOKUP(D43,Table2[TEAM NUMBER],Table2[CCWM(AVG)]))),"-")</f>
        <v>-</v>
      </c>
      <c r="O43">
        <f>_xlfn.XLOOKUP(E43,Table2[TEAM NUMBER],Table2[OPR(AVG)],"-")</f>
        <v>39.714749749999996</v>
      </c>
      <c r="P43">
        <f>_xlfn.XLOOKUP(F43,Table2[TEAM NUMBER],Table2[OPR(AVG)],"-")</f>
        <v>17.711750000000002</v>
      </c>
      <c r="Q43">
        <f>_xlfn.XLOOKUP(C43,Table2[TEAM NUMBER],Table2[DPR(AVG)],"-")</f>
        <v>24</v>
      </c>
      <c r="R43" t="str">
        <f>_xlfn.XLOOKUP(D43,Table2[TEAM NUMBER],Table2[DPR(AVG)],"-")</f>
        <v>-</v>
      </c>
      <c r="S43">
        <f t="shared" si="1"/>
        <v>33.426499749999998</v>
      </c>
      <c r="T43">
        <f>IFERROR(ABS(S43)-ABS(_xlfn.XLOOKUP(E43,Table2[TEAM NUMBER],Table2[CCWM(AVG)])+_xlfn.XLOOKUP(F43,Table2[TEAM NUMBER],Table2[CCWM(AVG)])),"-")</f>
        <v>24.672499500000001</v>
      </c>
    </row>
    <row r="44" spans="1:20" x14ac:dyDescent="0.2">
      <c r="A44" t="s">
        <v>402</v>
      </c>
      <c r="B44" t="s">
        <v>403</v>
      </c>
      <c r="C44" t="s">
        <v>210</v>
      </c>
      <c r="D44" t="s">
        <v>224</v>
      </c>
      <c r="E44" t="s">
        <v>219</v>
      </c>
      <c r="F44" t="s">
        <v>119</v>
      </c>
      <c r="H44">
        <f>_xlfn.XLOOKUP(C44,Table2[TEAM NUMBER],Table2[OPR(AVG)],"-")</f>
        <v>29.90635</v>
      </c>
      <c r="I44">
        <f>_xlfn.XLOOKUP(D44,Table2[TEAM NUMBER],Table2[OPR(AVG)],"-")</f>
        <v>39.316600000000001</v>
      </c>
      <c r="J44">
        <f>_xlfn.XLOOKUP(E44,Table2[TEAM NUMBER],Table2[DPR(AVG)],"-")</f>
        <v>43.540549999999996</v>
      </c>
      <c r="K44">
        <f>_xlfn.XLOOKUP(F44,Table2[TEAM NUMBER],Table2[DPR(AVG)],"-")</f>
        <v>43.971650499999996</v>
      </c>
      <c r="L44">
        <f t="shared" si="0"/>
        <v>-18.289250499999994</v>
      </c>
      <c r="M44">
        <f>IFERROR(ABS(L44)-ABS((_xlfn.XLOOKUP(C44,Table2[TEAM NUMBER],Table2[CCWM(AVG)])+_xlfn.XLOOKUP(D44,Table2[TEAM NUMBER],Table2[CCWM(AVG)]))),"-")</f>
        <v>7.1574504999999924</v>
      </c>
      <c r="O44">
        <f>_xlfn.XLOOKUP(E44,Table2[TEAM NUMBER],Table2[OPR(AVG)],"-")</f>
        <v>56.535899999999998</v>
      </c>
      <c r="P44">
        <f>_xlfn.XLOOKUP(F44,Table2[TEAM NUMBER],Table2[OPR(AVG)],"-")</f>
        <v>29.075300249999998</v>
      </c>
      <c r="Q44">
        <f>_xlfn.XLOOKUP(C44,Table2[TEAM NUMBER],Table2[DPR(AVG)],"-")</f>
        <v>21.28585</v>
      </c>
      <c r="R44">
        <f>_xlfn.XLOOKUP(D44,Table2[TEAM NUMBER],Table2[DPR(AVG)],"-")</f>
        <v>36.805300000000003</v>
      </c>
      <c r="S44">
        <f t="shared" si="1"/>
        <v>27.520050249999997</v>
      </c>
      <c r="T44">
        <f>IFERROR(ABS(S44)-ABS(_xlfn.XLOOKUP(E44,Table2[TEAM NUMBER],Table2[CCWM(AVG)])+_xlfn.XLOOKUP(F44,Table2[TEAM NUMBER],Table2[CCWM(AVG)])),"-")</f>
        <v>25.619050000000001</v>
      </c>
    </row>
    <row r="45" spans="1:20" x14ac:dyDescent="0.2">
      <c r="A45" t="s">
        <v>404</v>
      </c>
      <c r="B45" t="s">
        <v>405</v>
      </c>
      <c r="C45" t="s">
        <v>207</v>
      </c>
      <c r="D45" t="s">
        <v>164</v>
      </c>
      <c r="E45" t="s">
        <v>177</v>
      </c>
      <c r="F45" t="s">
        <v>203</v>
      </c>
      <c r="H45">
        <f>_xlfn.XLOOKUP(C45,Table2[TEAM NUMBER],Table2[OPR(AVG)],"-")</f>
        <v>36.428750000000001</v>
      </c>
      <c r="I45" t="str">
        <f>_xlfn.XLOOKUP(D45,Table2[TEAM NUMBER],Table2[OPR(AVG)],"-")</f>
        <v>-</v>
      </c>
      <c r="J45" t="str">
        <f>_xlfn.XLOOKUP(E45,Table2[TEAM NUMBER],Table2[DPR(AVG)],"-")</f>
        <v>-</v>
      </c>
      <c r="K45">
        <f>_xlfn.XLOOKUP(F45,Table2[TEAM NUMBER],Table2[DPR(AVG)],"-")</f>
        <v>42.787750000000003</v>
      </c>
      <c r="L45">
        <f t="shared" si="0"/>
        <v>-6.3590000000000018</v>
      </c>
      <c r="M45" t="str">
        <f>IFERROR(ABS(L45)-ABS((_xlfn.XLOOKUP(C45,Table2[TEAM NUMBER],Table2[CCWM(AVG)])+_xlfn.XLOOKUP(D45,Table2[TEAM NUMBER],Table2[CCWM(AVG)]))),"-")</f>
        <v>-</v>
      </c>
      <c r="O45" t="str">
        <f>_xlfn.XLOOKUP(E45,Table2[TEAM NUMBER],Table2[OPR(AVG)],"-")</f>
        <v>-</v>
      </c>
      <c r="P45">
        <f>_xlfn.XLOOKUP(F45,Table2[TEAM NUMBER],Table2[OPR(AVG)],"-")</f>
        <v>50.336349999999996</v>
      </c>
      <c r="Q45">
        <f>_xlfn.XLOOKUP(C45,Table2[TEAM NUMBER],Table2[DPR(AVG)],"-")</f>
        <v>18.263400000000001</v>
      </c>
      <c r="R45" t="str">
        <f>_xlfn.XLOOKUP(D45,Table2[TEAM NUMBER],Table2[DPR(AVG)],"-")</f>
        <v>-</v>
      </c>
      <c r="S45">
        <f t="shared" si="1"/>
        <v>32.072949999999992</v>
      </c>
      <c r="T45" t="str">
        <f>IFERROR(ABS(S45)-ABS(_xlfn.XLOOKUP(E45,Table2[TEAM NUMBER],Table2[CCWM(AVG)])+_xlfn.XLOOKUP(F45,Table2[TEAM NUMBER],Table2[CCWM(AVG)])),"-")</f>
        <v>-</v>
      </c>
    </row>
    <row r="46" spans="1:20" x14ac:dyDescent="0.2">
      <c r="A46" t="s">
        <v>406</v>
      </c>
      <c r="B46" t="s">
        <v>407</v>
      </c>
      <c r="C46" t="s">
        <v>172</v>
      </c>
      <c r="D46" t="s">
        <v>169</v>
      </c>
      <c r="E46" t="s">
        <v>258</v>
      </c>
      <c r="F46" t="s">
        <v>160</v>
      </c>
      <c r="H46" t="str">
        <f>_xlfn.XLOOKUP(C46,Table2[TEAM NUMBER],Table2[OPR(AVG)],"-")</f>
        <v>-</v>
      </c>
      <c r="I46" t="str">
        <f>_xlfn.XLOOKUP(D46,Table2[TEAM NUMBER],Table2[OPR(AVG)],"-")</f>
        <v>-</v>
      </c>
      <c r="J46">
        <f>_xlfn.XLOOKUP(E46,Table2[TEAM NUMBER],Table2[DPR(AVG)],"-")</f>
        <v>25.69745</v>
      </c>
      <c r="K46" t="str">
        <f>_xlfn.XLOOKUP(F46,Table2[TEAM NUMBER],Table2[DPR(AVG)],"-")</f>
        <v>-</v>
      </c>
      <c r="L46">
        <f t="shared" si="0"/>
        <v>-25.69745</v>
      </c>
      <c r="M46" t="str">
        <f>IFERROR(ABS(L46)-ABS((_xlfn.XLOOKUP(C46,Table2[TEAM NUMBER],Table2[CCWM(AVG)])+_xlfn.XLOOKUP(D46,Table2[TEAM NUMBER],Table2[CCWM(AVG)]))),"-")</f>
        <v>-</v>
      </c>
      <c r="O46">
        <f>_xlfn.XLOOKUP(E46,Table2[TEAM NUMBER],Table2[OPR(AVG)],"-")</f>
        <v>12.68665</v>
      </c>
      <c r="P46" t="str">
        <f>_xlfn.XLOOKUP(F46,Table2[TEAM NUMBER],Table2[OPR(AVG)],"-")</f>
        <v>-</v>
      </c>
      <c r="Q46" t="str">
        <f>_xlfn.XLOOKUP(C46,Table2[TEAM NUMBER],Table2[DPR(AVG)],"-")</f>
        <v>-</v>
      </c>
      <c r="R46" t="str">
        <f>_xlfn.XLOOKUP(D46,Table2[TEAM NUMBER],Table2[DPR(AVG)],"-")</f>
        <v>-</v>
      </c>
      <c r="S46">
        <f t="shared" si="1"/>
        <v>12.68665</v>
      </c>
      <c r="T46" t="str">
        <f>IFERROR(ABS(S46)-ABS(_xlfn.XLOOKUP(E46,Table2[TEAM NUMBER],Table2[CCWM(AVG)])+_xlfn.XLOOKUP(F46,Table2[TEAM NUMBER],Table2[CCWM(AVG)])),"-")</f>
        <v>-</v>
      </c>
    </row>
    <row r="47" spans="1:20" x14ac:dyDescent="0.2">
      <c r="A47" t="s">
        <v>408</v>
      </c>
      <c r="B47" t="s">
        <v>409</v>
      </c>
      <c r="C47" t="s">
        <v>143</v>
      </c>
      <c r="D47" s="51" t="s">
        <v>114</v>
      </c>
      <c r="E47" t="s">
        <v>228</v>
      </c>
      <c r="F47" t="s">
        <v>235</v>
      </c>
      <c r="H47">
        <f>_xlfn.XLOOKUP(C47,Table2[TEAM NUMBER],Table2[OPR(AVG)],"-")</f>
        <v>13.500000499999997</v>
      </c>
      <c r="I47">
        <f>_xlfn.XLOOKUP(D47,Table2[TEAM NUMBER],Table2[OPR(AVG)],"-")</f>
        <v>33.064150249999997</v>
      </c>
      <c r="J47">
        <f>_xlfn.XLOOKUP(E47,Table2[TEAM NUMBER],Table2[DPR(AVG)],"-")</f>
        <v>31.774699999999999</v>
      </c>
      <c r="K47">
        <f>_xlfn.XLOOKUP(F47,Table2[TEAM NUMBER],Table2[DPR(AVG)],"-")</f>
        <v>23.6251</v>
      </c>
      <c r="L47">
        <f t="shared" si="0"/>
        <v>-8.835649250000003</v>
      </c>
      <c r="M47">
        <f>IFERROR(ABS(L47)-ABS((_xlfn.XLOOKUP(C47,Table2[TEAM NUMBER],Table2[CCWM(AVG)])+_xlfn.XLOOKUP(D47,Table2[TEAM NUMBER],Table2[CCWM(AVG)]))),"-")</f>
        <v>5.6278490000000039</v>
      </c>
      <c r="O47">
        <f>_xlfn.XLOOKUP(E47,Table2[TEAM NUMBER],Table2[OPR(AVG)],"-")</f>
        <v>28.648050000000001</v>
      </c>
      <c r="P47">
        <f>_xlfn.XLOOKUP(F47,Table2[TEAM NUMBER],Table2[OPR(AVG)],"-")</f>
        <v>20.345849999999999</v>
      </c>
      <c r="Q47">
        <f>_xlfn.XLOOKUP(C47,Table2[TEAM NUMBER],Table2[DPR(AVG)],"-")</f>
        <v>23.000000999999997</v>
      </c>
      <c r="R47">
        <f>_xlfn.XLOOKUP(D47,Table2[TEAM NUMBER],Table2[DPR(AVG)],"-")</f>
        <v>26.77195</v>
      </c>
      <c r="S47">
        <f t="shared" si="1"/>
        <v>-0.77805100000000493</v>
      </c>
      <c r="T47">
        <f>IFERROR(ABS(S47)-ABS(_xlfn.XLOOKUP(E47,Table2[TEAM NUMBER],Table2[CCWM(AVG)])+_xlfn.XLOOKUP(F47,Table2[TEAM NUMBER],Table2[CCWM(AVG)])),"-")</f>
        <v>-5.6278489999999941</v>
      </c>
    </row>
    <row r="48" spans="1:20" x14ac:dyDescent="0.2">
      <c r="A48" t="s">
        <v>410</v>
      </c>
      <c r="B48" t="s">
        <v>411</v>
      </c>
      <c r="C48" t="s">
        <v>171</v>
      </c>
      <c r="D48" t="s">
        <v>175</v>
      </c>
      <c r="E48" t="s">
        <v>166</v>
      </c>
      <c r="F48" t="s">
        <v>224</v>
      </c>
      <c r="H48" t="str">
        <f>_xlfn.XLOOKUP(C48,Table2[TEAM NUMBER],Table2[OPR(AVG)],"-")</f>
        <v>-</v>
      </c>
      <c r="I48" t="str">
        <f>_xlfn.XLOOKUP(D48,Table2[TEAM NUMBER],Table2[OPR(AVG)],"-")</f>
        <v>-</v>
      </c>
      <c r="J48" t="str">
        <f>_xlfn.XLOOKUP(E48,Table2[TEAM NUMBER],Table2[DPR(AVG)],"-")</f>
        <v>-</v>
      </c>
      <c r="K48">
        <f>_xlfn.XLOOKUP(F48,Table2[TEAM NUMBER],Table2[DPR(AVG)],"-")</f>
        <v>36.805300000000003</v>
      </c>
      <c r="L48">
        <f t="shared" si="0"/>
        <v>-36.805300000000003</v>
      </c>
      <c r="M48" t="str">
        <f>IFERROR(ABS(L48)-ABS((_xlfn.XLOOKUP(C48,Table2[TEAM NUMBER],Table2[CCWM(AVG)])+_xlfn.XLOOKUP(D48,Table2[TEAM NUMBER],Table2[CCWM(AVG)]))),"-")</f>
        <v>-</v>
      </c>
      <c r="O48" t="str">
        <f>_xlfn.XLOOKUP(E48,Table2[TEAM NUMBER],Table2[OPR(AVG)],"-")</f>
        <v>-</v>
      </c>
      <c r="P48">
        <f>_xlfn.XLOOKUP(F48,Table2[TEAM NUMBER],Table2[OPR(AVG)],"-")</f>
        <v>39.316600000000001</v>
      </c>
      <c r="Q48" t="str">
        <f>_xlfn.XLOOKUP(C48,Table2[TEAM NUMBER],Table2[DPR(AVG)],"-")</f>
        <v>-</v>
      </c>
      <c r="R48" t="str">
        <f>_xlfn.XLOOKUP(D48,Table2[TEAM NUMBER],Table2[DPR(AVG)],"-")</f>
        <v>-</v>
      </c>
      <c r="S48">
        <f t="shared" si="1"/>
        <v>39.316600000000001</v>
      </c>
      <c r="T48" t="str">
        <f>IFERROR(ABS(S48)-ABS(_xlfn.XLOOKUP(E48,Table2[TEAM NUMBER],Table2[CCWM(AVG)])+_xlfn.XLOOKUP(F48,Table2[TEAM NUMBER],Table2[CCWM(AVG)])),"-")</f>
        <v>-</v>
      </c>
    </row>
    <row r="49" spans="1:20" x14ac:dyDescent="0.2">
      <c r="A49" t="s">
        <v>412</v>
      </c>
      <c r="B49" t="s">
        <v>413</v>
      </c>
      <c r="C49" t="s">
        <v>131</v>
      </c>
      <c r="D49" t="s">
        <v>219</v>
      </c>
      <c r="E49" t="s">
        <v>254</v>
      </c>
      <c r="F49" t="s">
        <v>177</v>
      </c>
      <c r="H49">
        <f>_xlfn.XLOOKUP(C49,Table2[TEAM NUMBER],Table2[OPR(AVG)],"-")</f>
        <v>39.714749749999996</v>
      </c>
      <c r="I49">
        <f>_xlfn.XLOOKUP(D49,Table2[TEAM NUMBER],Table2[OPR(AVG)],"-")</f>
        <v>56.535899999999998</v>
      </c>
      <c r="J49">
        <f>_xlfn.XLOOKUP(E49,Table2[TEAM NUMBER],Table2[DPR(AVG)],"-")</f>
        <v>38.816850000000002</v>
      </c>
      <c r="K49" t="str">
        <f>_xlfn.XLOOKUP(F49,Table2[TEAM NUMBER],Table2[DPR(AVG)],"-")</f>
        <v>-</v>
      </c>
      <c r="L49">
        <f t="shared" si="0"/>
        <v>57.433799749999991</v>
      </c>
      <c r="M49">
        <f>IFERROR(ABS(L49)-ABS((_xlfn.XLOOKUP(C49,Table2[TEAM NUMBER],Table2[CCWM(AVG)])+_xlfn.XLOOKUP(D49,Table2[TEAM NUMBER],Table2[CCWM(AVG)]))),"-")</f>
        <v>26.021099499999991</v>
      </c>
      <c r="O49">
        <f>_xlfn.XLOOKUP(E49,Table2[TEAM NUMBER],Table2[OPR(AVG)],"-")</f>
        <v>37.625349999999997</v>
      </c>
      <c r="P49" t="str">
        <f>_xlfn.XLOOKUP(F49,Table2[TEAM NUMBER],Table2[OPR(AVG)],"-")</f>
        <v>-</v>
      </c>
      <c r="Q49">
        <f>_xlfn.XLOOKUP(C49,Table2[TEAM NUMBER],Table2[DPR(AVG)],"-")</f>
        <v>21.297399500000001</v>
      </c>
      <c r="R49">
        <f>_xlfn.XLOOKUP(D49,Table2[TEAM NUMBER],Table2[DPR(AVG)],"-")</f>
        <v>43.540549999999996</v>
      </c>
      <c r="S49">
        <f t="shared" si="1"/>
        <v>-27.212599499999996</v>
      </c>
      <c r="T49" t="str">
        <f>IFERROR(ABS(S49)-ABS(_xlfn.XLOOKUP(E49,Table2[TEAM NUMBER],Table2[CCWM(AVG)])+_xlfn.XLOOKUP(F49,Table2[TEAM NUMBER],Table2[CCWM(AVG)])),"-")</f>
        <v>-</v>
      </c>
    </row>
    <row r="50" spans="1:20" x14ac:dyDescent="0.2">
      <c r="A50" t="s">
        <v>414</v>
      </c>
      <c r="B50" t="s">
        <v>415</v>
      </c>
      <c r="C50" t="s">
        <v>162</v>
      </c>
      <c r="D50" t="s">
        <v>251</v>
      </c>
      <c r="E50" t="s">
        <v>174</v>
      </c>
      <c r="F50" s="51" t="s">
        <v>114</v>
      </c>
      <c r="H50" t="str">
        <f>_xlfn.XLOOKUP(C50,Table2[TEAM NUMBER],Table2[OPR(AVG)],"-")</f>
        <v>-</v>
      </c>
      <c r="I50">
        <f>_xlfn.XLOOKUP(D50,Table2[TEAM NUMBER],Table2[OPR(AVG)],"-")</f>
        <v>34.78295</v>
      </c>
      <c r="J50" t="str">
        <f>_xlfn.XLOOKUP(E50,Table2[TEAM NUMBER],Table2[DPR(AVG)],"-")</f>
        <v>-</v>
      </c>
      <c r="K50">
        <f>_xlfn.XLOOKUP(F50,Table2[TEAM NUMBER],Table2[DPR(AVG)],"-")</f>
        <v>26.77195</v>
      </c>
      <c r="L50">
        <f t="shared" si="0"/>
        <v>8.0109999999999992</v>
      </c>
      <c r="M50" t="str">
        <f>IFERROR(ABS(L50)-ABS((_xlfn.XLOOKUP(C50,Table2[TEAM NUMBER],Table2[CCWM(AVG)])+_xlfn.XLOOKUP(D50,Table2[TEAM NUMBER],Table2[CCWM(AVG)]))),"-")</f>
        <v>-</v>
      </c>
      <c r="O50" t="str">
        <f>_xlfn.XLOOKUP(E50,Table2[TEAM NUMBER],Table2[OPR(AVG)],"-")</f>
        <v>-</v>
      </c>
      <c r="P50">
        <f>_xlfn.XLOOKUP(F50,Table2[TEAM NUMBER],Table2[OPR(AVG)],"-")</f>
        <v>33.064150249999997</v>
      </c>
      <c r="Q50" t="str">
        <f>_xlfn.XLOOKUP(C50,Table2[TEAM NUMBER],Table2[DPR(AVG)],"-")</f>
        <v>-</v>
      </c>
      <c r="R50">
        <f>_xlfn.XLOOKUP(D50,Table2[TEAM NUMBER],Table2[DPR(AVG)],"-")</f>
        <v>22.9114</v>
      </c>
      <c r="S50">
        <f t="shared" si="1"/>
        <v>10.152750249999997</v>
      </c>
      <c r="T50" t="str">
        <f>IFERROR(ABS(S50)-ABS(_xlfn.XLOOKUP(E50,Table2[TEAM NUMBER],Table2[CCWM(AVG)])+_xlfn.XLOOKUP(F50,Table2[TEAM NUMBER],Table2[CCWM(AVG)])),"-")</f>
        <v>-</v>
      </c>
    </row>
    <row r="51" spans="1:20" x14ac:dyDescent="0.2">
      <c r="A51" t="s">
        <v>416</v>
      </c>
      <c r="B51" t="s">
        <v>417</v>
      </c>
      <c r="C51" t="s">
        <v>160</v>
      </c>
      <c r="D51" t="s">
        <v>207</v>
      </c>
      <c r="E51" t="s">
        <v>143</v>
      </c>
      <c r="F51" t="s">
        <v>242</v>
      </c>
      <c r="H51" t="str">
        <f>_xlfn.XLOOKUP(C51,Table2[TEAM NUMBER],Table2[OPR(AVG)],"-")</f>
        <v>-</v>
      </c>
      <c r="I51">
        <f>_xlfn.XLOOKUP(D51,Table2[TEAM NUMBER],Table2[OPR(AVG)],"-")</f>
        <v>36.428750000000001</v>
      </c>
      <c r="J51">
        <f>_xlfn.XLOOKUP(E51,Table2[TEAM NUMBER],Table2[DPR(AVG)],"-")</f>
        <v>23.000000999999997</v>
      </c>
      <c r="K51">
        <f>_xlfn.XLOOKUP(F51,Table2[TEAM NUMBER],Table2[DPR(AVG)],"-")</f>
        <v>36.587850000000003</v>
      </c>
      <c r="L51">
        <f t="shared" si="0"/>
        <v>-23.159101</v>
      </c>
      <c r="M51" t="str">
        <f>IFERROR(ABS(L51)-ABS((_xlfn.XLOOKUP(C51,Table2[TEAM NUMBER],Table2[CCWM(AVG)])+_xlfn.XLOOKUP(D51,Table2[TEAM NUMBER],Table2[CCWM(AVG)]))),"-")</f>
        <v>-</v>
      </c>
      <c r="O51">
        <f>_xlfn.XLOOKUP(E51,Table2[TEAM NUMBER],Table2[OPR(AVG)],"-")</f>
        <v>13.500000499999997</v>
      </c>
      <c r="P51">
        <f>_xlfn.XLOOKUP(F51,Table2[TEAM NUMBER],Table2[OPR(AVG)],"-")</f>
        <v>25.887799999999999</v>
      </c>
      <c r="Q51" t="str">
        <f>_xlfn.XLOOKUP(C51,Table2[TEAM NUMBER],Table2[DPR(AVG)],"-")</f>
        <v>-</v>
      </c>
      <c r="R51">
        <f>_xlfn.XLOOKUP(D51,Table2[TEAM NUMBER],Table2[DPR(AVG)],"-")</f>
        <v>18.263400000000001</v>
      </c>
      <c r="S51">
        <f t="shared" si="1"/>
        <v>21.124400499999997</v>
      </c>
      <c r="T51">
        <f>IFERROR(ABS(S51)-ABS(_xlfn.XLOOKUP(E51,Table2[TEAM NUMBER],Table2[CCWM(AVG)])+_xlfn.XLOOKUP(F51,Table2[TEAM NUMBER],Table2[CCWM(AVG)])),"-")</f>
        <v>0.92434999999999334</v>
      </c>
    </row>
    <row r="52" spans="1:20" x14ac:dyDescent="0.2">
      <c r="A52" t="s">
        <v>418</v>
      </c>
      <c r="B52" t="s">
        <v>419</v>
      </c>
      <c r="C52" t="s">
        <v>287</v>
      </c>
      <c r="D52" t="s">
        <v>164</v>
      </c>
      <c r="E52" t="s">
        <v>172</v>
      </c>
      <c r="F52" t="s">
        <v>228</v>
      </c>
      <c r="H52">
        <f>_xlfn.XLOOKUP(C52,Table2[TEAM NUMBER],Table2[OPR(AVG)],"-")</f>
        <v>17.711750000000002</v>
      </c>
      <c r="I52" t="str">
        <f>_xlfn.XLOOKUP(D52,Table2[TEAM NUMBER],Table2[OPR(AVG)],"-")</f>
        <v>-</v>
      </c>
      <c r="J52" t="str">
        <f>_xlfn.XLOOKUP(E52,Table2[TEAM NUMBER],Table2[DPR(AVG)],"-")</f>
        <v>-</v>
      </c>
      <c r="K52">
        <f>_xlfn.XLOOKUP(F52,Table2[TEAM NUMBER],Table2[DPR(AVG)],"-")</f>
        <v>31.774699999999999</v>
      </c>
      <c r="L52">
        <f t="shared" si="0"/>
        <v>-14.062949999999997</v>
      </c>
      <c r="M52" t="str">
        <f>IFERROR(ABS(L52)-ABS((_xlfn.XLOOKUP(C52,Table2[TEAM NUMBER],Table2[CCWM(AVG)])+_xlfn.XLOOKUP(D52,Table2[TEAM NUMBER],Table2[CCWM(AVG)]))),"-")</f>
        <v>-</v>
      </c>
      <c r="O52" t="str">
        <f>_xlfn.XLOOKUP(E52,Table2[TEAM NUMBER],Table2[OPR(AVG)],"-")</f>
        <v>-</v>
      </c>
      <c r="P52">
        <f>_xlfn.XLOOKUP(F52,Table2[TEAM NUMBER],Table2[OPR(AVG)],"-")</f>
        <v>28.648050000000001</v>
      </c>
      <c r="Q52">
        <f>_xlfn.XLOOKUP(C52,Table2[TEAM NUMBER],Table2[DPR(AVG)],"-")</f>
        <v>27.3751</v>
      </c>
      <c r="R52" t="str">
        <f>_xlfn.XLOOKUP(D52,Table2[TEAM NUMBER],Table2[DPR(AVG)],"-")</f>
        <v>-</v>
      </c>
      <c r="S52">
        <f t="shared" si="1"/>
        <v>1.2729500000000016</v>
      </c>
      <c r="T52" t="str">
        <f>IFERROR(ABS(S52)-ABS(_xlfn.XLOOKUP(E52,Table2[TEAM NUMBER],Table2[CCWM(AVG)])+_xlfn.XLOOKUP(F52,Table2[TEAM NUMBER],Table2[CCWM(AVG)])),"-")</f>
        <v>-</v>
      </c>
    </row>
    <row r="53" spans="1:20" x14ac:dyDescent="0.2">
      <c r="A53" t="s">
        <v>420</v>
      </c>
      <c r="B53" t="s">
        <v>421</v>
      </c>
      <c r="C53" t="s">
        <v>203</v>
      </c>
      <c r="D53" t="s">
        <v>214</v>
      </c>
      <c r="E53" t="s">
        <v>175</v>
      </c>
      <c r="F53" t="s">
        <v>135</v>
      </c>
      <c r="H53">
        <f>_xlfn.XLOOKUP(C53,Table2[TEAM NUMBER],Table2[OPR(AVG)],"-")</f>
        <v>50.336349999999996</v>
      </c>
      <c r="I53">
        <f>_xlfn.XLOOKUP(D53,Table2[TEAM NUMBER],Table2[OPR(AVG)],"-")</f>
        <v>53.329099999999997</v>
      </c>
      <c r="J53" t="str">
        <f>_xlfn.XLOOKUP(E53,Table2[TEAM NUMBER],Table2[DPR(AVG)],"-")</f>
        <v>-</v>
      </c>
      <c r="K53">
        <f>_xlfn.XLOOKUP(F53,Table2[TEAM NUMBER],Table2[DPR(AVG)],"-")</f>
        <v>24</v>
      </c>
      <c r="L53">
        <f t="shared" si="0"/>
        <v>79.665449999999993</v>
      </c>
      <c r="M53">
        <f>IFERROR(ABS(L53)-ABS((_xlfn.XLOOKUP(C53,Table2[TEAM NUMBER],Table2[CCWM(AVG)])+_xlfn.XLOOKUP(D53,Table2[TEAM NUMBER],Table2[CCWM(AVG)]))),"-")</f>
        <v>37.26391499999999</v>
      </c>
      <c r="O53" t="str">
        <f>_xlfn.XLOOKUP(E53,Table2[TEAM NUMBER],Table2[OPR(AVG)],"-")</f>
        <v>-</v>
      </c>
      <c r="P53">
        <f>_xlfn.XLOOKUP(F53,Table2[TEAM NUMBER],Table2[OPR(AVG)],"-")</f>
        <v>16.499999500000001</v>
      </c>
      <c r="Q53">
        <f>_xlfn.XLOOKUP(C53,Table2[TEAM NUMBER],Table2[DPR(AVG)],"-")</f>
        <v>42.787750000000003</v>
      </c>
      <c r="R53">
        <f>_xlfn.XLOOKUP(D53,Table2[TEAM NUMBER],Table2[DPR(AVG)],"-")</f>
        <v>18.476165000000002</v>
      </c>
      <c r="S53">
        <f t="shared" si="1"/>
        <v>-44.763915500000003</v>
      </c>
      <c r="T53" t="str">
        <f>IFERROR(ABS(S53)-ABS(_xlfn.XLOOKUP(E53,Table2[TEAM NUMBER],Table2[CCWM(AVG)])+_xlfn.XLOOKUP(F53,Table2[TEAM NUMBER],Table2[CCWM(AVG)])),"-")</f>
        <v>-</v>
      </c>
    </row>
    <row r="54" spans="1:20" x14ac:dyDescent="0.2">
      <c r="A54" t="s">
        <v>422</v>
      </c>
      <c r="B54" t="s">
        <v>423</v>
      </c>
      <c r="C54" t="s">
        <v>235</v>
      </c>
      <c r="D54" t="s">
        <v>195</v>
      </c>
      <c r="E54" t="s">
        <v>169</v>
      </c>
      <c r="F54" t="s">
        <v>210</v>
      </c>
      <c r="H54">
        <f>_xlfn.XLOOKUP(C54,Table2[TEAM NUMBER],Table2[OPR(AVG)],"-")</f>
        <v>20.345849999999999</v>
      </c>
      <c r="I54">
        <f>_xlfn.XLOOKUP(D54,Table2[TEAM NUMBER],Table2[OPR(AVG)],"-")</f>
        <v>40.431750000000001</v>
      </c>
      <c r="J54" t="str">
        <f>_xlfn.XLOOKUP(E54,Table2[TEAM NUMBER],Table2[DPR(AVG)],"-")</f>
        <v>-</v>
      </c>
      <c r="K54">
        <f>_xlfn.XLOOKUP(F54,Table2[TEAM NUMBER],Table2[DPR(AVG)],"-")</f>
        <v>21.28585</v>
      </c>
      <c r="L54">
        <f t="shared" si="0"/>
        <v>39.491749999999996</v>
      </c>
      <c r="M54">
        <f>IFERROR(ABS(L54)-ABS((_xlfn.XLOOKUP(C54,Table2[TEAM NUMBER],Table2[CCWM(AVG)])+_xlfn.XLOOKUP(D54,Table2[TEAM NUMBER],Table2[CCWM(AVG)]))),"-")</f>
        <v>21.200799999999997</v>
      </c>
      <c r="O54" t="str">
        <f>_xlfn.XLOOKUP(E54,Table2[TEAM NUMBER],Table2[OPR(AVG)],"-")</f>
        <v>-</v>
      </c>
      <c r="P54">
        <f>_xlfn.XLOOKUP(F54,Table2[TEAM NUMBER],Table2[OPR(AVG)],"-")</f>
        <v>29.90635</v>
      </c>
      <c r="Q54">
        <f>_xlfn.XLOOKUP(C54,Table2[TEAM NUMBER],Table2[DPR(AVG)],"-")</f>
        <v>23.6251</v>
      </c>
      <c r="R54">
        <f>_xlfn.XLOOKUP(D54,Table2[TEAM NUMBER],Table2[DPR(AVG)],"-")</f>
        <v>18.861550000000001</v>
      </c>
      <c r="S54">
        <f t="shared" si="1"/>
        <v>-12.580299999999998</v>
      </c>
      <c r="T54" t="str">
        <f>IFERROR(ABS(S54)-ABS(_xlfn.XLOOKUP(E54,Table2[TEAM NUMBER],Table2[CCWM(AVG)])+_xlfn.XLOOKUP(F54,Table2[TEAM NUMBER],Table2[CCWM(AVG)])),"-")</f>
        <v>-</v>
      </c>
    </row>
    <row r="55" spans="1:20" x14ac:dyDescent="0.2">
      <c r="A55" t="s">
        <v>424</v>
      </c>
      <c r="B55" t="s">
        <v>425</v>
      </c>
      <c r="C55" t="s">
        <v>127</v>
      </c>
      <c r="D55" t="s">
        <v>171</v>
      </c>
      <c r="E55" t="s">
        <v>258</v>
      </c>
      <c r="F55" t="s">
        <v>119</v>
      </c>
      <c r="H55">
        <f>_xlfn.XLOOKUP(C55,Table2[TEAM NUMBER],Table2[OPR(AVG)],"-")</f>
        <v>29.25120025</v>
      </c>
      <c r="I55" t="str">
        <f>_xlfn.XLOOKUP(D55,Table2[TEAM NUMBER],Table2[OPR(AVG)],"-")</f>
        <v>-</v>
      </c>
      <c r="J55">
        <f>_xlfn.XLOOKUP(E55,Table2[TEAM NUMBER],Table2[DPR(AVG)],"-")</f>
        <v>25.69745</v>
      </c>
      <c r="K55">
        <f>_xlfn.XLOOKUP(F55,Table2[TEAM NUMBER],Table2[DPR(AVG)],"-")</f>
        <v>43.971650499999996</v>
      </c>
      <c r="L55">
        <f t="shared" si="0"/>
        <v>-40.417900250000002</v>
      </c>
      <c r="M55" t="str">
        <f>IFERROR(ABS(L55)-ABS((_xlfn.XLOOKUP(C55,Table2[TEAM NUMBER],Table2[CCWM(AVG)])+_xlfn.XLOOKUP(D55,Table2[TEAM NUMBER],Table2[CCWM(AVG)]))),"-")</f>
        <v>-</v>
      </c>
      <c r="O55">
        <f>_xlfn.XLOOKUP(E55,Table2[TEAM NUMBER],Table2[OPR(AVG)],"-")</f>
        <v>12.68665</v>
      </c>
      <c r="P55">
        <f>_xlfn.XLOOKUP(F55,Table2[TEAM NUMBER],Table2[OPR(AVG)],"-")</f>
        <v>29.075300249999998</v>
      </c>
      <c r="Q55">
        <f>_xlfn.XLOOKUP(C55,Table2[TEAM NUMBER],Table2[DPR(AVG)],"-")</f>
        <v>30.9861</v>
      </c>
      <c r="R55" t="str">
        <f>_xlfn.XLOOKUP(D55,Table2[TEAM NUMBER],Table2[DPR(AVG)],"-")</f>
        <v>-</v>
      </c>
      <c r="S55">
        <f t="shared" si="1"/>
        <v>10.775850249999998</v>
      </c>
      <c r="T55">
        <f>IFERROR(ABS(S55)-ABS(_xlfn.XLOOKUP(E55,Table2[TEAM NUMBER],Table2[CCWM(AVG)])+_xlfn.XLOOKUP(F55,Table2[TEAM NUMBER],Table2[CCWM(AVG)])),"-")</f>
        <v>-17.131300000000003</v>
      </c>
    </row>
    <row r="56" spans="1:20" x14ac:dyDescent="0.2">
      <c r="A56" t="s">
        <v>426</v>
      </c>
      <c r="B56" t="s">
        <v>427</v>
      </c>
      <c r="C56" t="s">
        <v>251</v>
      </c>
      <c r="D56" t="s">
        <v>224</v>
      </c>
      <c r="E56" t="s">
        <v>214</v>
      </c>
      <c r="F56" t="s">
        <v>164</v>
      </c>
      <c r="H56">
        <f>_xlfn.XLOOKUP(C56,Table2[TEAM NUMBER],Table2[OPR(AVG)],"-")</f>
        <v>34.78295</v>
      </c>
      <c r="I56">
        <f>_xlfn.XLOOKUP(D56,Table2[TEAM NUMBER],Table2[OPR(AVG)],"-")</f>
        <v>39.316600000000001</v>
      </c>
      <c r="J56">
        <f>_xlfn.XLOOKUP(E56,Table2[TEAM NUMBER],Table2[DPR(AVG)],"-")</f>
        <v>18.476165000000002</v>
      </c>
      <c r="K56" t="str">
        <f>_xlfn.XLOOKUP(F56,Table2[TEAM NUMBER],Table2[DPR(AVG)],"-")</f>
        <v>-</v>
      </c>
      <c r="L56">
        <f t="shared" si="0"/>
        <v>55.623384999999992</v>
      </c>
      <c r="M56">
        <f>IFERROR(ABS(L56)-ABS((_xlfn.XLOOKUP(C56,Table2[TEAM NUMBER],Table2[CCWM(AVG)])+_xlfn.XLOOKUP(D56,Table2[TEAM NUMBER],Table2[CCWM(AVG)]))),"-")</f>
        <v>41.240534999999994</v>
      </c>
      <c r="O56">
        <f>_xlfn.XLOOKUP(E56,Table2[TEAM NUMBER],Table2[OPR(AVG)],"-")</f>
        <v>53.329099999999997</v>
      </c>
      <c r="P56" t="str">
        <f>_xlfn.XLOOKUP(F56,Table2[TEAM NUMBER],Table2[OPR(AVG)],"-")</f>
        <v>-</v>
      </c>
      <c r="Q56">
        <f>_xlfn.XLOOKUP(C56,Table2[TEAM NUMBER],Table2[DPR(AVG)],"-")</f>
        <v>22.9114</v>
      </c>
      <c r="R56">
        <f>_xlfn.XLOOKUP(D56,Table2[TEAM NUMBER],Table2[DPR(AVG)],"-")</f>
        <v>36.805300000000003</v>
      </c>
      <c r="S56">
        <f t="shared" si="1"/>
        <v>-6.3876000000000062</v>
      </c>
      <c r="T56" t="str">
        <f>IFERROR(ABS(S56)-ABS(_xlfn.XLOOKUP(E56,Table2[TEAM NUMBER],Table2[CCWM(AVG)])+_xlfn.XLOOKUP(F56,Table2[TEAM NUMBER],Table2[CCWM(AVG)])),"-")</f>
        <v>-</v>
      </c>
    </row>
    <row r="57" spans="1:20" x14ac:dyDescent="0.2">
      <c r="A57" t="s">
        <v>428</v>
      </c>
      <c r="B57" t="s">
        <v>429</v>
      </c>
      <c r="C57" t="s">
        <v>242</v>
      </c>
      <c r="D57" t="s">
        <v>254</v>
      </c>
      <c r="E57" t="s">
        <v>235</v>
      </c>
      <c r="F57" t="s">
        <v>172</v>
      </c>
      <c r="H57">
        <f>_xlfn.XLOOKUP(C57,Table2[TEAM NUMBER],Table2[OPR(AVG)],"-")</f>
        <v>25.887799999999999</v>
      </c>
      <c r="I57">
        <f>_xlfn.XLOOKUP(D57,Table2[TEAM NUMBER],Table2[OPR(AVG)],"-")</f>
        <v>37.625349999999997</v>
      </c>
      <c r="J57">
        <f>_xlfn.XLOOKUP(E57,Table2[TEAM NUMBER],Table2[DPR(AVG)],"-")</f>
        <v>23.6251</v>
      </c>
      <c r="K57" t="str">
        <f>_xlfn.XLOOKUP(F57,Table2[TEAM NUMBER],Table2[DPR(AVG)],"-")</f>
        <v>-</v>
      </c>
      <c r="L57">
        <f t="shared" si="0"/>
        <v>39.888049999999993</v>
      </c>
      <c r="M57">
        <f>IFERROR(ABS(L57)-ABS((_xlfn.XLOOKUP(C57,Table2[TEAM NUMBER],Table2[CCWM(AVG)])+_xlfn.XLOOKUP(D57,Table2[TEAM NUMBER],Table2[CCWM(AVG)]))),"-")</f>
        <v>27.996499999999994</v>
      </c>
      <c r="O57">
        <f>_xlfn.XLOOKUP(E57,Table2[TEAM NUMBER],Table2[OPR(AVG)],"-")</f>
        <v>20.345849999999999</v>
      </c>
      <c r="P57" t="str">
        <f>_xlfn.XLOOKUP(F57,Table2[TEAM NUMBER],Table2[OPR(AVG)],"-")</f>
        <v>-</v>
      </c>
      <c r="Q57">
        <f>_xlfn.XLOOKUP(C57,Table2[TEAM NUMBER],Table2[DPR(AVG)],"-")</f>
        <v>36.587850000000003</v>
      </c>
      <c r="R57">
        <f>_xlfn.XLOOKUP(D57,Table2[TEAM NUMBER],Table2[DPR(AVG)],"-")</f>
        <v>38.816850000000002</v>
      </c>
      <c r="S57">
        <f t="shared" si="1"/>
        <v>-55.058850000000007</v>
      </c>
      <c r="T57" t="str">
        <f>IFERROR(ABS(S57)-ABS(_xlfn.XLOOKUP(E57,Table2[TEAM NUMBER],Table2[CCWM(AVG)])+_xlfn.XLOOKUP(F57,Table2[TEAM NUMBER],Table2[CCWM(AVG)])),"-")</f>
        <v>-</v>
      </c>
    </row>
    <row r="58" spans="1:20" x14ac:dyDescent="0.2">
      <c r="A58" t="s">
        <v>430</v>
      </c>
      <c r="B58" t="s">
        <v>431</v>
      </c>
      <c r="C58" t="s">
        <v>135</v>
      </c>
      <c r="D58" s="51" t="s">
        <v>114</v>
      </c>
      <c r="E58" t="s">
        <v>160</v>
      </c>
      <c r="F58" t="s">
        <v>171</v>
      </c>
      <c r="H58">
        <f>_xlfn.XLOOKUP(C58,Table2[TEAM NUMBER],Table2[OPR(AVG)],"-")</f>
        <v>16.499999500000001</v>
      </c>
      <c r="I58">
        <f>_xlfn.XLOOKUP(D58,Table2[TEAM NUMBER],Table2[OPR(AVG)],"-")</f>
        <v>33.064150249999997</v>
      </c>
      <c r="J58" t="str">
        <f>_xlfn.XLOOKUP(E58,Table2[TEAM NUMBER],Table2[DPR(AVG)],"-")</f>
        <v>-</v>
      </c>
      <c r="K58" t="str">
        <f>_xlfn.XLOOKUP(F58,Table2[TEAM NUMBER],Table2[DPR(AVG)],"-")</f>
        <v>-</v>
      </c>
      <c r="L58">
        <f t="shared" si="0"/>
        <v>49.564149749999999</v>
      </c>
      <c r="M58">
        <f>IFERROR(ABS(L58)-ABS((_xlfn.XLOOKUP(C58,Table2[TEAM NUMBER],Table2[CCWM(AVG)])+_xlfn.XLOOKUP(D58,Table2[TEAM NUMBER],Table2[CCWM(AVG)]))),"-")</f>
        <v>48.3563495</v>
      </c>
      <c r="O58" t="str">
        <f>_xlfn.XLOOKUP(E58,Table2[TEAM NUMBER],Table2[OPR(AVG)],"-")</f>
        <v>-</v>
      </c>
      <c r="P58" t="str">
        <f>_xlfn.XLOOKUP(F58,Table2[TEAM NUMBER],Table2[OPR(AVG)],"-")</f>
        <v>-</v>
      </c>
      <c r="Q58">
        <f>_xlfn.XLOOKUP(C58,Table2[TEAM NUMBER],Table2[DPR(AVG)],"-")</f>
        <v>24</v>
      </c>
      <c r="R58">
        <f>_xlfn.XLOOKUP(D58,Table2[TEAM NUMBER],Table2[DPR(AVG)],"-")</f>
        <v>26.77195</v>
      </c>
      <c r="S58">
        <f t="shared" si="1"/>
        <v>-50.771950000000004</v>
      </c>
      <c r="T58" t="str">
        <f>IFERROR(ABS(S58)-ABS(_xlfn.XLOOKUP(E58,Table2[TEAM NUMBER],Table2[CCWM(AVG)])+_xlfn.XLOOKUP(F58,Table2[TEAM NUMBER],Table2[CCWM(AVG)])),"-")</f>
        <v>-</v>
      </c>
    </row>
    <row r="59" spans="1:20" x14ac:dyDescent="0.2">
      <c r="A59" t="s">
        <v>432</v>
      </c>
      <c r="B59" t="s">
        <v>433</v>
      </c>
      <c r="C59" t="s">
        <v>203</v>
      </c>
      <c r="D59" t="s">
        <v>166</v>
      </c>
      <c r="E59" t="s">
        <v>287</v>
      </c>
      <c r="F59" t="s">
        <v>169</v>
      </c>
      <c r="H59">
        <f>_xlfn.XLOOKUP(C59,Table2[TEAM NUMBER],Table2[OPR(AVG)],"-")</f>
        <v>50.336349999999996</v>
      </c>
      <c r="I59" t="str">
        <f>_xlfn.XLOOKUP(D59,Table2[TEAM NUMBER],Table2[OPR(AVG)],"-")</f>
        <v>-</v>
      </c>
      <c r="J59">
        <f>_xlfn.XLOOKUP(E59,Table2[TEAM NUMBER],Table2[DPR(AVG)],"-")</f>
        <v>27.3751</v>
      </c>
      <c r="K59" t="str">
        <f>_xlfn.XLOOKUP(F59,Table2[TEAM NUMBER],Table2[DPR(AVG)],"-")</f>
        <v>-</v>
      </c>
      <c r="L59">
        <f t="shared" si="0"/>
        <v>22.961249999999996</v>
      </c>
      <c r="M59" t="str">
        <f>IFERROR(ABS(L59)-ABS((_xlfn.XLOOKUP(C59,Table2[TEAM NUMBER],Table2[CCWM(AVG)])+_xlfn.XLOOKUP(D59,Table2[TEAM NUMBER],Table2[CCWM(AVG)]))),"-")</f>
        <v>-</v>
      </c>
      <c r="O59">
        <f>_xlfn.XLOOKUP(E59,Table2[TEAM NUMBER],Table2[OPR(AVG)],"-")</f>
        <v>17.711750000000002</v>
      </c>
      <c r="P59" t="str">
        <f>_xlfn.XLOOKUP(F59,Table2[TEAM NUMBER],Table2[OPR(AVG)],"-")</f>
        <v>-</v>
      </c>
      <c r="Q59">
        <f>_xlfn.XLOOKUP(C59,Table2[TEAM NUMBER],Table2[DPR(AVG)],"-")</f>
        <v>42.787750000000003</v>
      </c>
      <c r="R59" t="str">
        <f>_xlfn.XLOOKUP(D59,Table2[TEAM NUMBER],Table2[DPR(AVG)],"-")</f>
        <v>-</v>
      </c>
      <c r="S59">
        <f t="shared" si="1"/>
        <v>-25.076000000000001</v>
      </c>
      <c r="T59" t="str">
        <f>IFERROR(ABS(S59)-ABS(_xlfn.XLOOKUP(E59,Table2[TEAM NUMBER],Table2[CCWM(AVG)])+_xlfn.XLOOKUP(F59,Table2[TEAM NUMBER],Table2[CCWM(AVG)])),"-")</f>
        <v>-</v>
      </c>
    </row>
    <row r="60" spans="1:20" x14ac:dyDescent="0.2">
      <c r="A60" t="s">
        <v>434</v>
      </c>
      <c r="B60" t="s">
        <v>435</v>
      </c>
      <c r="C60" t="s">
        <v>177</v>
      </c>
      <c r="D60" t="s">
        <v>228</v>
      </c>
      <c r="E60" t="s">
        <v>127</v>
      </c>
      <c r="F60" t="s">
        <v>143</v>
      </c>
      <c r="H60" t="str">
        <f>_xlfn.XLOOKUP(C60,Table2[TEAM NUMBER],Table2[OPR(AVG)],"-")</f>
        <v>-</v>
      </c>
      <c r="I60">
        <f>_xlfn.XLOOKUP(D60,Table2[TEAM NUMBER],Table2[OPR(AVG)],"-")</f>
        <v>28.648050000000001</v>
      </c>
      <c r="J60">
        <f>_xlfn.XLOOKUP(E60,Table2[TEAM NUMBER],Table2[DPR(AVG)],"-")</f>
        <v>30.9861</v>
      </c>
      <c r="K60">
        <f>_xlfn.XLOOKUP(F60,Table2[TEAM NUMBER],Table2[DPR(AVG)],"-")</f>
        <v>23.000000999999997</v>
      </c>
      <c r="L60">
        <f t="shared" si="0"/>
        <v>-25.338050999999997</v>
      </c>
      <c r="M60" t="str">
        <f>IFERROR(ABS(L60)-ABS((_xlfn.XLOOKUP(C60,Table2[TEAM NUMBER],Table2[CCWM(AVG)])+_xlfn.XLOOKUP(D60,Table2[TEAM NUMBER],Table2[CCWM(AVG)]))),"-")</f>
        <v>-</v>
      </c>
      <c r="O60">
        <f>_xlfn.XLOOKUP(E60,Table2[TEAM NUMBER],Table2[OPR(AVG)],"-")</f>
        <v>29.25120025</v>
      </c>
      <c r="P60">
        <f>_xlfn.XLOOKUP(F60,Table2[TEAM NUMBER],Table2[OPR(AVG)],"-")</f>
        <v>13.500000499999997</v>
      </c>
      <c r="Q60" t="str">
        <f>_xlfn.XLOOKUP(C60,Table2[TEAM NUMBER],Table2[DPR(AVG)],"-")</f>
        <v>-</v>
      </c>
      <c r="R60">
        <f>_xlfn.XLOOKUP(D60,Table2[TEAM NUMBER],Table2[DPR(AVG)],"-")</f>
        <v>31.774699999999999</v>
      </c>
      <c r="S60">
        <f t="shared" si="1"/>
        <v>10.976500749999996</v>
      </c>
      <c r="T60">
        <f>IFERROR(ABS(S60)-ABS(_xlfn.XLOOKUP(E60,Table2[TEAM NUMBER],Table2[CCWM(AVG)])+_xlfn.XLOOKUP(F60,Table2[TEAM NUMBER],Table2[CCWM(AVG)])),"-")</f>
        <v>-0.25839950000000478</v>
      </c>
    </row>
    <row r="61" spans="1:20" x14ac:dyDescent="0.2">
      <c r="A61" t="s">
        <v>436</v>
      </c>
      <c r="B61" t="s">
        <v>437</v>
      </c>
      <c r="C61" t="s">
        <v>210</v>
      </c>
      <c r="D61" t="s">
        <v>258</v>
      </c>
      <c r="E61" t="s">
        <v>162</v>
      </c>
      <c r="F61" t="s">
        <v>131</v>
      </c>
      <c r="H61">
        <f>_xlfn.XLOOKUP(C61,Table2[TEAM NUMBER],Table2[OPR(AVG)],"-")</f>
        <v>29.90635</v>
      </c>
      <c r="I61">
        <f>_xlfn.XLOOKUP(D61,Table2[TEAM NUMBER],Table2[OPR(AVG)],"-")</f>
        <v>12.68665</v>
      </c>
      <c r="J61" t="str">
        <f>_xlfn.XLOOKUP(E61,Table2[TEAM NUMBER],Table2[DPR(AVG)],"-")</f>
        <v>-</v>
      </c>
      <c r="K61">
        <f>_xlfn.XLOOKUP(F61,Table2[TEAM NUMBER],Table2[DPR(AVG)],"-")</f>
        <v>21.297399500000001</v>
      </c>
      <c r="L61">
        <f t="shared" si="0"/>
        <v>21.295600500000003</v>
      </c>
      <c r="M61">
        <f>IFERROR(ABS(L61)-ABS((_xlfn.XLOOKUP(C61,Table2[TEAM NUMBER],Table2[CCWM(AVG)])+_xlfn.XLOOKUP(D61,Table2[TEAM NUMBER],Table2[CCWM(AVG)]))),"-")</f>
        <v>16.905300500000003</v>
      </c>
      <c r="O61" t="str">
        <f>_xlfn.XLOOKUP(E61,Table2[TEAM NUMBER],Table2[OPR(AVG)],"-")</f>
        <v>-</v>
      </c>
      <c r="P61">
        <f>_xlfn.XLOOKUP(F61,Table2[TEAM NUMBER],Table2[OPR(AVG)],"-")</f>
        <v>39.714749749999996</v>
      </c>
      <c r="Q61">
        <f>_xlfn.XLOOKUP(C61,Table2[TEAM NUMBER],Table2[DPR(AVG)],"-")</f>
        <v>21.28585</v>
      </c>
      <c r="R61">
        <f>_xlfn.XLOOKUP(D61,Table2[TEAM NUMBER],Table2[DPR(AVG)],"-")</f>
        <v>25.69745</v>
      </c>
      <c r="S61">
        <f t="shared" si="1"/>
        <v>-7.2685502500000041</v>
      </c>
      <c r="T61" t="str">
        <f>IFERROR(ABS(S61)-ABS(_xlfn.XLOOKUP(E61,Table2[TEAM NUMBER],Table2[CCWM(AVG)])+_xlfn.XLOOKUP(F61,Table2[TEAM NUMBER],Table2[CCWM(AVG)])),"-")</f>
        <v>-</v>
      </c>
    </row>
    <row r="62" spans="1:20" x14ac:dyDescent="0.2">
      <c r="A62" t="s">
        <v>438</v>
      </c>
      <c r="B62" t="s">
        <v>439</v>
      </c>
      <c r="C62" t="s">
        <v>174</v>
      </c>
      <c r="D62" t="s">
        <v>219</v>
      </c>
      <c r="E62" t="s">
        <v>207</v>
      </c>
      <c r="F62" t="s">
        <v>195</v>
      </c>
      <c r="H62" t="str">
        <f>_xlfn.XLOOKUP(C62,Table2[TEAM NUMBER],Table2[OPR(AVG)],"-")</f>
        <v>-</v>
      </c>
      <c r="I62">
        <f>_xlfn.XLOOKUP(D62,Table2[TEAM NUMBER],Table2[OPR(AVG)],"-")</f>
        <v>56.535899999999998</v>
      </c>
      <c r="J62">
        <f>_xlfn.XLOOKUP(E62,Table2[TEAM NUMBER],Table2[DPR(AVG)],"-")</f>
        <v>18.263400000000001</v>
      </c>
      <c r="K62">
        <f>_xlfn.XLOOKUP(F62,Table2[TEAM NUMBER],Table2[DPR(AVG)],"-")</f>
        <v>18.861550000000001</v>
      </c>
      <c r="L62">
        <f t="shared" si="0"/>
        <v>19.41095</v>
      </c>
      <c r="M62" t="str">
        <f>IFERROR(ABS(L62)-ABS((_xlfn.XLOOKUP(C62,Table2[TEAM NUMBER],Table2[CCWM(AVG)])+_xlfn.XLOOKUP(D62,Table2[TEAM NUMBER],Table2[CCWM(AVG)]))),"-")</f>
        <v>-</v>
      </c>
      <c r="O62">
        <f>_xlfn.XLOOKUP(E62,Table2[TEAM NUMBER],Table2[OPR(AVG)],"-")</f>
        <v>36.428750000000001</v>
      </c>
      <c r="P62">
        <f>_xlfn.XLOOKUP(F62,Table2[TEAM NUMBER],Table2[OPR(AVG)],"-")</f>
        <v>40.431750000000001</v>
      </c>
      <c r="Q62" t="str">
        <f>_xlfn.XLOOKUP(C62,Table2[TEAM NUMBER],Table2[DPR(AVG)],"-")</f>
        <v>-</v>
      </c>
      <c r="R62">
        <f>_xlfn.XLOOKUP(D62,Table2[TEAM NUMBER],Table2[DPR(AVG)],"-")</f>
        <v>43.540549999999996</v>
      </c>
      <c r="S62">
        <f t="shared" si="1"/>
        <v>33.319950000000006</v>
      </c>
      <c r="T62">
        <f>IFERROR(ABS(S62)-ABS(_xlfn.XLOOKUP(E62,Table2[TEAM NUMBER],Table2[CCWM(AVG)])+_xlfn.XLOOKUP(F62,Table2[TEAM NUMBER],Table2[CCWM(AVG)])),"-")</f>
        <v>-6.4155999999999977</v>
      </c>
    </row>
    <row r="63" spans="1:20" x14ac:dyDescent="0.2">
      <c r="A63" t="s">
        <v>440</v>
      </c>
      <c r="B63" t="s">
        <v>441</v>
      </c>
      <c r="C63" t="s">
        <v>175</v>
      </c>
      <c r="D63" t="s">
        <v>119</v>
      </c>
      <c r="E63" t="s">
        <v>160</v>
      </c>
      <c r="F63" t="s">
        <v>164</v>
      </c>
      <c r="H63" t="str">
        <f>_xlfn.XLOOKUP(C63,Table2[TEAM NUMBER],Table2[OPR(AVG)],"-")</f>
        <v>-</v>
      </c>
      <c r="I63">
        <f>_xlfn.XLOOKUP(D63,Table2[TEAM NUMBER],Table2[OPR(AVG)],"-")</f>
        <v>29.075300249999998</v>
      </c>
      <c r="J63" t="str">
        <f>_xlfn.XLOOKUP(E63,Table2[TEAM NUMBER],Table2[DPR(AVG)],"-")</f>
        <v>-</v>
      </c>
      <c r="K63" t="str">
        <f>_xlfn.XLOOKUP(F63,Table2[TEAM NUMBER],Table2[DPR(AVG)],"-")</f>
        <v>-</v>
      </c>
      <c r="L63">
        <f t="shared" si="0"/>
        <v>29.075300249999998</v>
      </c>
      <c r="M63" t="str">
        <f>IFERROR(ABS(L63)-ABS((_xlfn.XLOOKUP(C63,Table2[TEAM NUMBER],Table2[CCWM(AVG)])+_xlfn.XLOOKUP(D63,Table2[TEAM NUMBER],Table2[CCWM(AVG)]))),"-")</f>
        <v>-</v>
      </c>
      <c r="O63" t="str">
        <f>_xlfn.XLOOKUP(E63,Table2[TEAM NUMBER],Table2[OPR(AVG)],"-")</f>
        <v>-</v>
      </c>
      <c r="P63" t="str">
        <f>_xlfn.XLOOKUP(F63,Table2[TEAM NUMBER],Table2[OPR(AVG)],"-")</f>
        <v>-</v>
      </c>
      <c r="Q63" t="str">
        <f>_xlfn.XLOOKUP(C63,Table2[TEAM NUMBER],Table2[DPR(AVG)],"-")</f>
        <v>-</v>
      </c>
      <c r="R63">
        <f>_xlfn.XLOOKUP(D63,Table2[TEAM NUMBER],Table2[DPR(AVG)],"-")</f>
        <v>43.971650499999996</v>
      </c>
      <c r="S63">
        <f t="shared" si="1"/>
        <v>-43.971650499999996</v>
      </c>
      <c r="T63" t="str">
        <f>IFERROR(ABS(S63)-ABS(_xlfn.XLOOKUP(E63,Table2[TEAM NUMBER],Table2[CCWM(AVG)])+_xlfn.XLOOKUP(F63,Table2[TEAM NUMBER],Table2[CCWM(AVG)])),"-")</f>
        <v>-</v>
      </c>
    </row>
    <row r="64" spans="1:20" x14ac:dyDescent="0.2">
      <c r="A64" t="s">
        <v>442</v>
      </c>
      <c r="B64" t="s">
        <v>443</v>
      </c>
      <c r="C64" t="s">
        <v>171</v>
      </c>
      <c r="D64" t="s">
        <v>143</v>
      </c>
      <c r="E64" t="s">
        <v>203</v>
      </c>
      <c r="F64" t="s">
        <v>162</v>
      </c>
      <c r="H64" t="str">
        <f>_xlfn.XLOOKUP(C64,Table2[TEAM NUMBER],Table2[OPR(AVG)],"-")</f>
        <v>-</v>
      </c>
      <c r="I64">
        <f>_xlfn.XLOOKUP(D64,Table2[TEAM NUMBER],Table2[OPR(AVG)],"-")</f>
        <v>13.500000499999997</v>
      </c>
      <c r="J64">
        <f>_xlfn.XLOOKUP(E64,Table2[TEAM NUMBER],Table2[DPR(AVG)],"-")</f>
        <v>42.787750000000003</v>
      </c>
      <c r="K64" t="str">
        <f>_xlfn.XLOOKUP(F64,Table2[TEAM NUMBER],Table2[DPR(AVG)],"-")</f>
        <v>-</v>
      </c>
      <c r="L64">
        <f t="shared" si="0"/>
        <v>-29.287749500000004</v>
      </c>
      <c r="M64" t="str">
        <f>IFERROR(ABS(L64)-ABS((_xlfn.XLOOKUP(C64,Table2[TEAM NUMBER],Table2[CCWM(AVG)])+_xlfn.XLOOKUP(D64,Table2[TEAM NUMBER],Table2[CCWM(AVG)]))),"-")</f>
        <v>-</v>
      </c>
      <c r="O64">
        <f>_xlfn.XLOOKUP(E64,Table2[TEAM NUMBER],Table2[OPR(AVG)],"-")</f>
        <v>50.336349999999996</v>
      </c>
      <c r="P64" t="str">
        <f>_xlfn.XLOOKUP(F64,Table2[TEAM NUMBER],Table2[OPR(AVG)],"-")</f>
        <v>-</v>
      </c>
      <c r="Q64" t="str">
        <f>_xlfn.XLOOKUP(C64,Table2[TEAM NUMBER],Table2[DPR(AVG)],"-")</f>
        <v>-</v>
      </c>
      <c r="R64">
        <f>_xlfn.XLOOKUP(D64,Table2[TEAM NUMBER],Table2[DPR(AVG)],"-")</f>
        <v>23.000000999999997</v>
      </c>
      <c r="S64">
        <f t="shared" si="1"/>
        <v>27.336348999999998</v>
      </c>
      <c r="T64" t="str">
        <f>IFERROR(ABS(S64)-ABS(_xlfn.XLOOKUP(E64,Table2[TEAM NUMBER],Table2[CCWM(AVG)])+_xlfn.XLOOKUP(F64,Table2[TEAM NUMBER],Table2[CCWM(AVG)])),"-")</f>
        <v>-</v>
      </c>
    </row>
    <row r="65" spans="1:20" x14ac:dyDescent="0.2">
      <c r="A65" t="s">
        <v>444</v>
      </c>
      <c r="B65" t="s">
        <v>445</v>
      </c>
      <c r="C65" t="s">
        <v>127</v>
      </c>
      <c r="D65" t="s">
        <v>131</v>
      </c>
      <c r="E65" t="s">
        <v>166</v>
      </c>
      <c r="F65" t="s">
        <v>172</v>
      </c>
      <c r="H65">
        <f>_xlfn.XLOOKUP(C65,Table2[TEAM NUMBER],Table2[OPR(AVG)],"-")</f>
        <v>29.25120025</v>
      </c>
      <c r="I65">
        <f>_xlfn.XLOOKUP(D65,Table2[TEAM NUMBER],Table2[OPR(AVG)],"-")</f>
        <v>39.714749749999996</v>
      </c>
      <c r="J65" t="str">
        <f>_xlfn.XLOOKUP(E65,Table2[TEAM NUMBER],Table2[DPR(AVG)],"-")</f>
        <v>-</v>
      </c>
      <c r="K65" t="str">
        <f>_xlfn.XLOOKUP(F65,Table2[TEAM NUMBER],Table2[DPR(AVG)],"-")</f>
        <v>-</v>
      </c>
      <c r="L65">
        <f t="shared" si="0"/>
        <v>68.965949999999992</v>
      </c>
      <c r="M65">
        <f>IFERROR(ABS(L65)-ABS((_xlfn.XLOOKUP(C65,Table2[TEAM NUMBER],Table2[CCWM(AVG)])+_xlfn.XLOOKUP(D65,Table2[TEAM NUMBER],Table2[CCWM(AVG)]))),"-")</f>
        <v>52.283499499999991</v>
      </c>
      <c r="O65" t="str">
        <f>_xlfn.XLOOKUP(E65,Table2[TEAM NUMBER],Table2[OPR(AVG)],"-")</f>
        <v>-</v>
      </c>
      <c r="P65" t="str">
        <f>_xlfn.XLOOKUP(F65,Table2[TEAM NUMBER],Table2[OPR(AVG)],"-")</f>
        <v>-</v>
      </c>
      <c r="Q65">
        <f>_xlfn.XLOOKUP(C65,Table2[TEAM NUMBER],Table2[DPR(AVG)],"-")</f>
        <v>30.9861</v>
      </c>
      <c r="R65">
        <f>_xlfn.XLOOKUP(D65,Table2[TEAM NUMBER],Table2[DPR(AVG)],"-")</f>
        <v>21.297399500000001</v>
      </c>
      <c r="S65">
        <f t="shared" si="1"/>
        <v>-52.283499500000005</v>
      </c>
      <c r="T65" t="str">
        <f>IFERROR(ABS(S65)-ABS(_xlfn.XLOOKUP(E65,Table2[TEAM NUMBER],Table2[CCWM(AVG)])+_xlfn.XLOOKUP(F65,Table2[TEAM NUMBER],Table2[CCWM(AVG)])),"-")</f>
        <v>-</v>
      </c>
    </row>
    <row r="66" spans="1:20" x14ac:dyDescent="0.2">
      <c r="A66" t="s">
        <v>446</v>
      </c>
      <c r="B66" t="s">
        <v>447</v>
      </c>
      <c r="C66" t="s">
        <v>235</v>
      </c>
      <c r="D66" t="s">
        <v>177</v>
      </c>
      <c r="E66" t="s">
        <v>258</v>
      </c>
      <c r="F66" t="s">
        <v>135</v>
      </c>
      <c r="H66">
        <f>_xlfn.XLOOKUP(C66,Table2[TEAM NUMBER],Table2[OPR(AVG)],"-")</f>
        <v>20.345849999999999</v>
      </c>
      <c r="I66" t="str">
        <f>_xlfn.XLOOKUP(D66,Table2[TEAM NUMBER],Table2[OPR(AVG)],"-")</f>
        <v>-</v>
      </c>
      <c r="J66">
        <f>_xlfn.XLOOKUP(E66,Table2[TEAM NUMBER],Table2[DPR(AVG)],"-")</f>
        <v>25.69745</v>
      </c>
      <c r="K66">
        <f>_xlfn.XLOOKUP(F66,Table2[TEAM NUMBER],Table2[DPR(AVG)],"-")</f>
        <v>24</v>
      </c>
      <c r="L66">
        <f t="shared" si="0"/>
        <v>-29.351600000000005</v>
      </c>
      <c r="M66" t="str">
        <f>IFERROR(ABS(L66)-ABS((_xlfn.XLOOKUP(C66,Table2[TEAM NUMBER],Table2[CCWM(AVG)])+_xlfn.XLOOKUP(D66,Table2[TEAM NUMBER],Table2[CCWM(AVG)]))),"-")</f>
        <v>-</v>
      </c>
      <c r="O66">
        <f>_xlfn.XLOOKUP(E66,Table2[TEAM NUMBER],Table2[OPR(AVG)],"-")</f>
        <v>12.68665</v>
      </c>
      <c r="P66">
        <f>_xlfn.XLOOKUP(F66,Table2[TEAM NUMBER],Table2[OPR(AVG)],"-")</f>
        <v>16.499999500000001</v>
      </c>
      <c r="Q66">
        <f>_xlfn.XLOOKUP(C66,Table2[TEAM NUMBER],Table2[DPR(AVG)],"-")</f>
        <v>23.6251</v>
      </c>
      <c r="R66" t="str">
        <f>_xlfn.XLOOKUP(D66,Table2[TEAM NUMBER],Table2[DPR(AVG)],"-")</f>
        <v>-</v>
      </c>
      <c r="S66">
        <f t="shared" si="1"/>
        <v>5.5615495000000017</v>
      </c>
      <c r="T66">
        <f>IFERROR(ABS(S66)-ABS(_xlfn.XLOOKUP(E66,Table2[TEAM NUMBER],Table2[CCWM(AVG)])+_xlfn.XLOOKUP(F66,Table2[TEAM NUMBER],Table2[CCWM(AVG)])),"-")</f>
        <v>-14.949250999999997</v>
      </c>
    </row>
    <row r="67" spans="1:20" x14ac:dyDescent="0.2">
      <c r="A67" t="s">
        <v>448</v>
      </c>
      <c r="B67" t="s">
        <v>449</v>
      </c>
      <c r="C67" t="s">
        <v>214</v>
      </c>
      <c r="D67" t="s">
        <v>242</v>
      </c>
      <c r="E67" t="s">
        <v>210</v>
      </c>
      <c r="F67" t="s">
        <v>174</v>
      </c>
      <c r="H67">
        <f>_xlfn.XLOOKUP(C67,Table2[TEAM NUMBER],Table2[OPR(AVG)],"-")</f>
        <v>53.329099999999997</v>
      </c>
      <c r="I67">
        <f>_xlfn.XLOOKUP(D67,Table2[TEAM NUMBER],Table2[OPR(AVG)],"-")</f>
        <v>25.887799999999999</v>
      </c>
      <c r="J67">
        <f>_xlfn.XLOOKUP(E67,Table2[TEAM NUMBER],Table2[DPR(AVG)],"-")</f>
        <v>21.28585</v>
      </c>
      <c r="K67" t="str">
        <f>_xlfn.XLOOKUP(F67,Table2[TEAM NUMBER],Table2[DPR(AVG)],"-")</f>
        <v>-</v>
      </c>
      <c r="L67">
        <f t="shared" si="0"/>
        <v>57.931049999999999</v>
      </c>
      <c r="M67">
        <f>IFERROR(ABS(L67)-ABS((_xlfn.XLOOKUP(C67,Table2[TEAM NUMBER],Table2[CCWM(AVG)])+_xlfn.XLOOKUP(D67,Table2[TEAM NUMBER],Table2[CCWM(AVG)]))),"-")</f>
        <v>33.778165000000001</v>
      </c>
      <c r="O67">
        <f>_xlfn.XLOOKUP(E67,Table2[TEAM NUMBER],Table2[OPR(AVG)],"-")</f>
        <v>29.90635</v>
      </c>
      <c r="P67" t="str">
        <f>_xlfn.XLOOKUP(F67,Table2[TEAM NUMBER],Table2[OPR(AVG)],"-")</f>
        <v>-</v>
      </c>
      <c r="Q67">
        <f>_xlfn.XLOOKUP(C67,Table2[TEAM NUMBER],Table2[DPR(AVG)],"-")</f>
        <v>18.476165000000002</v>
      </c>
      <c r="R67">
        <f>_xlfn.XLOOKUP(D67,Table2[TEAM NUMBER],Table2[DPR(AVG)],"-")</f>
        <v>36.587850000000003</v>
      </c>
      <c r="S67">
        <f t="shared" si="1"/>
        <v>-25.157665000000005</v>
      </c>
      <c r="T67" t="str">
        <f>IFERROR(ABS(S67)-ABS(_xlfn.XLOOKUP(E67,Table2[TEAM NUMBER],Table2[CCWM(AVG)])+_xlfn.XLOOKUP(F67,Table2[TEAM NUMBER],Table2[CCWM(AVG)])),"-")</f>
        <v>-</v>
      </c>
    </row>
    <row r="68" spans="1:20" x14ac:dyDescent="0.2">
      <c r="A68" t="s">
        <v>450</v>
      </c>
      <c r="B68" t="s">
        <v>451</v>
      </c>
      <c r="C68" t="s">
        <v>251</v>
      </c>
      <c r="D68" t="s">
        <v>228</v>
      </c>
      <c r="E68" t="s">
        <v>219</v>
      </c>
      <c r="F68" t="s">
        <v>175</v>
      </c>
      <c r="H68">
        <f>_xlfn.XLOOKUP(C68,Table2[TEAM NUMBER],Table2[OPR(AVG)],"-")</f>
        <v>34.78295</v>
      </c>
      <c r="I68">
        <f>_xlfn.XLOOKUP(D68,Table2[TEAM NUMBER],Table2[OPR(AVG)],"-")</f>
        <v>28.648050000000001</v>
      </c>
      <c r="J68">
        <f>_xlfn.XLOOKUP(E68,Table2[TEAM NUMBER],Table2[DPR(AVG)],"-")</f>
        <v>43.540549999999996</v>
      </c>
      <c r="K68" t="str">
        <f>_xlfn.XLOOKUP(F68,Table2[TEAM NUMBER],Table2[DPR(AVG)],"-")</f>
        <v>-</v>
      </c>
      <c r="L68">
        <f t="shared" ref="L68:L70" si="2">(SUM(H68:I68))-(SUM(J68:K68))</f>
        <v>19.890450000000001</v>
      </c>
      <c r="M68">
        <f>IFERROR(ABS(L68)-ABS((_xlfn.XLOOKUP(C68,Table2[TEAM NUMBER],Table2[CCWM(AVG)])+_xlfn.XLOOKUP(D68,Table2[TEAM NUMBER],Table2[CCWM(AVG)]))),"-")</f>
        <v>11.14555</v>
      </c>
      <c r="O68">
        <f>_xlfn.XLOOKUP(E68,Table2[TEAM NUMBER],Table2[OPR(AVG)],"-")</f>
        <v>56.535899999999998</v>
      </c>
      <c r="P68" t="str">
        <f>_xlfn.XLOOKUP(F68,Table2[TEAM NUMBER],Table2[OPR(AVG)],"-")</f>
        <v>-</v>
      </c>
      <c r="Q68">
        <f>_xlfn.XLOOKUP(C68,Table2[TEAM NUMBER],Table2[DPR(AVG)],"-")</f>
        <v>22.9114</v>
      </c>
      <c r="R68">
        <f>_xlfn.XLOOKUP(D68,Table2[TEAM NUMBER],Table2[DPR(AVG)],"-")</f>
        <v>31.774699999999999</v>
      </c>
      <c r="S68">
        <f t="shared" ref="S68:S70" si="3">(SUM(O68:P68))-(SUM(Q68:R68))</f>
        <v>1.8498000000000019</v>
      </c>
      <c r="T68" t="str">
        <f>IFERROR(ABS(S68)-ABS(_xlfn.XLOOKUP(E68,Table2[TEAM NUMBER],Table2[CCWM(AVG)])+_xlfn.XLOOKUP(F68,Table2[TEAM NUMBER],Table2[CCWM(AVG)])),"-")</f>
        <v>-</v>
      </c>
    </row>
    <row r="69" spans="1:20" x14ac:dyDescent="0.2">
      <c r="A69" t="s">
        <v>452</v>
      </c>
      <c r="B69" t="s">
        <v>453</v>
      </c>
      <c r="C69" t="s">
        <v>254</v>
      </c>
      <c r="D69" t="s">
        <v>169</v>
      </c>
      <c r="E69" t="s">
        <v>207</v>
      </c>
      <c r="F69" t="s">
        <v>224</v>
      </c>
      <c r="H69">
        <f>_xlfn.XLOOKUP(C69,Table2[TEAM NUMBER],Table2[OPR(AVG)],"-")</f>
        <v>37.625349999999997</v>
      </c>
      <c r="I69" t="str">
        <f>_xlfn.XLOOKUP(D69,Table2[TEAM NUMBER],Table2[OPR(AVG)],"-")</f>
        <v>-</v>
      </c>
      <c r="J69">
        <f>_xlfn.XLOOKUP(E69,Table2[TEAM NUMBER],Table2[DPR(AVG)],"-")</f>
        <v>18.263400000000001</v>
      </c>
      <c r="K69">
        <f>_xlfn.XLOOKUP(F69,Table2[TEAM NUMBER],Table2[DPR(AVG)],"-")</f>
        <v>36.805300000000003</v>
      </c>
      <c r="L69">
        <f t="shared" si="2"/>
        <v>-17.443350000000009</v>
      </c>
      <c r="M69" t="str">
        <f>IFERROR(ABS(L69)-ABS((_xlfn.XLOOKUP(C69,Table2[TEAM NUMBER],Table2[CCWM(AVG)])+_xlfn.XLOOKUP(D69,Table2[TEAM NUMBER],Table2[CCWM(AVG)]))),"-")</f>
        <v>-</v>
      </c>
      <c r="O69">
        <f>_xlfn.XLOOKUP(E69,Table2[TEAM NUMBER],Table2[OPR(AVG)],"-")</f>
        <v>36.428750000000001</v>
      </c>
      <c r="P69">
        <f>_xlfn.XLOOKUP(F69,Table2[TEAM NUMBER],Table2[OPR(AVG)],"-")</f>
        <v>39.316600000000001</v>
      </c>
      <c r="Q69">
        <f>_xlfn.XLOOKUP(C69,Table2[TEAM NUMBER],Table2[DPR(AVG)],"-")</f>
        <v>38.816850000000002</v>
      </c>
      <c r="R69" t="str">
        <f>_xlfn.XLOOKUP(D69,Table2[TEAM NUMBER],Table2[DPR(AVG)],"-")</f>
        <v>-</v>
      </c>
      <c r="S69">
        <f t="shared" si="3"/>
        <v>36.9285</v>
      </c>
      <c r="T69">
        <f>IFERROR(ABS(S69)-ABS(_xlfn.XLOOKUP(E69,Table2[TEAM NUMBER],Table2[CCWM(AVG)])+_xlfn.XLOOKUP(F69,Table2[TEAM NUMBER],Table2[CCWM(AVG)])),"-")</f>
        <v>16.251849999999997</v>
      </c>
    </row>
    <row r="70" spans="1:20" x14ac:dyDescent="0.2">
      <c r="A70" t="s">
        <v>454</v>
      </c>
      <c r="B70" t="s">
        <v>455</v>
      </c>
      <c r="C70" t="s">
        <v>119</v>
      </c>
      <c r="D70" t="s">
        <v>287</v>
      </c>
      <c r="E70" s="51" t="s">
        <v>114</v>
      </c>
      <c r="F70" t="s">
        <v>195</v>
      </c>
      <c r="H70">
        <f>_xlfn.XLOOKUP(C70,Table2[TEAM NUMBER],Table2[OPR(AVG)],"-")</f>
        <v>29.075300249999998</v>
      </c>
      <c r="I70">
        <f>_xlfn.XLOOKUP(D70,Table2[TEAM NUMBER],Table2[OPR(AVG)],"-")</f>
        <v>17.711750000000002</v>
      </c>
      <c r="J70">
        <f>_xlfn.XLOOKUP(E70,Table2[TEAM NUMBER],Table2[DPR(AVG)],"-")</f>
        <v>26.77195</v>
      </c>
      <c r="K70">
        <f>_xlfn.XLOOKUP(F70,Table2[TEAM NUMBER],Table2[DPR(AVG)],"-")</f>
        <v>18.861550000000001</v>
      </c>
      <c r="L70">
        <f t="shared" si="2"/>
        <v>1.1535502500000021</v>
      </c>
      <c r="M70">
        <f>IFERROR(ABS(L70)-ABS((_xlfn.XLOOKUP(C70,Table2[TEAM NUMBER],Table2[CCWM(AVG)])+_xlfn.XLOOKUP(D70,Table2[TEAM NUMBER],Table2[CCWM(AVG)]))),"-")</f>
        <v>-23.406149999999997</v>
      </c>
      <c r="O70">
        <f>_xlfn.XLOOKUP(E70,Table2[TEAM NUMBER],Table2[OPR(AVG)],"-")</f>
        <v>33.064150249999997</v>
      </c>
      <c r="P70">
        <f>_xlfn.XLOOKUP(F70,Table2[TEAM NUMBER],Table2[OPR(AVG)],"-")</f>
        <v>40.431750000000001</v>
      </c>
      <c r="Q70">
        <f>_xlfn.XLOOKUP(C70,Table2[TEAM NUMBER],Table2[DPR(AVG)],"-")</f>
        <v>43.971650499999996</v>
      </c>
      <c r="R70">
        <f>_xlfn.XLOOKUP(D70,Table2[TEAM NUMBER],Table2[DPR(AVG)],"-")</f>
        <v>27.3751</v>
      </c>
      <c r="S70">
        <f t="shared" si="3"/>
        <v>2.1491497500000065</v>
      </c>
      <c r="T70">
        <f>IFERROR(ABS(S70)-ABS(_xlfn.XLOOKUP(E70,Table2[TEAM NUMBER],Table2[CCWM(AVG)])+_xlfn.XLOOKUP(F70,Table2[TEAM NUMBER],Table2[CCWM(AVG)])),"-")</f>
        <v>-25.713250499999994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CC3C-127C-DE46-8F0F-B52CC03F58E8}">
  <dimension ref="A1:T78"/>
  <sheetViews>
    <sheetView zoomScale="75" workbookViewId="0"/>
  </sheetViews>
  <sheetFormatPr baseColWidth="10" defaultColWidth="11.5" defaultRowHeight="15" x14ac:dyDescent="0.2"/>
  <cols>
    <col min="1" max="1" width="18.6640625" customWidth="1"/>
  </cols>
  <sheetData>
    <row r="1" spans="1:20" x14ac:dyDescent="0.2">
      <c r="A1" t="s">
        <v>456</v>
      </c>
    </row>
    <row r="2" spans="1:20" x14ac:dyDescent="0.2">
      <c r="A2" t="s">
        <v>303</v>
      </c>
      <c r="B2" t="s">
        <v>304</v>
      </c>
      <c r="C2" t="s">
        <v>305</v>
      </c>
      <c r="D2" t="s">
        <v>306</v>
      </c>
      <c r="E2" t="s">
        <v>307</v>
      </c>
      <c r="F2" t="s">
        <v>308</v>
      </c>
      <c r="H2" t="s">
        <v>309</v>
      </c>
      <c r="I2" t="s">
        <v>310</v>
      </c>
      <c r="J2" t="s">
        <v>311</v>
      </c>
      <c r="K2" t="s">
        <v>312</v>
      </c>
      <c r="L2" t="s">
        <v>313</v>
      </c>
      <c r="M2" t="s">
        <v>314</v>
      </c>
      <c r="O2" t="s">
        <v>315</v>
      </c>
      <c r="P2" t="s">
        <v>316</v>
      </c>
      <c r="Q2" t="s">
        <v>317</v>
      </c>
      <c r="R2" t="s">
        <v>318</v>
      </c>
      <c r="S2" t="s">
        <v>319</v>
      </c>
      <c r="T2" t="s">
        <v>314</v>
      </c>
    </row>
    <row r="3" spans="1:20" x14ac:dyDescent="0.2">
      <c r="A3" t="s">
        <v>320</v>
      </c>
      <c r="B3" t="s">
        <v>321</v>
      </c>
      <c r="C3" t="s">
        <v>254</v>
      </c>
      <c r="D3" t="s">
        <v>242</v>
      </c>
      <c r="E3" t="s">
        <v>164</v>
      </c>
      <c r="F3" t="s">
        <v>207</v>
      </c>
      <c r="H3">
        <f>_xlfn.XLOOKUP(C3,Table2[TEAM NUMBER],Table2[OPR(AVG)],"-")</f>
        <v>37.625349999999997</v>
      </c>
      <c r="I3">
        <f>_xlfn.XLOOKUP(D3,Table2[TEAM NUMBER],Table2[OPR(AVG)],"-")</f>
        <v>25.887799999999999</v>
      </c>
      <c r="J3" t="str">
        <f>_xlfn.XLOOKUP(E3,Table2[TEAM NUMBER],Table2[DPR(AVG)],"-")</f>
        <v>-</v>
      </c>
      <c r="K3">
        <f>_xlfn.XLOOKUP(F3,Table2[TEAM NUMBER],Table2[DPR(AVG)],"-")</f>
        <v>18.263400000000001</v>
      </c>
      <c r="L3">
        <f>(SUM(H3:I3))-(SUM(J3:K3))</f>
        <v>45.249749999999992</v>
      </c>
      <c r="M3">
        <f>IFERROR(ABS(L3)-ABS((_xlfn.XLOOKUP(C3,Table2[TEAM NUMBER],Table2[CCWM(AVG)])+_xlfn.XLOOKUP(D3,Table2[TEAM NUMBER],Table2[CCWM(AVG)]))),"-")</f>
        <v>33.358199999999997</v>
      </c>
      <c r="O3" t="str">
        <f>_xlfn.XLOOKUP(E3,Table2[TEAM NUMBER],Table2[OPR(AVG)],"-")</f>
        <v>-</v>
      </c>
      <c r="P3">
        <f>_xlfn.XLOOKUP(F3,Table2[TEAM NUMBER],Table2[OPR(AVG)],"-")</f>
        <v>36.428750000000001</v>
      </c>
      <c r="Q3">
        <f>_xlfn.XLOOKUP(C3,Table2[TEAM NUMBER],Table2[DPR(AVG)],"-")</f>
        <v>38.816850000000002</v>
      </c>
      <c r="R3">
        <f>_xlfn.XLOOKUP(D3,Table2[TEAM NUMBER],Table2[DPR(AVG)],"-")</f>
        <v>36.587850000000003</v>
      </c>
      <c r="S3">
        <f>(SUM(O3:P3))-(SUM(Q3:R3))</f>
        <v>-38.975950000000005</v>
      </c>
      <c r="T3" t="str">
        <f>IFERROR(ABS(S3)-ABS(_xlfn.XLOOKUP(E3,Table2[TEAM NUMBER],Table2[CCWM(AVG)])+_xlfn.XLOOKUP(F3,Table2[TEAM NUMBER],Table2[CCWM(AVG)])),"-")</f>
        <v>-</v>
      </c>
    </row>
    <row r="4" spans="1:20" x14ac:dyDescent="0.2">
      <c r="A4" t="s">
        <v>322</v>
      </c>
      <c r="B4" t="s">
        <v>323</v>
      </c>
      <c r="C4" t="s">
        <v>162</v>
      </c>
      <c r="D4" t="s">
        <v>143</v>
      </c>
      <c r="E4" t="s">
        <v>135</v>
      </c>
      <c r="F4" t="s">
        <v>258</v>
      </c>
      <c r="H4" t="str">
        <f>_xlfn.XLOOKUP(C4,Table2[TEAM NUMBER],Table2[OPR(AVG)],"-")</f>
        <v>-</v>
      </c>
      <c r="I4">
        <f>_xlfn.XLOOKUP(D4,Table2[TEAM NUMBER],Table2[OPR(AVG)],"-")</f>
        <v>13.500000499999997</v>
      </c>
      <c r="J4">
        <f>_xlfn.XLOOKUP(E4,Table2[TEAM NUMBER],Table2[DPR(AVG)],"-")</f>
        <v>24</v>
      </c>
      <c r="K4">
        <f>_xlfn.XLOOKUP(F4,Table2[TEAM NUMBER],Table2[DPR(AVG)],"-")</f>
        <v>25.69745</v>
      </c>
      <c r="L4">
        <f t="shared" ref="L4:L67" si="0">(SUM(H4:I4))-(SUM(J4:K4))</f>
        <v>-36.197449500000005</v>
      </c>
      <c r="M4" t="str">
        <f>IFERROR(ABS(L4)-ABS((_xlfn.XLOOKUP(C4,Table2[TEAM NUMBER],Table2[CCWM(AVG)])+_xlfn.XLOOKUP(D4,Table2[TEAM NUMBER],Table2[CCWM(AVG)]))),"-")</f>
        <v>-</v>
      </c>
      <c r="O4">
        <f>_xlfn.XLOOKUP(E4,Table2[TEAM NUMBER],Table2[OPR(AVG)],"-")</f>
        <v>16.499999500000001</v>
      </c>
      <c r="P4">
        <f>_xlfn.XLOOKUP(F4,Table2[TEAM NUMBER],Table2[OPR(AVG)],"-")</f>
        <v>12.68665</v>
      </c>
      <c r="Q4" t="str">
        <f>_xlfn.XLOOKUP(C4,Table2[TEAM NUMBER],Table2[DPR(AVG)],"-")</f>
        <v>-</v>
      </c>
      <c r="R4">
        <f>_xlfn.XLOOKUP(D4,Table2[TEAM NUMBER],Table2[DPR(AVG)],"-")</f>
        <v>23.000000999999997</v>
      </c>
      <c r="S4">
        <f t="shared" ref="S4:S67" si="1">(SUM(O4:P4))-(SUM(Q4:R4))</f>
        <v>6.186648500000004</v>
      </c>
      <c r="T4">
        <f>IFERROR(ABS(S4)-ABS(_xlfn.XLOOKUP(E4,Table2[TEAM NUMBER],Table2[CCWM(AVG)])+_xlfn.XLOOKUP(F4,Table2[TEAM NUMBER],Table2[CCWM(AVG)])),"-")</f>
        <v>-14.324151999999994</v>
      </c>
    </row>
    <row r="5" spans="1:20" x14ac:dyDescent="0.2">
      <c r="A5" t="s">
        <v>324</v>
      </c>
      <c r="B5" t="s">
        <v>325</v>
      </c>
      <c r="C5" t="s">
        <v>166</v>
      </c>
      <c r="D5" t="s">
        <v>287</v>
      </c>
      <c r="E5" t="s">
        <v>228</v>
      </c>
      <c r="F5" t="s">
        <v>169</v>
      </c>
      <c r="H5" t="str">
        <f>_xlfn.XLOOKUP(C5,Table2[TEAM NUMBER],Table2[OPR(AVG)],"-")</f>
        <v>-</v>
      </c>
      <c r="I5">
        <f>_xlfn.XLOOKUP(D5,Table2[TEAM NUMBER],Table2[OPR(AVG)],"-")</f>
        <v>17.711750000000002</v>
      </c>
      <c r="J5">
        <f>_xlfn.XLOOKUP(E5,Table2[TEAM NUMBER],Table2[DPR(AVG)],"-")</f>
        <v>31.774699999999999</v>
      </c>
      <c r="K5" t="str">
        <f>_xlfn.XLOOKUP(F5,Table2[TEAM NUMBER],Table2[DPR(AVG)],"-")</f>
        <v>-</v>
      </c>
      <c r="L5">
        <f t="shared" si="0"/>
        <v>-14.062949999999997</v>
      </c>
      <c r="M5" t="str">
        <f>IFERROR(ABS(L5)-ABS((_xlfn.XLOOKUP(C5,Table2[TEAM NUMBER],Table2[CCWM(AVG)])+_xlfn.XLOOKUP(D5,Table2[TEAM NUMBER],Table2[CCWM(AVG)]))),"-")</f>
        <v>-</v>
      </c>
      <c r="O5">
        <f>_xlfn.XLOOKUP(E5,Table2[TEAM NUMBER],Table2[OPR(AVG)],"-")</f>
        <v>28.648050000000001</v>
      </c>
      <c r="P5" t="str">
        <f>_xlfn.XLOOKUP(F5,Table2[TEAM NUMBER],Table2[OPR(AVG)],"-")</f>
        <v>-</v>
      </c>
      <c r="Q5" t="str">
        <f>_xlfn.XLOOKUP(C5,Table2[TEAM NUMBER],Table2[DPR(AVG)],"-")</f>
        <v>-</v>
      </c>
      <c r="R5">
        <f>_xlfn.XLOOKUP(D5,Table2[TEAM NUMBER],Table2[DPR(AVG)],"-")</f>
        <v>27.3751</v>
      </c>
      <c r="S5">
        <f t="shared" si="1"/>
        <v>1.2729500000000016</v>
      </c>
      <c r="T5" t="str">
        <f>IFERROR(ABS(S5)-ABS(_xlfn.XLOOKUP(E5,Table2[TEAM NUMBER],Table2[CCWM(AVG)])+_xlfn.XLOOKUP(F5,Table2[TEAM NUMBER],Table2[CCWM(AVG)])),"-")</f>
        <v>-</v>
      </c>
    </row>
    <row r="6" spans="1:20" x14ac:dyDescent="0.2">
      <c r="A6" t="s">
        <v>326</v>
      </c>
      <c r="B6" t="s">
        <v>327</v>
      </c>
      <c r="C6" t="s">
        <v>177</v>
      </c>
      <c r="D6" t="s">
        <v>195</v>
      </c>
      <c r="E6" t="s">
        <v>171</v>
      </c>
      <c r="F6" t="s">
        <v>219</v>
      </c>
      <c r="H6" t="str">
        <f>_xlfn.XLOOKUP(C6,Table2[TEAM NUMBER],Table2[OPR(AVG)],"-")</f>
        <v>-</v>
      </c>
      <c r="I6">
        <f>_xlfn.XLOOKUP(D6,Table2[TEAM NUMBER],Table2[OPR(AVG)],"-")</f>
        <v>40.431750000000001</v>
      </c>
      <c r="J6" t="str">
        <f>_xlfn.XLOOKUP(E6,Table2[TEAM NUMBER],Table2[DPR(AVG)],"-")</f>
        <v>-</v>
      </c>
      <c r="K6">
        <f>_xlfn.XLOOKUP(F6,Table2[TEAM NUMBER],Table2[DPR(AVG)],"-")</f>
        <v>43.540549999999996</v>
      </c>
      <c r="L6">
        <f t="shared" si="0"/>
        <v>-3.1087999999999951</v>
      </c>
      <c r="M6" t="str">
        <f>IFERROR(ABS(L6)-ABS((_xlfn.XLOOKUP(C6,Table2[TEAM NUMBER],Table2[CCWM(AVG)])+_xlfn.XLOOKUP(D6,Table2[TEAM NUMBER],Table2[CCWM(AVG)]))),"-")</f>
        <v>-</v>
      </c>
      <c r="O6" t="str">
        <f>_xlfn.XLOOKUP(E6,Table2[TEAM NUMBER],Table2[OPR(AVG)],"-")</f>
        <v>-</v>
      </c>
      <c r="P6">
        <f>_xlfn.XLOOKUP(F6,Table2[TEAM NUMBER],Table2[OPR(AVG)],"-")</f>
        <v>56.535899999999998</v>
      </c>
      <c r="Q6" t="str">
        <f>_xlfn.XLOOKUP(C6,Table2[TEAM NUMBER],Table2[DPR(AVG)],"-")</f>
        <v>-</v>
      </c>
      <c r="R6">
        <f>_xlfn.XLOOKUP(D6,Table2[TEAM NUMBER],Table2[DPR(AVG)],"-")</f>
        <v>18.861550000000001</v>
      </c>
      <c r="S6">
        <f t="shared" si="1"/>
        <v>37.674349999999997</v>
      </c>
      <c r="T6" t="str">
        <f>IFERROR(ABS(S6)-ABS(_xlfn.XLOOKUP(E6,Table2[TEAM NUMBER],Table2[CCWM(AVG)])+_xlfn.XLOOKUP(F6,Table2[TEAM NUMBER],Table2[CCWM(AVG)])),"-")</f>
        <v>-</v>
      </c>
    </row>
    <row r="7" spans="1:20" x14ac:dyDescent="0.2">
      <c r="A7" t="s">
        <v>328</v>
      </c>
      <c r="B7" s="24" t="s">
        <v>329</v>
      </c>
      <c r="C7" t="s">
        <v>119</v>
      </c>
      <c r="D7" t="s">
        <v>214</v>
      </c>
      <c r="E7" t="s">
        <v>251</v>
      </c>
      <c r="F7" t="s">
        <v>203</v>
      </c>
      <c r="H7">
        <f>_xlfn.XLOOKUP(C7,Table2[TEAM NUMBER],Table2[OPR(AVG)],"-")</f>
        <v>29.075300249999998</v>
      </c>
      <c r="I7">
        <f>_xlfn.XLOOKUP(D7,Table2[TEAM NUMBER],Table2[OPR(AVG)],"-")</f>
        <v>53.329099999999997</v>
      </c>
      <c r="J7">
        <f>_xlfn.XLOOKUP(E7,Table2[TEAM NUMBER],Table2[DPR(AVG)],"-")</f>
        <v>22.9114</v>
      </c>
      <c r="K7">
        <f>_xlfn.XLOOKUP(F7,Table2[TEAM NUMBER],Table2[DPR(AVG)],"-")</f>
        <v>42.787750000000003</v>
      </c>
      <c r="L7" s="24">
        <f t="shared" si="0"/>
        <v>16.705250249999992</v>
      </c>
      <c r="M7">
        <f>IFERROR(ABS(L7)-ABS((_xlfn.XLOOKUP(C7,Table2[TEAM NUMBER],Table2[CCWM(AVG)])+_xlfn.XLOOKUP(D7,Table2[TEAM NUMBER],Table2[CCWM(AVG)]))),"-")</f>
        <v>-3.2513345000000129</v>
      </c>
      <c r="O7">
        <f>_xlfn.XLOOKUP(E7,Table2[TEAM NUMBER],Table2[OPR(AVG)],"-")</f>
        <v>34.78295</v>
      </c>
      <c r="P7">
        <f>_xlfn.XLOOKUP(F7,Table2[TEAM NUMBER],Table2[OPR(AVG)],"-")</f>
        <v>50.336349999999996</v>
      </c>
      <c r="Q7">
        <f>_xlfn.XLOOKUP(C7,Table2[TEAM NUMBER],Table2[DPR(AVG)],"-")</f>
        <v>43.971650499999996</v>
      </c>
      <c r="R7">
        <f>_xlfn.XLOOKUP(D7,Table2[TEAM NUMBER],Table2[DPR(AVG)],"-")</f>
        <v>18.476165000000002</v>
      </c>
      <c r="S7" s="24">
        <f t="shared" si="1"/>
        <v>22.671484499999998</v>
      </c>
      <c r="T7">
        <f>IFERROR(ABS(S7)-ABS(_xlfn.XLOOKUP(E7,Table2[TEAM NUMBER],Table2[CCWM(AVG)])+_xlfn.XLOOKUP(F7,Table2[TEAM NUMBER],Table2[CCWM(AVG)])),"-")</f>
        <v>3.2513344999999987</v>
      </c>
    </row>
    <row r="8" spans="1:20" x14ac:dyDescent="0.2">
      <c r="A8" t="s">
        <v>330</v>
      </c>
      <c r="B8" s="27" t="s">
        <v>331</v>
      </c>
      <c r="C8" t="s">
        <v>235</v>
      </c>
      <c r="D8" t="s">
        <v>131</v>
      </c>
      <c r="E8" s="51" t="s">
        <v>114</v>
      </c>
      <c r="F8" t="s">
        <v>174</v>
      </c>
      <c r="H8">
        <f>_xlfn.XLOOKUP(C8,Table2[TEAM NUMBER],Table2[OPR(AVG)],"-")</f>
        <v>20.345849999999999</v>
      </c>
      <c r="I8">
        <f>_xlfn.XLOOKUP(D8,Table2[TEAM NUMBER],Table2[OPR(AVG)],"-")</f>
        <v>39.714749749999996</v>
      </c>
      <c r="J8">
        <f>_xlfn.XLOOKUP(E8,Table2[TEAM NUMBER],Table2[DPR(AVG)],"-")</f>
        <v>26.77195</v>
      </c>
      <c r="K8" t="str">
        <f>_xlfn.XLOOKUP(F8,Table2[TEAM NUMBER],Table2[DPR(AVG)],"-")</f>
        <v>-</v>
      </c>
      <c r="L8">
        <f t="shared" si="0"/>
        <v>33.28864974999999</v>
      </c>
      <c r="M8">
        <f>IFERROR(ABS(L8)-ABS((_xlfn.XLOOKUP(C8,Table2[TEAM NUMBER],Table2[CCWM(AVG)])+_xlfn.XLOOKUP(D8,Table2[TEAM NUMBER],Table2[CCWM(AVG)]))),"-")</f>
        <v>18.150549499999993</v>
      </c>
      <c r="O8">
        <f>_xlfn.XLOOKUP(E8,Table2[TEAM NUMBER],Table2[OPR(AVG)],"-")</f>
        <v>33.064150249999997</v>
      </c>
      <c r="P8" t="str">
        <f>_xlfn.XLOOKUP(F8,Table2[TEAM NUMBER],Table2[OPR(AVG)],"-")</f>
        <v>-</v>
      </c>
      <c r="Q8">
        <f>_xlfn.XLOOKUP(C8,Table2[TEAM NUMBER],Table2[DPR(AVG)],"-")</f>
        <v>23.6251</v>
      </c>
      <c r="R8">
        <f>_xlfn.XLOOKUP(D8,Table2[TEAM NUMBER],Table2[DPR(AVG)],"-")</f>
        <v>21.297399500000001</v>
      </c>
      <c r="S8">
        <f t="shared" si="1"/>
        <v>-11.858349250000003</v>
      </c>
      <c r="T8" t="str">
        <f>IFERROR(ABS(S8)-ABS(_xlfn.XLOOKUP(E8,Table2[TEAM NUMBER],Table2[CCWM(AVG)])+_xlfn.XLOOKUP(F8,Table2[TEAM NUMBER],Table2[CCWM(AVG)])),"-")</f>
        <v>-</v>
      </c>
    </row>
    <row r="9" spans="1:20" x14ac:dyDescent="0.2">
      <c r="A9" t="s">
        <v>332</v>
      </c>
      <c r="B9" t="s">
        <v>333</v>
      </c>
      <c r="C9" t="s">
        <v>172</v>
      </c>
      <c r="D9" t="s">
        <v>224</v>
      </c>
      <c r="E9" t="s">
        <v>160</v>
      </c>
      <c r="F9" t="s">
        <v>127</v>
      </c>
      <c r="H9" t="str">
        <f>_xlfn.XLOOKUP(C9,Table2[TEAM NUMBER],Table2[OPR(AVG)],"-")</f>
        <v>-</v>
      </c>
      <c r="I9">
        <f>_xlfn.XLOOKUP(D9,Table2[TEAM NUMBER],Table2[OPR(AVG)],"-")</f>
        <v>39.316600000000001</v>
      </c>
      <c r="J9" t="str">
        <f>_xlfn.XLOOKUP(E9,Table2[TEAM NUMBER],Table2[DPR(AVG)],"-")</f>
        <v>-</v>
      </c>
      <c r="K9">
        <f>_xlfn.XLOOKUP(F9,Table2[TEAM NUMBER],Table2[DPR(AVG)],"-")</f>
        <v>30.9861</v>
      </c>
      <c r="L9">
        <f t="shared" si="0"/>
        <v>8.3305000000000007</v>
      </c>
      <c r="M9" t="str">
        <f>IFERROR(ABS(L9)-ABS((_xlfn.XLOOKUP(C9,Table2[TEAM NUMBER],Table2[CCWM(AVG)])+_xlfn.XLOOKUP(D9,Table2[TEAM NUMBER],Table2[CCWM(AVG)]))),"-")</f>
        <v>-</v>
      </c>
      <c r="O9" t="str">
        <f>_xlfn.XLOOKUP(E9,Table2[TEAM NUMBER],Table2[OPR(AVG)],"-")</f>
        <v>-</v>
      </c>
      <c r="P9">
        <f>_xlfn.XLOOKUP(F9,Table2[TEAM NUMBER],Table2[OPR(AVG)],"-")</f>
        <v>29.25120025</v>
      </c>
      <c r="Q9" t="str">
        <f>_xlfn.XLOOKUP(C9,Table2[TEAM NUMBER],Table2[DPR(AVG)],"-")</f>
        <v>-</v>
      </c>
      <c r="R9">
        <f>_xlfn.XLOOKUP(D9,Table2[TEAM NUMBER],Table2[DPR(AVG)],"-")</f>
        <v>36.805300000000003</v>
      </c>
      <c r="S9">
        <f t="shared" si="1"/>
        <v>-7.5540997500000024</v>
      </c>
      <c r="T9" t="str">
        <f>IFERROR(ABS(S9)-ABS(_xlfn.XLOOKUP(E9,Table2[TEAM NUMBER],Table2[CCWM(AVG)])+_xlfn.XLOOKUP(F9,Table2[TEAM NUMBER],Table2[CCWM(AVG)])),"-")</f>
        <v>-</v>
      </c>
    </row>
    <row r="10" spans="1:20" x14ac:dyDescent="0.2">
      <c r="A10" t="s">
        <v>334</v>
      </c>
      <c r="B10" t="s">
        <v>335</v>
      </c>
      <c r="C10" t="s">
        <v>210</v>
      </c>
      <c r="D10" t="s">
        <v>175</v>
      </c>
      <c r="E10" t="s">
        <v>162</v>
      </c>
      <c r="F10" t="s">
        <v>242</v>
      </c>
      <c r="H10">
        <f>_xlfn.XLOOKUP(C10,Table2[TEAM NUMBER],Table2[OPR(AVG)],"-")</f>
        <v>29.90635</v>
      </c>
      <c r="I10" t="str">
        <f>_xlfn.XLOOKUP(D10,Table2[TEAM NUMBER],Table2[OPR(AVG)],"-")</f>
        <v>-</v>
      </c>
      <c r="J10" t="str">
        <f>_xlfn.XLOOKUP(E10,Table2[TEAM NUMBER],Table2[DPR(AVG)],"-")</f>
        <v>-</v>
      </c>
      <c r="K10">
        <f>_xlfn.XLOOKUP(F10,Table2[TEAM NUMBER],Table2[DPR(AVG)],"-")</f>
        <v>36.587850000000003</v>
      </c>
      <c r="L10">
        <f t="shared" si="0"/>
        <v>-6.6815000000000033</v>
      </c>
      <c r="M10" t="str">
        <f>IFERROR(ABS(L10)-ABS((_xlfn.XLOOKUP(C10,Table2[TEAM NUMBER],Table2[CCWM(AVG)])+_xlfn.XLOOKUP(D10,Table2[TEAM NUMBER],Table2[CCWM(AVG)]))),"-")</f>
        <v>-</v>
      </c>
      <c r="O10" t="str">
        <f>_xlfn.XLOOKUP(E10,Table2[TEAM NUMBER],Table2[OPR(AVG)],"-")</f>
        <v>-</v>
      </c>
      <c r="P10">
        <f>_xlfn.XLOOKUP(F10,Table2[TEAM NUMBER],Table2[OPR(AVG)],"-")</f>
        <v>25.887799999999999</v>
      </c>
      <c r="Q10">
        <f>_xlfn.XLOOKUP(C10,Table2[TEAM NUMBER],Table2[DPR(AVG)],"-")</f>
        <v>21.28585</v>
      </c>
      <c r="R10" t="str">
        <f>_xlfn.XLOOKUP(D10,Table2[TEAM NUMBER],Table2[DPR(AVG)],"-")</f>
        <v>-</v>
      </c>
      <c r="S10">
        <f t="shared" si="1"/>
        <v>4.6019499999999987</v>
      </c>
      <c r="T10" t="str">
        <f>IFERROR(ABS(S10)-ABS(_xlfn.XLOOKUP(E10,Table2[TEAM NUMBER],Table2[CCWM(AVG)])+_xlfn.XLOOKUP(F10,Table2[TEAM NUMBER],Table2[CCWM(AVG)])),"-")</f>
        <v>-</v>
      </c>
    </row>
    <row r="11" spans="1:20" x14ac:dyDescent="0.2">
      <c r="A11" t="s">
        <v>336</v>
      </c>
      <c r="B11" t="s">
        <v>337</v>
      </c>
      <c r="C11" t="s">
        <v>251</v>
      </c>
      <c r="D11" t="s">
        <v>175</v>
      </c>
      <c r="E11" t="s">
        <v>127</v>
      </c>
      <c r="F11" t="s">
        <v>287</v>
      </c>
      <c r="H11">
        <f>_xlfn.XLOOKUP(C11,Table2[TEAM NUMBER],Table2[OPR(AVG)],"-")</f>
        <v>34.78295</v>
      </c>
      <c r="I11" t="str">
        <f>_xlfn.XLOOKUP(D11,Table2[TEAM NUMBER],Table2[OPR(AVG)],"-")</f>
        <v>-</v>
      </c>
      <c r="J11">
        <f>_xlfn.XLOOKUP(E11,Table2[TEAM NUMBER],Table2[DPR(AVG)],"-")</f>
        <v>30.9861</v>
      </c>
      <c r="K11">
        <f>_xlfn.XLOOKUP(F11,Table2[TEAM NUMBER],Table2[DPR(AVG)],"-")</f>
        <v>27.3751</v>
      </c>
      <c r="L11">
        <f t="shared" si="0"/>
        <v>-23.578249999999997</v>
      </c>
      <c r="M11" t="str">
        <f>IFERROR(ABS(L11)-ABS((_xlfn.XLOOKUP(C11,Table2[TEAM NUMBER],Table2[CCWM(AVG)])+_xlfn.XLOOKUP(D11,Table2[TEAM NUMBER],Table2[CCWM(AVG)]))),"-")</f>
        <v>-</v>
      </c>
      <c r="O11">
        <f>_xlfn.XLOOKUP(E11,Table2[TEAM NUMBER],Table2[OPR(AVG)],"-")</f>
        <v>29.25120025</v>
      </c>
      <c r="P11">
        <f>_xlfn.XLOOKUP(F11,Table2[TEAM NUMBER],Table2[OPR(AVG)],"-")</f>
        <v>17.711750000000002</v>
      </c>
      <c r="Q11">
        <f>_xlfn.XLOOKUP(C11,Table2[TEAM NUMBER],Table2[DPR(AVG)],"-")</f>
        <v>22.9114</v>
      </c>
      <c r="R11" t="str">
        <f>_xlfn.XLOOKUP(D11,Table2[TEAM NUMBER],Table2[DPR(AVG)],"-")</f>
        <v>-</v>
      </c>
      <c r="S11">
        <f t="shared" si="1"/>
        <v>24.051550250000005</v>
      </c>
      <c r="T11">
        <f>IFERROR(ABS(S11)-ABS(_xlfn.XLOOKUP(E11,Table2[TEAM NUMBER],Table2[CCWM(AVG)])+_xlfn.XLOOKUP(F11,Table2[TEAM NUMBER],Table2[CCWM(AVG)])),"-")</f>
        <v>12.653300500000006</v>
      </c>
    </row>
    <row r="12" spans="1:20" x14ac:dyDescent="0.2">
      <c r="A12" t="s">
        <v>457</v>
      </c>
      <c r="B12" t="s">
        <v>339</v>
      </c>
      <c r="C12" t="s">
        <v>135</v>
      </c>
      <c r="D12" t="s">
        <v>258</v>
      </c>
      <c r="E12" t="s">
        <v>174</v>
      </c>
      <c r="F12" t="s">
        <v>224</v>
      </c>
      <c r="H12">
        <f>_xlfn.XLOOKUP(C12,Table2[TEAM NUMBER],Table2[OPR(AVG)],"-")</f>
        <v>16.499999500000001</v>
      </c>
      <c r="I12">
        <f>_xlfn.XLOOKUP(D12,Table2[TEAM NUMBER],Table2[OPR(AVG)],"-")</f>
        <v>12.68665</v>
      </c>
      <c r="J12" t="str">
        <f>_xlfn.XLOOKUP(E12,Table2[TEAM NUMBER],Table2[DPR(AVG)],"-")</f>
        <v>-</v>
      </c>
      <c r="K12">
        <f>_xlfn.XLOOKUP(F12,Table2[TEAM NUMBER],Table2[DPR(AVG)],"-")</f>
        <v>36.805300000000003</v>
      </c>
      <c r="L12">
        <f t="shared" si="0"/>
        <v>-7.6186505000000011</v>
      </c>
      <c r="M12">
        <f>IFERROR(ABS(L12)-ABS((_xlfn.XLOOKUP(C12,Table2[TEAM NUMBER],Table2[CCWM(AVG)])+_xlfn.XLOOKUP(D12,Table2[TEAM NUMBER],Table2[CCWM(AVG)]))),"-")</f>
        <v>-12.892149999999997</v>
      </c>
      <c r="O12" t="str">
        <f>_xlfn.XLOOKUP(E12,Table2[TEAM NUMBER],Table2[OPR(AVG)],"-")</f>
        <v>-</v>
      </c>
      <c r="P12">
        <f>_xlfn.XLOOKUP(F12,Table2[TEAM NUMBER],Table2[OPR(AVG)],"-")</f>
        <v>39.316600000000001</v>
      </c>
      <c r="Q12">
        <f>_xlfn.XLOOKUP(C12,Table2[TEAM NUMBER],Table2[DPR(AVG)],"-")</f>
        <v>24</v>
      </c>
      <c r="R12">
        <f>_xlfn.XLOOKUP(D12,Table2[TEAM NUMBER],Table2[DPR(AVG)],"-")</f>
        <v>25.69745</v>
      </c>
      <c r="S12">
        <f t="shared" si="1"/>
        <v>-10.380850000000002</v>
      </c>
      <c r="T12" t="str">
        <f>IFERROR(ABS(S12)-ABS(_xlfn.XLOOKUP(E12,Table2[TEAM NUMBER],Table2[CCWM(AVG)])+_xlfn.XLOOKUP(F12,Table2[TEAM NUMBER],Table2[CCWM(AVG)])),"-")</f>
        <v>-</v>
      </c>
    </row>
    <row r="13" spans="1:20" x14ac:dyDescent="0.2">
      <c r="A13" t="s">
        <v>458</v>
      </c>
      <c r="B13" s="26" t="s">
        <v>341</v>
      </c>
      <c r="C13" t="s">
        <v>242</v>
      </c>
      <c r="D13" s="51" t="s">
        <v>114</v>
      </c>
      <c r="E13" t="s">
        <v>143</v>
      </c>
      <c r="F13" t="s">
        <v>235</v>
      </c>
      <c r="H13">
        <f>_xlfn.XLOOKUP(C13,Table2[TEAM NUMBER],Table2[OPR(AVG)],"-")</f>
        <v>25.887799999999999</v>
      </c>
      <c r="I13">
        <f>_xlfn.XLOOKUP(D13,Table2[TEAM NUMBER],Table2[OPR(AVG)],"-")</f>
        <v>33.064150249999997</v>
      </c>
      <c r="J13">
        <f>_xlfn.XLOOKUP(E13,Table2[TEAM NUMBER],Table2[DPR(AVG)],"-")</f>
        <v>23.000000999999997</v>
      </c>
      <c r="K13">
        <f>_xlfn.XLOOKUP(F13,Table2[TEAM NUMBER],Table2[DPR(AVG)],"-")</f>
        <v>23.6251</v>
      </c>
      <c r="L13">
        <f t="shared" si="0"/>
        <v>12.326849249999995</v>
      </c>
      <c r="M13">
        <f>IFERROR(ABS(L13)-ABS((_xlfn.XLOOKUP(C13,Table2[TEAM NUMBER],Table2[CCWM(AVG)])+_xlfn.XLOOKUP(D13,Table2[TEAM NUMBER],Table2[CCWM(AVG)]))),"-")</f>
        <v>7.9189994999999955</v>
      </c>
      <c r="O13">
        <f>_xlfn.XLOOKUP(E13,Table2[TEAM NUMBER],Table2[OPR(AVG)],"-")</f>
        <v>13.500000499999997</v>
      </c>
      <c r="P13">
        <f>_xlfn.XLOOKUP(F13,Table2[TEAM NUMBER],Table2[OPR(AVG)],"-")</f>
        <v>20.345849999999999</v>
      </c>
      <c r="Q13">
        <f>_xlfn.XLOOKUP(C13,Table2[TEAM NUMBER],Table2[DPR(AVG)],"-")</f>
        <v>36.587850000000003</v>
      </c>
      <c r="R13">
        <f>_xlfn.XLOOKUP(D13,Table2[TEAM NUMBER],Table2[DPR(AVG)],"-")</f>
        <v>26.77195</v>
      </c>
      <c r="S13">
        <f t="shared" si="1"/>
        <v>-29.51394950000001</v>
      </c>
      <c r="T13">
        <f>IFERROR(ABS(S13)-ABS(_xlfn.XLOOKUP(E13,Table2[TEAM NUMBER],Table2[CCWM(AVG)])+_xlfn.XLOOKUP(F13,Table2[TEAM NUMBER],Table2[CCWM(AVG)])),"-")</f>
        <v>16.734699000000006</v>
      </c>
    </row>
    <row r="14" spans="1:20" x14ac:dyDescent="0.2">
      <c r="A14" t="s">
        <v>459</v>
      </c>
      <c r="B14" t="s">
        <v>343</v>
      </c>
      <c r="C14" t="s">
        <v>169</v>
      </c>
      <c r="D14" t="s">
        <v>166</v>
      </c>
      <c r="E14" t="s">
        <v>195</v>
      </c>
      <c r="F14" t="s">
        <v>131</v>
      </c>
      <c r="H14" t="str">
        <f>_xlfn.XLOOKUP(C14,Table2[TEAM NUMBER],Table2[OPR(AVG)],"-")</f>
        <v>-</v>
      </c>
      <c r="I14" t="str">
        <f>_xlfn.XLOOKUP(D14,Table2[TEAM NUMBER],Table2[OPR(AVG)],"-")</f>
        <v>-</v>
      </c>
      <c r="J14">
        <f>_xlfn.XLOOKUP(E14,Table2[TEAM NUMBER],Table2[DPR(AVG)],"-")</f>
        <v>18.861550000000001</v>
      </c>
      <c r="K14">
        <f>_xlfn.XLOOKUP(F14,Table2[TEAM NUMBER],Table2[DPR(AVG)],"-")</f>
        <v>21.297399500000001</v>
      </c>
      <c r="L14">
        <f t="shared" si="0"/>
        <v>-40.158949500000006</v>
      </c>
      <c r="M14" t="str">
        <f>IFERROR(ABS(L14)-ABS((_xlfn.XLOOKUP(C14,Table2[TEAM NUMBER],Table2[CCWM(AVG)])+_xlfn.XLOOKUP(D14,Table2[TEAM NUMBER],Table2[CCWM(AVG)]))),"-")</f>
        <v>-</v>
      </c>
      <c r="O14">
        <f>_xlfn.XLOOKUP(E14,Table2[TEAM NUMBER],Table2[OPR(AVG)],"-")</f>
        <v>40.431750000000001</v>
      </c>
      <c r="P14">
        <f>_xlfn.XLOOKUP(F14,Table2[TEAM NUMBER],Table2[OPR(AVG)],"-")</f>
        <v>39.714749749999996</v>
      </c>
      <c r="Q14" t="str">
        <f>_xlfn.XLOOKUP(C14,Table2[TEAM NUMBER],Table2[DPR(AVG)],"-")</f>
        <v>-</v>
      </c>
      <c r="R14" t="str">
        <f>_xlfn.XLOOKUP(D14,Table2[TEAM NUMBER],Table2[DPR(AVG)],"-")</f>
        <v>-</v>
      </c>
      <c r="S14">
        <f t="shared" si="1"/>
        <v>80.146499750000004</v>
      </c>
      <c r="T14">
        <f>IFERROR(ABS(S14)-ABS(_xlfn.XLOOKUP(E14,Table2[TEAM NUMBER],Table2[CCWM(AVG)])+_xlfn.XLOOKUP(F14,Table2[TEAM NUMBER],Table2[CCWM(AVG)])),"-")</f>
        <v>40.158949500000006</v>
      </c>
    </row>
    <row r="15" spans="1:20" x14ac:dyDescent="0.2">
      <c r="A15" t="s">
        <v>460</v>
      </c>
      <c r="B15" t="s">
        <v>345</v>
      </c>
      <c r="C15" t="s">
        <v>214</v>
      </c>
      <c r="D15" t="s">
        <v>228</v>
      </c>
      <c r="E15" t="s">
        <v>219</v>
      </c>
      <c r="F15" t="s">
        <v>160</v>
      </c>
      <c r="H15">
        <f>_xlfn.XLOOKUP(C15,Table2[TEAM NUMBER],Table2[OPR(AVG)],"-")</f>
        <v>53.329099999999997</v>
      </c>
      <c r="I15">
        <f>_xlfn.XLOOKUP(D15,Table2[TEAM NUMBER],Table2[OPR(AVG)],"-")</f>
        <v>28.648050000000001</v>
      </c>
      <c r="J15">
        <f>_xlfn.XLOOKUP(E15,Table2[TEAM NUMBER],Table2[DPR(AVG)],"-")</f>
        <v>43.540549999999996</v>
      </c>
      <c r="K15" t="str">
        <f>_xlfn.XLOOKUP(F15,Table2[TEAM NUMBER],Table2[DPR(AVG)],"-")</f>
        <v>-</v>
      </c>
      <c r="L15">
        <f t="shared" si="0"/>
        <v>38.436599999999999</v>
      </c>
      <c r="M15">
        <f>IFERROR(ABS(L15)-ABS((_xlfn.XLOOKUP(C15,Table2[TEAM NUMBER],Table2[CCWM(AVG)])+_xlfn.XLOOKUP(D15,Table2[TEAM NUMBER],Table2[CCWM(AVG)]))),"-")</f>
        <v>6.7103149999999943</v>
      </c>
      <c r="O15">
        <f>_xlfn.XLOOKUP(E15,Table2[TEAM NUMBER],Table2[OPR(AVG)],"-")</f>
        <v>56.535899999999998</v>
      </c>
      <c r="P15" t="str">
        <f>_xlfn.XLOOKUP(F15,Table2[TEAM NUMBER],Table2[OPR(AVG)],"-")</f>
        <v>-</v>
      </c>
      <c r="Q15">
        <f>_xlfn.XLOOKUP(C15,Table2[TEAM NUMBER],Table2[DPR(AVG)],"-")</f>
        <v>18.476165000000002</v>
      </c>
      <c r="R15">
        <f>_xlfn.XLOOKUP(D15,Table2[TEAM NUMBER],Table2[DPR(AVG)],"-")</f>
        <v>31.774699999999999</v>
      </c>
      <c r="S15">
        <f t="shared" si="1"/>
        <v>6.2850349999999935</v>
      </c>
      <c r="T15" t="str">
        <f>IFERROR(ABS(S15)-ABS(_xlfn.XLOOKUP(E15,Table2[TEAM NUMBER],Table2[CCWM(AVG)])+_xlfn.XLOOKUP(F15,Table2[TEAM NUMBER],Table2[CCWM(AVG)])),"-")</f>
        <v>-</v>
      </c>
    </row>
    <row r="16" spans="1:20" x14ac:dyDescent="0.2">
      <c r="A16" t="s">
        <v>461</v>
      </c>
      <c r="B16" t="s">
        <v>347</v>
      </c>
      <c r="C16" t="s">
        <v>203</v>
      </c>
      <c r="D16" t="s">
        <v>207</v>
      </c>
      <c r="E16" t="s">
        <v>164</v>
      </c>
      <c r="F16" t="s">
        <v>177</v>
      </c>
      <c r="H16">
        <f>_xlfn.XLOOKUP(C16,Table2[TEAM NUMBER],Table2[OPR(AVG)],"-")</f>
        <v>50.336349999999996</v>
      </c>
      <c r="I16">
        <f>_xlfn.XLOOKUP(D16,Table2[TEAM NUMBER],Table2[OPR(AVG)],"-")</f>
        <v>36.428750000000001</v>
      </c>
      <c r="J16" t="str">
        <f>_xlfn.XLOOKUP(E16,Table2[TEAM NUMBER],Table2[DPR(AVG)],"-")</f>
        <v>-</v>
      </c>
      <c r="K16" t="str">
        <f>_xlfn.XLOOKUP(F16,Table2[TEAM NUMBER],Table2[DPR(AVG)],"-")</f>
        <v>-</v>
      </c>
      <c r="L16">
        <f t="shared" si="0"/>
        <v>86.76509999999999</v>
      </c>
      <c r="M16">
        <f>IFERROR(ABS(L16)-ABS((_xlfn.XLOOKUP(C16,Table2[TEAM NUMBER],Table2[CCWM(AVG)])+_xlfn.XLOOKUP(D16,Table2[TEAM NUMBER],Table2[CCWM(AVG)]))),"-")</f>
        <v>61.051149999999993</v>
      </c>
      <c r="O16" t="str">
        <f>_xlfn.XLOOKUP(E16,Table2[TEAM NUMBER],Table2[OPR(AVG)],"-")</f>
        <v>-</v>
      </c>
      <c r="P16" t="str">
        <f>_xlfn.XLOOKUP(F16,Table2[TEAM NUMBER],Table2[OPR(AVG)],"-")</f>
        <v>-</v>
      </c>
      <c r="Q16">
        <f>_xlfn.XLOOKUP(C16,Table2[TEAM NUMBER],Table2[DPR(AVG)],"-")</f>
        <v>42.787750000000003</v>
      </c>
      <c r="R16">
        <f>_xlfn.XLOOKUP(D16,Table2[TEAM NUMBER],Table2[DPR(AVG)],"-")</f>
        <v>18.263400000000001</v>
      </c>
      <c r="S16">
        <f t="shared" si="1"/>
        <v>-61.051150000000007</v>
      </c>
      <c r="T16" t="str">
        <f>IFERROR(ABS(S16)-ABS(_xlfn.XLOOKUP(E16,Table2[TEAM NUMBER],Table2[CCWM(AVG)])+_xlfn.XLOOKUP(F16,Table2[TEAM NUMBER],Table2[CCWM(AVG)])),"-")</f>
        <v>-</v>
      </c>
    </row>
    <row r="17" spans="1:20" x14ac:dyDescent="0.2">
      <c r="A17" t="s">
        <v>462</v>
      </c>
      <c r="B17" t="s">
        <v>349</v>
      </c>
      <c r="C17" t="s">
        <v>171</v>
      </c>
      <c r="D17" t="s">
        <v>172</v>
      </c>
      <c r="E17" t="s">
        <v>162</v>
      </c>
      <c r="F17" t="s">
        <v>210</v>
      </c>
      <c r="H17" t="str">
        <f>_xlfn.XLOOKUP(C17,Table2[TEAM NUMBER],Table2[OPR(AVG)],"-")</f>
        <v>-</v>
      </c>
      <c r="I17" t="str">
        <f>_xlfn.XLOOKUP(D17,Table2[TEAM NUMBER],Table2[OPR(AVG)],"-")</f>
        <v>-</v>
      </c>
      <c r="J17" t="str">
        <f>_xlfn.XLOOKUP(E17,Table2[TEAM NUMBER],Table2[DPR(AVG)],"-")</f>
        <v>-</v>
      </c>
      <c r="K17">
        <f>_xlfn.XLOOKUP(F17,Table2[TEAM NUMBER],Table2[DPR(AVG)],"-")</f>
        <v>21.28585</v>
      </c>
      <c r="L17">
        <f t="shared" si="0"/>
        <v>-21.28585</v>
      </c>
      <c r="M17" t="str">
        <f>IFERROR(ABS(L17)-ABS((_xlfn.XLOOKUP(C17,Table2[TEAM NUMBER],Table2[CCWM(AVG)])+_xlfn.XLOOKUP(D17,Table2[TEAM NUMBER],Table2[CCWM(AVG)]))),"-")</f>
        <v>-</v>
      </c>
      <c r="O17" t="str">
        <f>_xlfn.XLOOKUP(E17,Table2[TEAM NUMBER],Table2[OPR(AVG)],"-")</f>
        <v>-</v>
      </c>
      <c r="P17">
        <f>_xlfn.XLOOKUP(F17,Table2[TEAM NUMBER],Table2[OPR(AVG)],"-")</f>
        <v>29.90635</v>
      </c>
      <c r="Q17" t="str">
        <f>_xlfn.XLOOKUP(C17,Table2[TEAM NUMBER],Table2[DPR(AVG)],"-")</f>
        <v>-</v>
      </c>
      <c r="R17" t="str">
        <f>_xlfn.XLOOKUP(D17,Table2[TEAM NUMBER],Table2[DPR(AVG)],"-")</f>
        <v>-</v>
      </c>
      <c r="S17">
        <f t="shared" si="1"/>
        <v>29.90635</v>
      </c>
      <c r="T17" t="str">
        <f>IFERROR(ABS(S17)-ABS(_xlfn.XLOOKUP(E17,Table2[TEAM NUMBER],Table2[CCWM(AVG)])+_xlfn.XLOOKUP(F17,Table2[TEAM NUMBER],Table2[CCWM(AVG)])),"-")</f>
        <v>-</v>
      </c>
    </row>
    <row r="18" spans="1:20" x14ac:dyDescent="0.2">
      <c r="A18" t="s">
        <v>463</v>
      </c>
      <c r="B18" s="24" t="s">
        <v>351</v>
      </c>
      <c r="C18" t="s">
        <v>254</v>
      </c>
      <c r="D18" t="s">
        <v>119</v>
      </c>
      <c r="E18" t="s">
        <v>214</v>
      </c>
      <c r="F18" t="s">
        <v>224</v>
      </c>
      <c r="H18">
        <f>_xlfn.XLOOKUP(C18,Table2[TEAM NUMBER],Table2[OPR(AVG)],"-")</f>
        <v>37.625349999999997</v>
      </c>
      <c r="I18">
        <f>_xlfn.XLOOKUP(D18,Table2[TEAM NUMBER],Table2[OPR(AVG)],"-")</f>
        <v>29.075300249999998</v>
      </c>
      <c r="J18">
        <f>_xlfn.XLOOKUP(E18,Table2[TEAM NUMBER],Table2[DPR(AVG)],"-")</f>
        <v>18.476165000000002</v>
      </c>
      <c r="K18">
        <f>_xlfn.XLOOKUP(F18,Table2[TEAM NUMBER],Table2[DPR(AVG)],"-")</f>
        <v>36.805300000000003</v>
      </c>
      <c r="L18" s="24">
        <f t="shared" si="0"/>
        <v>11.419185249999991</v>
      </c>
      <c r="M18">
        <f>IFERROR(ABS(L18)-ABS((_xlfn.XLOOKUP(C18,Table2[TEAM NUMBER],Table2[CCWM(AVG)])+_xlfn.XLOOKUP(D18,Table2[TEAM NUMBER],Table2[CCWM(AVG)]))),"-")</f>
        <v>-4.6686650000000043</v>
      </c>
      <c r="O18">
        <f>_xlfn.XLOOKUP(E18,Table2[TEAM NUMBER],Table2[OPR(AVG)],"-")</f>
        <v>53.329099999999997</v>
      </c>
      <c r="P18">
        <f>_xlfn.XLOOKUP(F18,Table2[TEAM NUMBER],Table2[OPR(AVG)],"-")</f>
        <v>39.316600000000001</v>
      </c>
      <c r="Q18">
        <f>_xlfn.XLOOKUP(C18,Table2[TEAM NUMBER],Table2[DPR(AVG)],"-")</f>
        <v>38.816850000000002</v>
      </c>
      <c r="R18">
        <f>_xlfn.XLOOKUP(D18,Table2[TEAM NUMBER],Table2[DPR(AVG)],"-")</f>
        <v>43.971650499999996</v>
      </c>
      <c r="S18" s="24">
        <f t="shared" si="1"/>
        <v>9.8571995000000072</v>
      </c>
      <c r="T18">
        <f>IFERROR(ABS(S18)-ABS(_xlfn.XLOOKUP(E18,Table2[TEAM NUMBER],Table2[CCWM(AVG)])+_xlfn.XLOOKUP(F18,Table2[TEAM NUMBER],Table2[CCWM(AVG)])),"-")</f>
        <v>-27.507035500000001</v>
      </c>
    </row>
    <row r="19" spans="1:20" x14ac:dyDescent="0.2">
      <c r="A19" t="s">
        <v>352</v>
      </c>
      <c r="B19" t="s">
        <v>353</v>
      </c>
      <c r="C19" t="s">
        <v>127</v>
      </c>
      <c r="D19" t="s">
        <v>169</v>
      </c>
      <c r="E19" t="s">
        <v>228</v>
      </c>
      <c r="F19" t="s">
        <v>203</v>
      </c>
      <c r="H19">
        <f>_xlfn.XLOOKUP(C19,Table2[TEAM NUMBER],Table2[OPR(AVG)],"-")</f>
        <v>29.25120025</v>
      </c>
      <c r="I19" t="str">
        <f>_xlfn.XLOOKUP(D19,Table2[TEAM NUMBER],Table2[OPR(AVG)],"-")</f>
        <v>-</v>
      </c>
      <c r="J19">
        <f>_xlfn.XLOOKUP(E19,Table2[TEAM NUMBER],Table2[DPR(AVG)],"-")</f>
        <v>31.774699999999999</v>
      </c>
      <c r="K19">
        <f>_xlfn.XLOOKUP(F19,Table2[TEAM NUMBER],Table2[DPR(AVG)],"-")</f>
        <v>42.787750000000003</v>
      </c>
      <c r="L19">
        <f t="shared" si="0"/>
        <v>-45.311249750000002</v>
      </c>
      <c r="M19" t="str">
        <f>IFERROR(ABS(L19)-ABS((_xlfn.XLOOKUP(C19,Table2[TEAM NUMBER],Table2[CCWM(AVG)])+_xlfn.XLOOKUP(D19,Table2[TEAM NUMBER],Table2[CCWM(AVG)]))),"-")</f>
        <v>-</v>
      </c>
      <c r="O19">
        <f>_xlfn.XLOOKUP(E19,Table2[TEAM NUMBER],Table2[OPR(AVG)],"-")</f>
        <v>28.648050000000001</v>
      </c>
      <c r="P19">
        <f>_xlfn.XLOOKUP(F19,Table2[TEAM NUMBER],Table2[OPR(AVG)],"-")</f>
        <v>50.336349999999996</v>
      </c>
      <c r="Q19">
        <f>_xlfn.XLOOKUP(C19,Table2[TEAM NUMBER],Table2[DPR(AVG)],"-")</f>
        <v>30.9861</v>
      </c>
      <c r="R19" t="str">
        <f>_xlfn.XLOOKUP(D19,Table2[TEAM NUMBER],Table2[DPR(AVG)],"-")</f>
        <v>-</v>
      </c>
      <c r="S19">
        <f t="shared" si="1"/>
        <v>47.998299999999993</v>
      </c>
      <c r="T19">
        <f>IFERROR(ABS(S19)-ABS(_xlfn.XLOOKUP(E19,Table2[TEAM NUMBER],Table2[CCWM(AVG)])+_xlfn.XLOOKUP(F19,Table2[TEAM NUMBER],Table2[CCWM(AVG)])),"-")</f>
        <v>43.576349999999991</v>
      </c>
    </row>
    <row r="20" spans="1:20" x14ac:dyDescent="0.2">
      <c r="A20" t="s">
        <v>464</v>
      </c>
      <c r="B20" t="s">
        <v>355</v>
      </c>
      <c r="C20" t="s">
        <v>143</v>
      </c>
      <c r="D20" t="s">
        <v>195</v>
      </c>
      <c r="E20" t="s">
        <v>251</v>
      </c>
      <c r="F20" t="s">
        <v>162</v>
      </c>
      <c r="H20">
        <f>_xlfn.XLOOKUP(C20,Table2[TEAM NUMBER],Table2[OPR(AVG)],"-")</f>
        <v>13.500000499999997</v>
      </c>
      <c r="I20">
        <f>_xlfn.XLOOKUP(D20,Table2[TEAM NUMBER],Table2[OPR(AVG)],"-")</f>
        <v>40.431750000000001</v>
      </c>
      <c r="J20">
        <f>_xlfn.XLOOKUP(E20,Table2[TEAM NUMBER],Table2[DPR(AVG)],"-")</f>
        <v>22.9114</v>
      </c>
      <c r="K20" t="str">
        <f>_xlfn.XLOOKUP(F20,Table2[TEAM NUMBER],Table2[DPR(AVG)],"-")</f>
        <v>-</v>
      </c>
      <c r="L20">
        <f t="shared" si="0"/>
        <v>31.020350499999999</v>
      </c>
      <c r="M20">
        <f>IFERROR(ABS(L20)-ABS((_xlfn.XLOOKUP(C20,Table2[TEAM NUMBER],Table2[CCWM(AVG)])+_xlfn.XLOOKUP(D20,Table2[TEAM NUMBER],Table2[CCWM(AVG)]))),"-")</f>
        <v>18.950150999999998</v>
      </c>
      <c r="O20">
        <f>_xlfn.XLOOKUP(E20,Table2[TEAM NUMBER],Table2[OPR(AVG)],"-")</f>
        <v>34.78295</v>
      </c>
      <c r="P20" t="str">
        <f>_xlfn.XLOOKUP(F20,Table2[TEAM NUMBER],Table2[OPR(AVG)],"-")</f>
        <v>-</v>
      </c>
      <c r="Q20">
        <f>_xlfn.XLOOKUP(C20,Table2[TEAM NUMBER],Table2[DPR(AVG)],"-")</f>
        <v>23.000000999999997</v>
      </c>
      <c r="R20">
        <f>_xlfn.XLOOKUP(D20,Table2[TEAM NUMBER],Table2[DPR(AVG)],"-")</f>
        <v>18.861550000000001</v>
      </c>
      <c r="S20">
        <f t="shared" si="1"/>
        <v>-7.078600999999999</v>
      </c>
      <c r="T20" t="str">
        <f>IFERROR(ABS(S20)-ABS(_xlfn.XLOOKUP(E20,Table2[TEAM NUMBER],Table2[CCWM(AVG)])+_xlfn.XLOOKUP(F20,Table2[TEAM NUMBER],Table2[CCWM(AVG)])),"-")</f>
        <v>-</v>
      </c>
    </row>
    <row r="21" spans="1:20" x14ac:dyDescent="0.2">
      <c r="A21" t="s">
        <v>465</v>
      </c>
      <c r="B21" s="27" t="s">
        <v>357</v>
      </c>
      <c r="C21" t="s">
        <v>131</v>
      </c>
      <c r="D21" s="51" t="s">
        <v>114</v>
      </c>
      <c r="E21" t="s">
        <v>254</v>
      </c>
      <c r="F21" t="s">
        <v>175</v>
      </c>
      <c r="H21">
        <f>_xlfn.XLOOKUP(C21,Table2[TEAM NUMBER],Table2[OPR(AVG)],"-")</f>
        <v>39.714749749999996</v>
      </c>
      <c r="I21">
        <f>_xlfn.XLOOKUP(D21,Table2[TEAM NUMBER],Table2[OPR(AVG)],"-")</f>
        <v>33.064150249999997</v>
      </c>
      <c r="J21">
        <f>_xlfn.XLOOKUP(E21,Table2[TEAM NUMBER],Table2[DPR(AVG)],"-")</f>
        <v>38.816850000000002</v>
      </c>
      <c r="K21" t="str">
        <f>_xlfn.XLOOKUP(F21,Table2[TEAM NUMBER],Table2[DPR(AVG)],"-")</f>
        <v>-</v>
      </c>
      <c r="L21">
        <f t="shared" si="0"/>
        <v>33.962049999999991</v>
      </c>
      <c r="M21">
        <f>IFERROR(ABS(L21)-ABS((_xlfn.XLOOKUP(C21,Table2[TEAM NUMBER],Table2[CCWM(AVG)])+_xlfn.XLOOKUP(D21,Table2[TEAM NUMBER],Table2[CCWM(AVG)]))),"-")</f>
        <v>9.2524994999999919</v>
      </c>
      <c r="O21">
        <f>_xlfn.XLOOKUP(E21,Table2[TEAM NUMBER],Table2[OPR(AVG)],"-")</f>
        <v>37.625349999999997</v>
      </c>
      <c r="P21" t="str">
        <f>_xlfn.XLOOKUP(F21,Table2[TEAM NUMBER],Table2[OPR(AVG)],"-")</f>
        <v>-</v>
      </c>
      <c r="Q21">
        <f>_xlfn.XLOOKUP(C21,Table2[TEAM NUMBER],Table2[DPR(AVG)],"-")</f>
        <v>21.297399500000001</v>
      </c>
      <c r="R21">
        <f>_xlfn.XLOOKUP(D21,Table2[TEAM NUMBER],Table2[DPR(AVG)],"-")</f>
        <v>26.77195</v>
      </c>
      <c r="S21">
        <f t="shared" si="1"/>
        <v>-10.443999500000004</v>
      </c>
      <c r="T21" t="str">
        <f>IFERROR(ABS(S21)-ABS(_xlfn.XLOOKUP(E21,Table2[TEAM NUMBER],Table2[CCWM(AVG)])+_xlfn.XLOOKUP(F21,Table2[TEAM NUMBER],Table2[CCWM(AVG)])),"-")</f>
        <v>-</v>
      </c>
    </row>
    <row r="22" spans="1:20" x14ac:dyDescent="0.2">
      <c r="A22" t="s">
        <v>466</v>
      </c>
      <c r="B22" s="24" t="s">
        <v>359</v>
      </c>
      <c r="C22" t="s">
        <v>219</v>
      </c>
      <c r="D22" t="s">
        <v>135</v>
      </c>
      <c r="E22" t="s">
        <v>119</v>
      </c>
      <c r="F22" t="s">
        <v>242</v>
      </c>
      <c r="H22">
        <f>_xlfn.XLOOKUP(C22,Table2[TEAM NUMBER],Table2[OPR(AVG)],"-")</f>
        <v>56.535899999999998</v>
      </c>
      <c r="I22">
        <f>_xlfn.XLOOKUP(D22,Table2[TEAM NUMBER],Table2[OPR(AVG)],"-")</f>
        <v>16.499999500000001</v>
      </c>
      <c r="J22">
        <f>_xlfn.XLOOKUP(E22,Table2[TEAM NUMBER],Table2[DPR(AVG)],"-")</f>
        <v>43.971650499999996</v>
      </c>
      <c r="K22">
        <f>_xlfn.XLOOKUP(F22,Table2[TEAM NUMBER],Table2[DPR(AVG)],"-")</f>
        <v>36.587850000000003</v>
      </c>
      <c r="L22" s="24">
        <f t="shared" si="0"/>
        <v>-7.5236009999999993</v>
      </c>
      <c r="M22">
        <f>IFERROR(ABS(L22)-ABS((_xlfn.XLOOKUP(C22,Table2[TEAM NUMBER],Table2[CCWM(AVG)])+_xlfn.XLOOKUP(D22,Table2[TEAM NUMBER],Table2[CCWM(AVG)]))),"-")</f>
        <v>2.028251499999997</v>
      </c>
      <c r="O22">
        <f>_xlfn.XLOOKUP(E22,Table2[TEAM NUMBER],Table2[OPR(AVG)],"-")</f>
        <v>29.075300249999998</v>
      </c>
      <c r="P22">
        <f>_xlfn.XLOOKUP(F22,Table2[TEAM NUMBER],Table2[OPR(AVG)],"-")</f>
        <v>25.887799999999999</v>
      </c>
      <c r="Q22">
        <f>_xlfn.XLOOKUP(C22,Table2[TEAM NUMBER],Table2[DPR(AVG)],"-")</f>
        <v>43.540549999999996</v>
      </c>
      <c r="R22">
        <f>_xlfn.XLOOKUP(D22,Table2[TEAM NUMBER],Table2[DPR(AVG)],"-")</f>
        <v>24</v>
      </c>
      <c r="S22" s="24">
        <f t="shared" si="1"/>
        <v>-12.57744975</v>
      </c>
      <c r="T22">
        <f>IFERROR(ABS(S22)-ABS(_xlfn.XLOOKUP(E22,Table2[TEAM NUMBER],Table2[CCWM(AVG)])+_xlfn.XLOOKUP(F22,Table2[TEAM NUMBER],Table2[CCWM(AVG)])),"-")</f>
        <v>-13.018950500000003</v>
      </c>
    </row>
    <row r="23" spans="1:20" x14ac:dyDescent="0.2">
      <c r="A23" t="s">
        <v>467</v>
      </c>
      <c r="B23" t="s">
        <v>361</v>
      </c>
      <c r="C23" t="s">
        <v>287</v>
      </c>
      <c r="D23" t="s">
        <v>174</v>
      </c>
      <c r="E23" t="s">
        <v>207</v>
      </c>
      <c r="F23" t="s">
        <v>172</v>
      </c>
      <c r="H23">
        <f>_xlfn.XLOOKUP(C23,Table2[TEAM NUMBER],Table2[OPR(AVG)],"-")</f>
        <v>17.711750000000002</v>
      </c>
      <c r="I23" t="str">
        <f>_xlfn.XLOOKUP(D23,Table2[TEAM NUMBER],Table2[OPR(AVG)],"-")</f>
        <v>-</v>
      </c>
      <c r="J23">
        <f>_xlfn.XLOOKUP(E23,Table2[TEAM NUMBER],Table2[DPR(AVG)],"-")</f>
        <v>18.263400000000001</v>
      </c>
      <c r="K23" t="str">
        <f>_xlfn.XLOOKUP(F23,Table2[TEAM NUMBER],Table2[DPR(AVG)],"-")</f>
        <v>-</v>
      </c>
      <c r="L23">
        <f t="shared" si="0"/>
        <v>-0.55164999999999864</v>
      </c>
      <c r="M23" t="str">
        <f>IFERROR(ABS(L23)-ABS((_xlfn.XLOOKUP(C23,Table2[TEAM NUMBER],Table2[CCWM(AVG)])+_xlfn.XLOOKUP(D23,Table2[TEAM NUMBER],Table2[CCWM(AVG)]))),"-")</f>
        <v>-</v>
      </c>
      <c r="O23">
        <f>_xlfn.XLOOKUP(E23,Table2[TEAM NUMBER],Table2[OPR(AVG)],"-")</f>
        <v>36.428750000000001</v>
      </c>
      <c r="P23" t="str">
        <f>_xlfn.XLOOKUP(F23,Table2[TEAM NUMBER],Table2[OPR(AVG)],"-")</f>
        <v>-</v>
      </c>
      <c r="Q23">
        <f>_xlfn.XLOOKUP(C23,Table2[TEAM NUMBER],Table2[DPR(AVG)],"-")</f>
        <v>27.3751</v>
      </c>
      <c r="R23" t="str">
        <f>_xlfn.XLOOKUP(D23,Table2[TEAM NUMBER],Table2[DPR(AVG)],"-")</f>
        <v>-</v>
      </c>
      <c r="S23">
        <f t="shared" si="1"/>
        <v>9.0536500000000011</v>
      </c>
      <c r="T23" t="str">
        <f>IFERROR(ABS(S23)-ABS(_xlfn.XLOOKUP(E23,Table2[TEAM NUMBER],Table2[CCWM(AVG)])+_xlfn.XLOOKUP(F23,Table2[TEAM NUMBER],Table2[CCWM(AVG)])),"-")</f>
        <v>-</v>
      </c>
    </row>
    <row r="24" spans="1:20" x14ac:dyDescent="0.2">
      <c r="A24" t="s">
        <v>468</v>
      </c>
      <c r="B24" t="s">
        <v>363</v>
      </c>
      <c r="C24" t="s">
        <v>160</v>
      </c>
      <c r="D24" t="s">
        <v>164</v>
      </c>
      <c r="E24" t="s">
        <v>166</v>
      </c>
      <c r="F24" t="s">
        <v>177</v>
      </c>
      <c r="H24" t="str">
        <f>_xlfn.XLOOKUP(C24,Table2[TEAM NUMBER],Table2[OPR(AVG)],"-")</f>
        <v>-</v>
      </c>
      <c r="I24" t="str">
        <f>_xlfn.XLOOKUP(D24,Table2[TEAM NUMBER],Table2[OPR(AVG)],"-")</f>
        <v>-</v>
      </c>
      <c r="J24" t="str">
        <f>_xlfn.XLOOKUP(E24,Table2[TEAM NUMBER],Table2[DPR(AVG)],"-")</f>
        <v>-</v>
      </c>
      <c r="K24" t="str">
        <f>_xlfn.XLOOKUP(F24,Table2[TEAM NUMBER],Table2[DPR(AVG)],"-")</f>
        <v>-</v>
      </c>
      <c r="L24">
        <f t="shared" si="0"/>
        <v>0</v>
      </c>
      <c r="M24" t="str">
        <f>IFERROR(ABS(L24)-ABS((_xlfn.XLOOKUP(C24,Table2[TEAM NUMBER],Table2[CCWM(AVG)])+_xlfn.XLOOKUP(D24,Table2[TEAM NUMBER],Table2[CCWM(AVG)]))),"-")</f>
        <v>-</v>
      </c>
      <c r="O24" t="str">
        <f>_xlfn.XLOOKUP(E24,Table2[TEAM NUMBER],Table2[OPR(AVG)],"-")</f>
        <v>-</v>
      </c>
      <c r="P24" t="str">
        <f>_xlfn.XLOOKUP(F24,Table2[TEAM NUMBER],Table2[OPR(AVG)],"-")</f>
        <v>-</v>
      </c>
      <c r="Q24" t="str">
        <f>_xlfn.XLOOKUP(C24,Table2[TEAM NUMBER],Table2[DPR(AVG)],"-")</f>
        <v>-</v>
      </c>
      <c r="R24" t="str">
        <f>_xlfn.XLOOKUP(D24,Table2[TEAM NUMBER],Table2[DPR(AVG)],"-")</f>
        <v>-</v>
      </c>
      <c r="S24">
        <f t="shared" si="1"/>
        <v>0</v>
      </c>
      <c r="T24" t="str">
        <f>IFERROR(ABS(S24)-ABS(_xlfn.XLOOKUP(E24,Table2[TEAM NUMBER],Table2[CCWM(AVG)])+_xlfn.XLOOKUP(F24,Table2[TEAM NUMBER],Table2[CCWM(AVG)])),"-")</f>
        <v>-</v>
      </c>
    </row>
    <row r="25" spans="1:20" x14ac:dyDescent="0.2">
      <c r="A25" t="s">
        <v>469</v>
      </c>
      <c r="B25" t="s">
        <v>365</v>
      </c>
      <c r="C25" t="s">
        <v>210</v>
      </c>
      <c r="D25" t="s">
        <v>235</v>
      </c>
      <c r="E25" t="s">
        <v>258</v>
      </c>
      <c r="F25" t="s">
        <v>171</v>
      </c>
      <c r="H25">
        <f>_xlfn.XLOOKUP(C25,Table2[TEAM NUMBER],Table2[OPR(AVG)],"-")</f>
        <v>29.90635</v>
      </c>
      <c r="I25">
        <f>_xlfn.XLOOKUP(D25,Table2[TEAM NUMBER],Table2[OPR(AVG)],"-")</f>
        <v>20.345849999999999</v>
      </c>
      <c r="J25">
        <f>_xlfn.XLOOKUP(E25,Table2[TEAM NUMBER],Table2[DPR(AVG)],"-")</f>
        <v>25.69745</v>
      </c>
      <c r="K25" t="str">
        <f>_xlfn.XLOOKUP(F25,Table2[TEAM NUMBER],Table2[DPR(AVG)],"-")</f>
        <v>-</v>
      </c>
      <c r="L25">
        <f t="shared" si="0"/>
        <v>24.554750000000002</v>
      </c>
      <c r="M25">
        <f>IFERROR(ABS(L25)-ABS((_xlfn.XLOOKUP(C25,Table2[TEAM NUMBER],Table2[CCWM(AVG)])+_xlfn.XLOOKUP(D25,Table2[TEAM NUMBER],Table2[CCWM(AVG)]))),"-")</f>
        <v>19.213500000000003</v>
      </c>
      <c r="O25">
        <f>_xlfn.XLOOKUP(E25,Table2[TEAM NUMBER],Table2[OPR(AVG)],"-")</f>
        <v>12.68665</v>
      </c>
      <c r="P25" t="str">
        <f>_xlfn.XLOOKUP(F25,Table2[TEAM NUMBER],Table2[OPR(AVG)],"-")</f>
        <v>-</v>
      </c>
      <c r="Q25">
        <f>_xlfn.XLOOKUP(C25,Table2[TEAM NUMBER],Table2[DPR(AVG)],"-")</f>
        <v>21.28585</v>
      </c>
      <c r="R25">
        <f>_xlfn.XLOOKUP(D25,Table2[TEAM NUMBER],Table2[DPR(AVG)],"-")</f>
        <v>23.6251</v>
      </c>
      <c r="S25">
        <f t="shared" si="1"/>
        <v>-32.224299999999999</v>
      </c>
      <c r="T25" t="str">
        <f>IFERROR(ABS(S25)-ABS(_xlfn.XLOOKUP(E25,Table2[TEAM NUMBER],Table2[CCWM(AVG)])+_xlfn.XLOOKUP(F25,Table2[TEAM NUMBER],Table2[CCWM(AVG)])),"-")</f>
        <v>-</v>
      </c>
    </row>
    <row r="26" spans="1:20" x14ac:dyDescent="0.2">
      <c r="A26" t="s">
        <v>364</v>
      </c>
      <c r="B26" t="s">
        <v>367</v>
      </c>
      <c r="C26" t="s">
        <v>214</v>
      </c>
      <c r="D26" t="s">
        <v>143</v>
      </c>
      <c r="E26" t="s">
        <v>172</v>
      </c>
      <c r="F26" t="s">
        <v>195</v>
      </c>
      <c r="H26">
        <f>_xlfn.XLOOKUP(C26,Table2[TEAM NUMBER],Table2[OPR(AVG)],"-")</f>
        <v>53.329099999999997</v>
      </c>
      <c r="I26">
        <f>_xlfn.XLOOKUP(D26,Table2[TEAM NUMBER],Table2[OPR(AVG)],"-")</f>
        <v>13.500000499999997</v>
      </c>
      <c r="J26" t="str">
        <f>_xlfn.XLOOKUP(E26,Table2[TEAM NUMBER],Table2[DPR(AVG)],"-")</f>
        <v>-</v>
      </c>
      <c r="K26">
        <f>_xlfn.XLOOKUP(F26,Table2[TEAM NUMBER],Table2[DPR(AVG)],"-")</f>
        <v>18.861550000000001</v>
      </c>
      <c r="L26">
        <f t="shared" si="0"/>
        <v>47.967550499999994</v>
      </c>
      <c r="M26">
        <f>IFERROR(ABS(L26)-ABS((_xlfn.XLOOKUP(C26,Table2[TEAM NUMBER],Table2[CCWM(AVG)])+_xlfn.XLOOKUP(D26,Table2[TEAM NUMBER],Table2[CCWM(AVG)]))),"-")</f>
        <v>22.614615999999991</v>
      </c>
      <c r="O26" t="str">
        <f>_xlfn.XLOOKUP(E26,Table2[TEAM NUMBER],Table2[OPR(AVG)],"-")</f>
        <v>-</v>
      </c>
      <c r="P26">
        <f>_xlfn.XLOOKUP(F26,Table2[TEAM NUMBER],Table2[OPR(AVG)],"-")</f>
        <v>40.431750000000001</v>
      </c>
      <c r="Q26">
        <f>_xlfn.XLOOKUP(C26,Table2[TEAM NUMBER],Table2[DPR(AVG)],"-")</f>
        <v>18.476165000000002</v>
      </c>
      <c r="R26">
        <f>_xlfn.XLOOKUP(D26,Table2[TEAM NUMBER],Table2[DPR(AVG)],"-")</f>
        <v>23.000000999999997</v>
      </c>
      <c r="S26">
        <f t="shared" si="1"/>
        <v>-1.0444159999999982</v>
      </c>
      <c r="T26" t="str">
        <f>IFERROR(ABS(S26)-ABS(_xlfn.XLOOKUP(E26,Table2[TEAM NUMBER],Table2[CCWM(AVG)])+_xlfn.XLOOKUP(F26,Table2[TEAM NUMBER],Table2[CCWM(AVG)])),"-")</f>
        <v>-</v>
      </c>
    </row>
    <row r="27" spans="1:20" x14ac:dyDescent="0.2">
      <c r="A27" t="s">
        <v>470</v>
      </c>
      <c r="B27" t="s">
        <v>369</v>
      </c>
      <c r="C27" t="s">
        <v>203</v>
      </c>
      <c r="D27" t="s">
        <v>254</v>
      </c>
      <c r="E27" t="s">
        <v>175</v>
      </c>
      <c r="F27" t="s">
        <v>242</v>
      </c>
      <c r="H27">
        <f>_xlfn.XLOOKUP(C27,Table2[TEAM NUMBER],Table2[OPR(AVG)],"-")</f>
        <v>50.336349999999996</v>
      </c>
      <c r="I27">
        <f>_xlfn.XLOOKUP(D27,Table2[TEAM NUMBER],Table2[OPR(AVG)],"-")</f>
        <v>37.625349999999997</v>
      </c>
      <c r="J27" t="str">
        <f>_xlfn.XLOOKUP(E27,Table2[TEAM NUMBER],Table2[DPR(AVG)],"-")</f>
        <v>-</v>
      </c>
      <c r="K27">
        <f>_xlfn.XLOOKUP(F27,Table2[TEAM NUMBER],Table2[DPR(AVG)],"-")</f>
        <v>36.587850000000003</v>
      </c>
      <c r="L27">
        <f t="shared" si="0"/>
        <v>51.37384999999999</v>
      </c>
      <c r="M27">
        <f>IFERROR(ABS(L27)-ABS((_xlfn.XLOOKUP(C27,Table2[TEAM NUMBER],Table2[CCWM(AVG)])+_xlfn.XLOOKUP(D27,Table2[TEAM NUMBER],Table2[CCWM(AVG)]))),"-")</f>
        <v>45.016749999999988</v>
      </c>
      <c r="O27" t="str">
        <f>_xlfn.XLOOKUP(E27,Table2[TEAM NUMBER],Table2[OPR(AVG)],"-")</f>
        <v>-</v>
      </c>
      <c r="P27">
        <f>_xlfn.XLOOKUP(F27,Table2[TEAM NUMBER],Table2[OPR(AVG)],"-")</f>
        <v>25.887799999999999</v>
      </c>
      <c r="Q27">
        <f>_xlfn.XLOOKUP(C27,Table2[TEAM NUMBER],Table2[DPR(AVG)],"-")</f>
        <v>42.787750000000003</v>
      </c>
      <c r="R27">
        <f>_xlfn.XLOOKUP(D27,Table2[TEAM NUMBER],Table2[DPR(AVG)],"-")</f>
        <v>38.816850000000002</v>
      </c>
      <c r="S27">
        <f t="shared" si="1"/>
        <v>-55.716800000000006</v>
      </c>
      <c r="T27" t="str">
        <f>IFERROR(ABS(S27)-ABS(_xlfn.XLOOKUP(E27,Table2[TEAM NUMBER],Table2[CCWM(AVG)])+_xlfn.XLOOKUP(F27,Table2[TEAM NUMBER],Table2[CCWM(AVG)])),"-")</f>
        <v>-</v>
      </c>
    </row>
    <row r="28" spans="1:20" x14ac:dyDescent="0.2">
      <c r="A28" t="s">
        <v>471</v>
      </c>
      <c r="B28" t="s">
        <v>371</v>
      </c>
      <c r="C28" t="s">
        <v>207</v>
      </c>
      <c r="D28" t="s">
        <v>160</v>
      </c>
      <c r="E28" t="s">
        <v>235</v>
      </c>
      <c r="F28" t="s">
        <v>131</v>
      </c>
      <c r="H28">
        <f>_xlfn.XLOOKUP(C28,Table2[TEAM NUMBER],Table2[OPR(AVG)],"-")</f>
        <v>36.428750000000001</v>
      </c>
      <c r="I28" t="str">
        <f>_xlfn.XLOOKUP(D28,Table2[TEAM NUMBER],Table2[OPR(AVG)],"-")</f>
        <v>-</v>
      </c>
      <c r="J28">
        <f>_xlfn.XLOOKUP(E28,Table2[TEAM NUMBER],Table2[DPR(AVG)],"-")</f>
        <v>23.6251</v>
      </c>
      <c r="K28">
        <f>_xlfn.XLOOKUP(F28,Table2[TEAM NUMBER],Table2[DPR(AVG)],"-")</f>
        <v>21.297399500000001</v>
      </c>
      <c r="L28">
        <f t="shared" si="0"/>
        <v>-8.4937494999999998</v>
      </c>
      <c r="M28" t="str">
        <f>IFERROR(ABS(L28)-ABS((_xlfn.XLOOKUP(C28,Table2[TEAM NUMBER],Table2[CCWM(AVG)])+_xlfn.XLOOKUP(D28,Table2[TEAM NUMBER],Table2[CCWM(AVG)]))),"-")</f>
        <v>-</v>
      </c>
      <c r="O28">
        <f>_xlfn.XLOOKUP(E28,Table2[TEAM NUMBER],Table2[OPR(AVG)],"-")</f>
        <v>20.345849999999999</v>
      </c>
      <c r="P28">
        <f>_xlfn.XLOOKUP(F28,Table2[TEAM NUMBER],Table2[OPR(AVG)],"-")</f>
        <v>39.714749749999996</v>
      </c>
      <c r="Q28">
        <f>_xlfn.XLOOKUP(C28,Table2[TEAM NUMBER],Table2[DPR(AVG)],"-")</f>
        <v>18.263400000000001</v>
      </c>
      <c r="R28" t="str">
        <f>_xlfn.XLOOKUP(D28,Table2[TEAM NUMBER],Table2[DPR(AVG)],"-")</f>
        <v>-</v>
      </c>
      <c r="S28">
        <f t="shared" si="1"/>
        <v>41.79719974999999</v>
      </c>
      <c r="T28">
        <f>IFERROR(ABS(S28)-ABS(_xlfn.XLOOKUP(E28,Table2[TEAM NUMBER],Table2[CCWM(AVG)])+_xlfn.XLOOKUP(F28,Table2[TEAM NUMBER],Table2[CCWM(AVG)])),"-")</f>
        <v>26.659099499999993</v>
      </c>
    </row>
    <row r="29" spans="1:20" x14ac:dyDescent="0.2">
      <c r="A29" t="s">
        <v>472</v>
      </c>
      <c r="B29" t="s">
        <v>373</v>
      </c>
      <c r="C29" t="s">
        <v>177</v>
      </c>
      <c r="D29" t="s">
        <v>119</v>
      </c>
      <c r="E29" t="s">
        <v>251</v>
      </c>
      <c r="F29" t="s">
        <v>171</v>
      </c>
      <c r="H29" t="str">
        <f>_xlfn.XLOOKUP(C29,Table2[TEAM NUMBER],Table2[OPR(AVG)],"-")</f>
        <v>-</v>
      </c>
      <c r="I29">
        <f>_xlfn.XLOOKUP(D29,Table2[TEAM NUMBER],Table2[OPR(AVG)],"-")</f>
        <v>29.075300249999998</v>
      </c>
      <c r="J29">
        <f>_xlfn.XLOOKUP(E29,Table2[TEAM NUMBER],Table2[DPR(AVG)],"-")</f>
        <v>22.9114</v>
      </c>
      <c r="K29" t="str">
        <f>_xlfn.XLOOKUP(F29,Table2[TEAM NUMBER],Table2[DPR(AVG)],"-")</f>
        <v>-</v>
      </c>
      <c r="L29">
        <f t="shared" si="0"/>
        <v>6.1639002499999975</v>
      </c>
      <c r="M29" t="str">
        <f>IFERROR(ABS(L29)-ABS((_xlfn.XLOOKUP(C29,Table2[TEAM NUMBER],Table2[CCWM(AVG)])+_xlfn.XLOOKUP(D29,Table2[TEAM NUMBER],Table2[CCWM(AVG)]))),"-")</f>
        <v>-</v>
      </c>
      <c r="O29">
        <f>_xlfn.XLOOKUP(E29,Table2[TEAM NUMBER],Table2[OPR(AVG)],"-")</f>
        <v>34.78295</v>
      </c>
      <c r="P29" t="str">
        <f>_xlfn.XLOOKUP(F29,Table2[TEAM NUMBER],Table2[OPR(AVG)],"-")</f>
        <v>-</v>
      </c>
      <c r="Q29" t="str">
        <f>_xlfn.XLOOKUP(C29,Table2[TEAM NUMBER],Table2[DPR(AVG)],"-")</f>
        <v>-</v>
      </c>
      <c r="R29">
        <f>_xlfn.XLOOKUP(D29,Table2[TEAM NUMBER],Table2[DPR(AVG)],"-")</f>
        <v>43.971650499999996</v>
      </c>
      <c r="S29">
        <f t="shared" si="1"/>
        <v>-9.1887004999999959</v>
      </c>
      <c r="T29" t="str">
        <f>IFERROR(ABS(S29)-ABS(_xlfn.XLOOKUP(E29,Table2[TEAM NUMBER],Table2[CCWM(AVG)])+_xlfn.XLOOKUP(F29,Table2[TEAM NUMBER],Table2[CCWM(AVG)])),"-")</f>
        <v>-</v>
      </c>
    </row>
    <row r="30" spans="1:20" x14ac:dyDescent="0.2">
      <c r="A30" t="s">
        <v>473</v>
      </c>
      <c r="B30" t="s">
        <v>375</v>
      </c>
      <c r="C30" t="s">
        <v>219</v>
      </c>
      <c r="D30" t="s">
        <v>258</v>
      </c>
      <c r="E30" t="s">
        <v>127</v>
      </c>
      <c r="F30" t="s">
        <v>169</v>
      </c>
      <c r="H30">
        <f>_xlfn.XLOOKUP(C30,Table2[TEAM NUMBER],Table2[OPR(AVG)],"-")</f>
        <v>56.535899999999998</v>
      </c>
      <c r="I30">
        <f>_xlfn.XLOOKUP(D30,Table2[TEAM NUMBER],Table2[OPR(AVG)],"-")</f>
        <v>12.68665</v>
      </c>
      <c r="J30">
        <f>_xlfn.XLOOKUP(E30,Table2[TEAM NUMBER],Table2[DPR(AVG)],"-")</f>
        <v>30.9861</v>
      </c>
      <c r="K30" t="str">
        <f>_xlfn.XLOOKUP(F30,Table2[TEAM NUMBER],Table2[DPR(AVG)],"-")</f>
        <v>-</v>
      </c>
      <c r="L30">
        <f t="shared" si="0"/>
        <v>38.236449999999998</v>
      </c>
      <c r="M30">
        <f>IFERROR(ABS(L30)-ABS((_xlfn.XLOOKUP(C30,Table2[TEAM NUMBER],Table2[CCWM(AVG)])+_xlfn.XLOOKUP(D30,Table2[TEAM NUMBER],Table2[CCWM(AVG)]))),"-")</f>
        <v>38.221000000000004</v>
      </c>
      <c r="O30">
        <f>_xlfn.XLOOKUP(E30,Table2[TEAM NUMBER],Table2[OPR(AVG)],"-")</f>
        <v>29.25120025</v>
      </c>
      <c r="P30" t="str">
        <f>_xlfn.XLOOKUP(F30,Table2[TEAM NUMBER],Table2[OPR(AVG)],"-")</f>
        <v>-</v>
      </c>
      <c r="Q30">
        <f>_xlfn.XLOOKUP(C30,Table2[TEAM NUMBER],Table2[DPR(AVG)],"-")</f>
        <v>43.540549999999996</v>
      </c>
      <c r="R30">
        <f>_xlfn.XLOOKUP(D30,Table2[TEAM NUMBER],Table2[DPR(AVG)],"-")</f>
        <v>25.69745</v>
      </c>
      <c r="S30">
        <f t="shared" si="1"/>
        <v>-39.986799750000003</v>
      </c>
      <c r="T30" t="str">
        <f>IFERROR(ABS(S30)-ABS(_xlfn.XLOOKUP(E30,Table2[TEAM NUMBER],Table2[CCWM(AVG)])+_xlfn.XLOOKUP(F30,Table2[TEAM NUMBER],Table2[CCWM(AVG)])),"-")</f>
        <v>-</v>
      </c>
    </row>
    <row r="31" spans="1:20" x14ac:dyDescent="0.2">
      <c r="A31" t="s">
        <v>474</v>
      </c>
      <c r="B31" s="27" t="s">
        <v>377</v>
      </c>
      <c r="C31" t="s">
        <v>166</v>
      </c>
      <c r="D31" t="s">
        <v>287</v>
      </c>
      <c r="E31" t="s">
        <v>210</v>
      </c>
      <c r="F31" s="51" t="s">
        <v>114</v>
      </c>
      <c r="H31" t="str">
        <f>_xlfn.XLOOKUP(C31,Table2[TEAM NUMBER],Table2[OPR(AVG)],"-")</f>
        <v>-</v>
      </c>
      <c r="I31">
        <f>_xlfn.XLOOKUP(D31,Table2[TEAM NUMBER],Table2[OPR(AVG)],"-")</f>
        <v>17.711750000000002</v>
      </c>
      <c r="J31">
        <f>_xlfn.XLOOKUP(E31,Table2[TEAM NUMBER],Table2[DPR(AVG)],"-")</f>
        <v>21.28585</v>
      </c>
      <c r="K31">
        <f>_xlfn.XLOOKUP(F31,Table2[TEAM NUMBER],Table2[DPR(AVG)],"-")</f>
        <v>26.77195</v>
      </c>
      <c r="L31">
        <f t="shared" si="0"/>
        <v>-30.346049999999998</v>
      </c>
      <c r="M31" t="str">
        <f>IFERROR(ABS(L31)-ABS((_xlfn.XLOOKUP(C31,Table2[TEAM NUMBER],Table2[CCWM(AVG)])+_xlfn.XLOOKUP(D31,Table2[TEAM NUMBER],Table2[CCWM(AVG)]))),"-")</f>
        <v>-</v>
      </c>
      <c r="O31">
        <f>_xlfn.XLOOKUP(E31,Table2[TEAM NUMBER],Table2[OPR(AVG)],"-")</f>
        <v>29.90635</v>
      </c>
      <c r="P31">
        <f>_xlfn.XLOOKUP(F31,Table2[TEAM NUMBER],Table2[OPR(AVG)],"-")</f>
        <v>33.064150249999997</v>
      </c>
      <c r="Q31" t="str">
        <f>_xlfn.XLOOKUP(C31,Table2[TEAM NUMBER],Table2[DPR(AVG)],"-")</f>
        <v>-</v>
      </c>
      <c r="R31">
        <f>_xlfn.XLOOKUP(D31,Table2[TEAM NUMBER],Table2[DPR(AVG)],"-")</f>
        <v>27.3751</v>
      </c>
      <c r="S31">
        <f t="shared" si="1"/>
        <v>35.595400249999997</v>
      </c>
      <c r="T31">
        <f>IFERROR(ABS(S31)-ABS(_xlfn.XLOOKUP(E31,Table2[TEAM NUMBER],Table2[CCWM(AVG)])+_xlfn.XLOOKUP(F31,Table2[TEAM NUMBER],Table2[CCWM(AVG)])),"-")</f>
        <v>20.682699999999997</v>
      </c>
    </row>
    <row r="32" spans="1:20" x14ac:dyDescent="0.2">
      <c r="A32" t="s">
        <v>475</v>
      </c>
      <c r="B32" t="s">
        <v>379</v>
      </c>
      <c r="C32" t="s">
        <v>162</v>
      </c>
      <c r="D32" t="s">
        <v>224</v>
      </c>
      <c r="E32" t="s">
        <v>164</v>
      </c>
      <c r="F32" t="s">
        <v>174</v>
      </c>
      <c r="H32" t="str">
        <f>_xlfn.XLOOKUP(C32,Table2[TEAM NUMBER],Table2[OPR(AVG)],"-")</f>
        <v>-</v>
      </c>
      <c r="I32">
        <f>_xlfn.XLOOKUP(D32,Table2[TEAM NUMBER],Table2[OPR(AVG)],"-")</f>
        <v>39.316600000000001</v>
      </c>
      <c r="J32" t="str">
        <f>_xlfn.XLOOKUP(E32,Table2[TEAM NUMBER],Table2[DPR(AVG)],"-")</f>
        <v>-</v>
      </c>
      <c r="K32" t="str">
        <f>_xlfn.XLOOKUP(F32,Table2[TEAM NUMBER],Table2[DPR(AVG)],"-")</f>
        <v>-</v>
      </c>
      <c r="L32">
        <f t="shared" si="0"/>
        <v>39.316600000000001</v>
      </c>
      <c r="M32" t="str">
        <f>IFERROR(ABS(L32)-ABS((_xlfn.XLOOKUP(C32,Table2[TEAM NUMBER],Table2[CCWM(AVG)])+_xlfn.XLOOKUP(D32,Table2[TEAM NUMBER],Table2[CCWM(AVG)]))),"-")</f>
        <v>-</v>
      </c>
      <c r="O32" t="str">
        <f>_xlfn.XLOOKUP(E32,Table2[TEAM NUMBER],Table2[OPR(AVG)],"-")</f>
        <v>-</v>
      </c>
      <c r="P32" t="str">
        <f>_xlfn.XLOOKUP(F32,Table2[TEAM NUMBER],Table2[OPR(AVG)],"-")</f>
        <v>-</v>
      </c>
      <c r="Q32" t="str">
        <f>_xlfn.XLOOKUP(C32,Table2[TEAM NUMBER],Table2[DPR(AVG)],"-")</f>
        <v>-</v>
      </c>
      <c r="R32">
        <f>_xlfn.XLOOKUP(D32,Table2[TEAM NUMBER],Table2[DPR(AVG)],"-")</f>
        <v>36.805300000000003</v>
      </c>
      <c r="S32">
        <f t="shared" si="1"/>
        <v>-36.805300000000003</v>
      </c>
      <c r="T32" t="str">
        <f>IFERROR(ABS(S32)-ABS(_xlfn.XLOOKUP(E32,Table2[TEAM NUMBER],Table2[CCWM(AVG)])+_xlfn.XLOOKUP(F32,Table2[TEAM NUMBER],Table2[CCWM(AVG)])),"-")</f>
        <v>-</v>
      </c>
    </row>
    <row r="33" spans="1:20" x14ac:dyDescent="0.2">
      <c r="A33" t="s">
        <v>376</v>
      </c>
      <c r="B33" s="24" t="s">
        <v>381</v>
      </c>
      <c r="C33" t="s">
        <v>228</v>
      </c>
      <c r="D33" t="s">
        <v>135</v>
      </c>
      <c r="E33" t="s">
        <v>254</v>
      </c>
      <c r="F33" t="s">
        <v>143</v>
      </c>
      <c r="H33">
        <f>_xlfn.XLOOKUP(C33,Table2[TEAM NUMBER],Table2[OPR(AVG)],"-")</f>
        <v>28.648050000000001</v>
      </c>
      <c r="I33">
        <f>_xlfn.XLOOKUP(D33,Table2[TEAM NUMBER],Table2[OPR(AVG)],"-")</f>
        <v>16.499999500000001</v>
      </c>
      <c r="J33">
        <f>_xlfn.XLOOKUP(E33,Table2[TEAM NUMBER],Table2[DPR(AVG)],"-")</f>
        <v>38.816850000000002</v>
      </c>
      <c r="K33">
        <f>_xlfn.XLOOKUP(F33,Table2[TEAM NUMBER],Table2[DPR(AVG)],"-")</f>
        <v>23.000000999999997</v>
      </c>
      <c r="L33" s="24">
        <f t="shared" si="0"/>
        <v>-16.668801500000001</v>
      </c>
      <c r="M33">
        <f>IFERROR(ABS(L33)-ABS((_xlfn.XLOOKUP(C33,Table2[TEAM NUMBER],Table2[CCWM(AVG)])+_xlfn.XLOOKUP(D33,Table2[TEAM NUMBER],Table2[CCWM(AVG)]))),"-")</f>
        <v>6.042151000000004</v>
      </c>
      <c r="O33">
        <f>_xlfn.XLOOKUP(E33,Table2[TEAM NUMBER],Table2[OPR(AVG)],"-")</f>
        <v>37.625349999999997</v>
      </c>
      <c r="P33">
        <f>_xlfn.XLOOKUP(F33,Table2[TEAM NUMBER],Table2[OPR(AVG)],"-")</f>
        <v>13.500000499999997</v>
      </c>
      <c r="Q33">
        <f>_xlfn.XLOOKUP(C33,Table2[TEAM NUMBER],Table2[DPR(AVG)],"-")</f>
        <v>31.774699999999999</v>
      </c>
      <c r="R33">
        <f>_xlfn.XLOOKUP(D33,Table2[TEAM NUMBER],Table2[DPR(AVG)],"-")</f>
        <v>24</v>
      </c>
      <c r="S33" s="24">
        <f t="shared" si="1"/>
        <v>-4.6493494999999996</v>
      </c>
      <c r="T33">
        <f>IFERROR(ABS(S33)-ABS(_xlfn.XLOOKUP(E33,Table2[TEAM NUMBER],Table2[CCWM(AVG)])+_xlfn.XLOOKUP(F33,Table2[TEAM NUMBER],Table2[CCWM(AVG)])),"-")</f>
        <v>-6.0421509999999987</v>
      </c>
    </row>
    <row r="34" spans="1:20" x14ac:dyDescent="0.2">
      <c r="A34" t="s">
        <v>476</v>
      </c>
      <c r="B34" t="s">
        <v>383</v>
      </c>
      <c r="C34" t="s">
        <v>210</v>
      </c>
      <c r="D34" t="s">
        <v>169</v>
      </c>
      <c r="E34" t="s">
        <v>214</v>
      </c>
      <c r="F34" t="s">
        <v>119</v>
      </c>
      <c r="H34">
        <f>_xlfn.XLOOKUP(C34,Table2[TEAM NUMBER],Table2[OPR(AVG)],"-")</f>
        <v>29.90635</v>
      </c>
      <c r="I34" t="str">
        <f>_xlfn.XLOOKUP(D34,Table2[TEAM NUMBER],Table2[OPR(AVG)],"-")</f>
        <v>-</v>
      </c>
      <c r="J34">
        <f>_xlfn.XLOOKUP(E34,Table2[TEAM NUMBER],Table2[DPR(AVG)],"-")</f>
        <v>18.476165000000002</v>
      </c>
      <c r="K34">
        <f>_xlfn.XLOOKUP(F34,Table2[TEAM NUMBER],Table2[DPR(AVG)],"-")</f>
        <v>43.971650499999996</v>
      </c>
      <c r="L34">
        <f t="shared" si="0"/>
        <v>-32.541465500000001</v>
      </c>
      <c r="M34" t="str">
        <f>IFERROR(ABS(L34)-ABS((_xlfn.XLOOKUP(C34,Table2[TEAM NUMBER],Table2[CCWM(AVG)])+_xlfn.XLOOKUP(D34,Table2[TEAM NUMBER],Table2[CCWM(AVG)]))),"-")</f>
        <v>-</v>
      </c>
      <c r="O34">
        <f>_xlfn.XLOOKUP(E34,Table2[TEAM NUMBER],Table2[OPR(AVG)],"-")</f>
        <v>53.329099999999997</v>
      </c>
      <c r="P34">
        <f>_xlfn.XLOOKUP(F34,Table2[TEAM NUMBER],Table2[OPR(AVG)],"-")</f>
        <v>29.075300249999998</v>
      </c>
      <c r="Q34">
        <f>_xlfn.XLOOKUP(C34,Table2[TEAM NUMBER],Table2[DPR(AVG)],"-")</f>
        <v>21.28585</v>
      </c>
      <c r="R34" t="str">
        <f>_xlfn.XLOOKUP(D34,Table2[TEAM NUMBER],Table2[DPR(AVG)],"-")</f>
        <v>-</v>
      </c>
      <c r="S34">
        <f t="shared" si="1"/>
        <v>61.118550249999998</v>
      </c>
      <c r="T34">
        <f>IFERROR(ABS(S34)-ABS(_xlfn.XLOOKUP(E34,Table2[TEAM NUMBER],Table2[CCWM(AVG)])+_xlfn.XLOOKUP(F34,Table2[TEAM NUMBER],Table2[CCWM(AVG)])),"-")</f>
        <v>41.161965499999994</v>
      </c>
    </row>
    <row r="35" spans="1:20" x14ac:dyDescent="0.2">
      <c r="A35" t="s">
        <v>477</v>
      </c>
      <c r="B35" t="s">
        <v>385</v>
      </c>
      <c r="C35" t="s">
        <v>175</v>
      </c>
      <c r="D35" t="s">
        <v>174</v>
      </c>
      <c r="E35" t="s">
        <v>166</v>
      </c>
      <c r="F35" t="s">
        <v>235</v>
      </c>
      <c r="H35" t="str">
        <f>_xlfn.XLOOKUP(C35,Table2[TEAM NUMBER],Table2[OPR(AVG)],"-")</f>
        <v>-</v>
      </c>
      <c r="I35" t="str">
        <f>_xlfn.XLOOKUP(D35,Table2[TEAM NUMBER],Table2[OPR(AVG)],"-")</f>
        <v>-</v>
      </c>
      <c r="J35" t="str">
        <f>_xlfn.XLOOKUP(E35,Table2[TEAM NUMBER],Table2[DPR(AVG)],"-")</f>
        <v>-</v>
      </c>
      <c r="K35">
        <f>_xlfn.XLOOKUP(F35,Table2[TEAM NUMBER],Table2[DPR(AVG)],"-")</f>
        <v>23.6251</v>
      </c>
      <c r="L35">
        <f t="shared" si="0"/>
        <v>-23.6251</v>
      </c>
      <c r="M35" t="str">
        <f>IFERROR(ABS(L35)-ABS((_xlfn.XLOOKUP(C35,Table2[TEAM NUMBER],Table2[CCWM(AVG)])+_xlfn.XLOOKUP(D35,Table2[TEAM NUMBER],Table2[CCWM(AVG)]))),"-")</f>
        <v>-</v>
      </c>
      <c r="O35" t="str">
        <f>_xlfn.XLOOKUP(E35,Table2[TEAM NUMBER],Table2[OPR(AVG)],"-")</f>
        <v>-</v>
      </c>
      <c r="P35">
        <f>_xlfn.XLOOKUP(F35,Table2[TEAM NUMBER],Table2[OPR(AVG)],"-")</f>
        <v>20.345849999999999</v>
      </c>
      <c r="Q35" t="str">
        <f>_xlfn.XLOOKUP(C35,Table2[TEAM NUMBER],Table2[DPR(AVG)],"-")</f>
        <v>-</v>
      </c>
      <c r="R35" t="str">
        <f>_xlfn.XLOOKUP(D35,Table2[TEAM NUMBER],Table2[DPR(AVG)],"-")</f>
        <v>-</v>
      </c>
      <c r="S35">
        <f t="shared" si="1"/>
        <v>20.345849999999999</v>
      </c>
      <c r="T35" t="str">
        <f>IFERROR(ABS(S35)-ABS(_xlfn.XLOOKUP(E35,Table2[TEAM NUMBER],Table2[CCWM(AVG)])+_xlfn.XLOOKUP(F35,Table2[TEAM NUMBER],Table2[CCWM(AVG)])),"-")</f>
        <v>-</v>
      </c>
    </row>
    <row r="36" spans="1:20" x14ac:dyDescent="0.2">
      <c r="A36" t="s">
        <v>478</v>
      </c>
      <c r="B36" t="s">
        <v>387</v>
      </c>
      <c r="C36" t="s">
        <v>131</v>
      </c>
      <c r="D36" t="s">
        <v>242</v>
      </c>
      <c r="E36" t="s">
        <v>287</v>
      </c>
      <c r="F36" t="s">
        <v>162</v>
      </c>
      <c r="H36">
        <f>_xlfn.XLOOKUP(C36,Table2[TEAM NUMBER],Table2[OPR(AVG)],"-")</f>
        <v>39.714749749999996</v>
      </c>
      <c r="I36">
        <f>_xlfn.XLOOKUP(D36,Table2[TEAM NUMBER],Table2[OPR(AVG)],"-")</f>
        <v>25.887799999999999</v>
      </c>
      <c r="J36">
        <f>_xlfn.XLOOKUP(E36,Table2[TEAM NUMBER],Table2[DPR(AVG)],"-")</f>
        <v>27.3751</v>
      </c>
      <c r="K36" t="str">
        <f>_xlfn.XLOOKUP(F36,Table2[TEAM NUMBER],Table2[DPR(AVG)],"-")</f>
        <v>-</v>
      </c>
      <c r="L36">
        <f t="shared" si="0"/>
        <v>38.227449749999991</v>
      </c>
      <c r="M36">
        <f>IFERROR(ABS(L36)-ABS((_xlfn.XLOOKUP(C36,Table2[TEAM NUMBER],Table2[CCWM(AVG)])+_xlfn.XLOOKUP(D36,Table2[TEAM NUMBER],Table2[CCWM(AVG)]))),"-")</f>
        <v>30.510149499999994</v>
      </c>
      <c r="O36">
        <f>_xlfn.XLOOKUP(E36,Table2[TEAM NUMBER],Table2[OPR(AVG)],"-")</f>
        <v>17.711750000000002</v>
      </c>
      <c r="P36" t="str">
        <f>_xlfn.XLOOKUP(F36,Table2[TEAM NUMBER],Table2[OPR(AVG)],"-")</f>
        <v>-</v>
      </c>
      <c r="Q36">
        <f>_xlfn.XLOOKUP(C36,Table2[TEAM NUMBER],Table2[DPR(AVG)],"-")</f>
        <v>21.297399500000001</v>
      </c>
      <c r="R36">
        <f>_xlfn.XLOOKUP(D36,Table2[TEAM NUMBER],Table2[DPR(AVG)],"-")</f>
        <v>36.587850000000003</v>
      </c>
      <c r="S36">
        <f t="shared" si="1"/>
        <v>-40.173499499999998</v>
      </c>
      <c r="T36" t="str">
        <f>IFERROR(ABS(S36)-ABS(_xlfn.XLOOKUP(E36,Table2[TEAM NUMBER],Table2[CCWM(AVG)])+_xlfn.XLOOKUP(F36,Table2[TEAM NUMBER],Table2[CCWM(AVG)])),"-")</f>
        <v>-</v>
      </c>
    </row>
    <row r="37" spans="1:20" x14ac:dyDescent="0.2">
      <c r="A37" t="s">
        <v>479</v>
      </c>
      <c r="B37" t="s">
        <v>389</v>
      </c>
      <c r="C37" t="s">
        <v>171</v>
      </c>
      <c r="D37" t="s">
        <v>160</v>
      </c>
      <c r="E37" t="s">
        <v>135</v>
      </c>
      <c r="F37" t="s">
        <v>203</v>
      </c>
      <c r="H37" t="str">
        <f>_xlfn.XLOOKUP(C37,Table2[TEAM NUMBER],Table2[OPR(AVG)],"-")</f>
        <v>-</v>
      </c>
      <c r="I37" t="str">
        <f>_xlfn.XLOOKUP(D37,Table2[TEAM NUMBER],Table2[OPR(AVG)],"-")</f>
        <v>-</v>
      </c>
      <c r="J37">
        <f>_xlfn.XLOOKUP(E37,Table2[TEAM NUMBER],Table2[DPR(AVG)],"-")</f>
        <v>24</v>
      </c>
      <c r="K37">
        <f>_xlfn.XLOOKUP(F37,Table2[TEAM NUMBER],Table2[DPR(AVG)],"-")</f>
        <v>42.787750000000003</v>
      </c>
      <c r="L37">
        <f t="shared" si="0"/>
        <v>-66.787750000000003</v>
      </c>
      <c r="M37" t="str">
        <f>IFERROR(ABS(L37)-ABS((_xlfn.XLOOKUP(C37,Table2[TEAM NUMBER],Table2[CCWM(AVG)])+_xlfn.XLOOKUP(D37,Table2[TEAM NUMBER],Table2[CCWM(AVG)]))),"-")</f>
        <v>-</v>
      </c>
      <c r="O37">
        <f>_xlfn.XLOOKUP(E37,Table2[TEAM NUMBER],Table2[OPR(AVG)],"-")</f>
        <v>16.499999500000001</v>
      </c>
      <c r="P37">
        <f>_xlfn.XLOOKUP(F37,Table2[TEAM NUMBER],Table2[OPR(AVG)],"-")</f>
        <v>50.336349999999996</v>
      </c>
      <c r="Q37" t="str">
        <f>_xlfn.XLOOKUP(C37,Table2[TEAM NUMBER],Table2[DPR(AVG)],"-")</f>
        <v>-</v>
      </c>
      <c r="R37" t="str">
        <f>_xlfn.XLOOKUP(D37,Table2[TEAM NUMBER],Table2[DPR(AVG)],"-")</f>
        <v>-</v>
      </c>
      <c r="S37">
        <f t="shared" si="1"/>
        <v>66.836349499999997</v>
      </c>
      <c r="T37">
        <f>IFERROR(ABS(S37)-ABS(_xlfn.XLOOKUP(E37,Table2[TEAM NUMBER],Table2[CCWM(AVG)])+_xlfn.XLOOKUP(F37,Table2[TEAM NUMBER],Table2[CCWM(AVG)])),"-")</f>
        <v>66.787750000000003</v>
      </c>
    </row>
    <row r="38" spans="1:20" x14ac:dyDescent="0.2">
      <c r="A38" t="s">
        <v>480</v>
      </c>
      <c r="B38" s="27" t="s">
        <v>391</v>
      </c>
      <c r="C38" t="s">
        <v>177</v>
      </c>
      <c r="D38" t="s">
        <v>224</v>
      </c>
      <c r="E38" s="51" t="s">
        <v>114</v>
      </c>
      <c r="F38" t="s">
        <v>127</v>
      </c>
      <c r="H38" t="str">
        <f>_xlfn.XLOOKUP(C38,Table2[TEAM NUMBER],Table2[OPR(AVG)],"-")</f>
        <v>-</v>
      </c>
      <c r="I38">
        <f>_xlfn.XLOOKUP(D38,Table2[TEAM NUMBER],Table2[OPR(AVG)],"-")</f>
        <v>39.316600000000001</v>
      </c>
      <c r="J38">
        <f>_xlfn.XLOOKUP(E38,Table2[TEAM NUMBER],Table2[DPR(AVG)],"-")</f>
        <v>26.77195</v>
      </c>
      <c r="K38">
        <f>_xlfn.XLOOKUP(F38,Table2[TEAM NUMBER],Table2[DPR(AVG)],"-")</f>
        <v>30.9861</v>
      </c>
      <c r="L38">
        <f t="shared" si="0"/>
        <v>-18.441449999999996</v>
      </c>
      <c r="M38" t="str">
        <f>IFERROR(ABS(L38)-ABS((_xlfn.XLOOKUP(C38,Table2[TEAM NUMBER],Table2[CCWM(AVG)])+_xlfn.XLOOKUP(D38,Table2[TEAM NUMBER],Table2[CCWM(AVG)]))),"-")</f>
        <v>-</v>
      </c>
      <c r="O38">
        <f>_xlfn.XLOOKUP(E38,Table2[TEAM NUMBER],Table2[OPR(AVG)],"-")</f>
        <v>33.064150249999997</v>
      </c>
      <c r="P38">
        <f>_xlfn.XLOOKUP(F38,Table2[TEAM NUMBER],Table2[OPR(AVG)],"-")</f>
        <v>29.25120025</v>
      </c>
      <c r="Q38" t="str">
        <f>_xlfn.XLOOKUP(C38,Table2[TEAM NUMBER],Table2[DPR(AVG)],"-")</f>
        <v>-</v>
      </c>
      <c r="R38">
        <f>_xlfn.XLOOKUP(D38,Table2[TEAM NUMBER],Table2[DPR(AVG)],"-")</f>
        <v>36.805300000000003</v>
      </c>
      <c r="S38">
        <f t="shared" si="1"/>
        <v>25.510050499999991</v>
      </c>
      <c r="T38">
        <f>IFERROR(ABS(S38)-ABS(_xlfn.XLOOKUP(E38,Table2[TEAM NUMBER],Table2[CCWM(AVG)])+_xlfn.XLOOKUP(F38,Table2[TEAM NUMBER],Table2[CCWM(AVG)])),"-")</f>
        <v>20.952749999999988</v>
      </c>
    </row>
    <row r="39" spans="1:20" x14ac:dyDescent="0.2">
      <c r="A39" t="s">
        <v>481</v>
      </c>
      <c r="B39" s="24" t="s">
        <v>393</v>
      </c>
      <c r="C39" t="s">
        <v>195</v>
      </c>
      <c r="D39" t="s">
        <v>207</v>
      </c>
      <c r="E39" t="s">
        <v>258</v>
      </c>
      <c r="F39" t="s">
        <v>228</v>
      </c>
      <c r="H39">
        <f>_xlfn.XLOOKUP(C39,Table2[TEAM NUMBER],Table2[OPR(AVG)],"-")</f>
        <v>40.431750000000001</v>
      </c>
      <c r="I39">
        <f>_xlfn.XLOOKUP(D39,Table2[TEAM NUMBER],Table2[OPR(AVG)],"-")</f>
        <v>36.428750000000001</v>
      </c>
      <c r="J39">
        <f>_xlfn.XLOOKUP(E39,Table2[TEAM NUMBER],Table2[DPR(AVG)],"-")</f>
        <v>25.69745</v>
      </c>
      <c r="K39">
        <f>_xlfn.XLOOKUP(F39,Table2[TEAM NUMBER],Table2[DPR(AVG)],"-")</f>
        <v>31.774699999999999</v>
      </c>
      <c r="L39" s="24">
        <f t="shared" si="0"/>
        <v>19.388350000000003</v>
      </c>
      <c r="M39">
        <f>IFERROR(ABS(L39)-ABS((_xlfn.XLOOKUP(C39,Table2[TEAM NUMBER],Table2[CCWM(AVG)])+_xlfn.XLOOKUP(D39,Table2[TEAM NUMBER],Table2[CCWM(AVG)]))),"-")</f>
        <v>-20.347200000000001</v>
      </c>
      <c r="O39">
        <f>_xlfn.XLOOKUP(E39,Table2[TEAM NUMBER],Table2[OPR(AVG)],"-")</f>
        <v>12.68665</v>
      </c>
      <c r="P39">
        <f>_xlfn.XLOOKUP(F39,Table2[TEAM NUMBER],Table2[OPR(AVG)],"-")</f>
        <v>28.648050000000001</v>
      </c>
      <c r="Q39">
        <f>_xlfn.XLOOKUP(C39,Table2[TEAM NUMBER],Table2[DPR(AVG)],"-")</f>
        <v>18.861550000000001</v>
      </c>
      <c r="R39">
        <f>_xlfn.XLOOKUP(D39,Table2[TEAM NUMBER],Table2[DPR(AVG)],"-")</f>
        <v>18.263400000000001</v>
      </c>
      <c r="S39" s="24">
        <f t="shared" si="1"/>
        <v>4.2097499999999997</v>
      </c>
      <c r="T39">
        <f>IFERROR(ABS(S39)-ABS(_xlfn.XLOOKUP(E39,Table2[TEAM NUMBER],Table2[CCWM(AVG)])+_xlfn.XLOOKUP(F39,Table2[TEAM NUMBER],Table2[CCWM(AVG)])),"-")</f>
        <v>-11.927699999999998</v>
      </c>
    </row>
    <row r="40" spans="1:20" x14ac:dyDescent="0.2">
      <c r="A40" t="s">
        <v>388</v>
      </c>
      <c r="B40" t="s">
        <v>395</v>
      </c>
      <c r="C40" t="s">
        <v>251</v>
      </c>
      <c r="D40" t="s">
        <v>164</v>
      </c>
      <c r="E40" t="s">
        <v>172</v>
      </c>
      <c r="F40" t="s">
        <v>219</v>
      </c>
      <c r="H40">
        <f>_xlfn.XLOOKUP(C40,Table2[TEAM NUMBER],Table2[OPR(AVG)],"-")</f>
        <v>34.78295</v>
      </c>
      <c r="I40" t="str">
        <f>_xlfn.XLOOKUP(D40,Table2[TEAM NUMBER],Table2[OPR(AVG)],"-")</f>
        <v>-</v>
      </c>
      <c r="J40" t="str">
        <f>_xlfn.XLOOKUP(E40,Table2[TEAM NUMBER],Table2[DPR(AVG)],"-")</f>
        <v>-</v>
      </c>
      <c r="K40">
        <f>_xlfn.XLOOKUP(F40,Table2[TEAM NUMBER],Table2[DPR(AVG)],"-")</f>
        <v>43.540549999999996</v>
      </c>
      <c r="L40">
        <f t="shared" si="0"/>
        <v>-8.7575999999999965</v>
      </c>
      <c r="M40" t="str">
        <f>IFERROR(ABS(L40)-ABS((_xlfn.XLOOKUP(C40,Table2[TEAM NUMBER],Table2[CCWM(AVG)])+_xlfn.XLOOKUP(D40,Table2[TEAM NUMBER],Table2[CCWM(AVG)]))),"-")</f>
        <v>-</v>
      </c>
      <c r="O40" t="str">
        <f>_xlfn.XLOOKUP(E40,Table2[TEAM NUMBER],Table2[OPR(AVG)],"-")</f>
        <v>-</v>
      </c>
      <c r="P40">
        <f>_xlfn.XLOOKUP(F40,Table2[TEAM NUMBER],Table2[OPR(AVG)],"-")</f>
        <v>56.535899999999998</v>
      </c>
      <c r="Q40">
        <f>_xlfn.XLOOKUP(C40,Table2[TEAM NUMBER],Table2[DPR(AVG)],"-")</f>
        <v>22.9114</v>
      </c>
      <c r="R40" t="str">
        <f>_xlfn.XLOOKUP(D40,Table2[TEAM NUMBER],Table2[DPR(AVG)],"-")</f>
        <v>-</v>
      </c>
      <c r="S40">
        <f t="shared" si="1"/>
        <v>33.624499999999998</v>
      </c>
      <c r="T40" t="str">
        <f>IFERROR(ABS(S40)-ABS(_xlfn.XLOOKUP(E40,Table2[TEAM NUMBER],Table2[CCWM(AVG)])+_xlfn.XLOOKUP(F40,Table2[TEAM NUMBER],Table2[CCWM(AVG)])),"-")</f>
        <v>-</v>
      </c>
    </row>
    <row r="41" spans="1:20" x14ac:dyDescent="0.2">
      <c r="A41" t="s">
        <v>482</v>
      </c>
      <c r="B41" t="s">
        <v>397</v>
      </c>
      <c r="C41" t="s">
        <v>127</v>
      </c>
      <c r="D41" t="s">
        <v>174</v>
      </c>
      <c r="E41" t="s">
        <v>160</v>
      </c>
      <c r="F41" t="s">
        <v>210</v>
      </c>
      <c r="H41">
        <f>_xlfn.XLOOKUP(C41,Table2[TEAM NUMBER],Table2[OPR(AVG)],"-")</f>
        <v>29.25120025</v>
      </c>
      <c r="I41" t="str">
        <f>_xlfn.XLOOKUP(D41,Table2[TEAM NUMBER],Table2[OPR(AVG)],"-")</f>
        <v>-</v>
      </c>
      <c r="J41" t="str">
        <f>_xlfn.XLOOKUP(E41,Table2[TEAM NUMBER],Table2[DPR(AVG)],"-")</f>
        <v>-</v>
      </c>
      <c r="K41">
        <f>_xlfn.XLOOKUP(F41,Table2[TEAM NUMBER],Table2[DPR(AVG)],"-")</f>
        <v>21.28585</v>
      </c>
      <c r="L41">
        <f t="shared" si="0"/>
        <v>7.9653502500000002</v>
      </c>
      <c r="M41" t="str">
        <f>IFERROR(ABS(L41)-ABS((_xlfn.XLOOKUP(C41,Table2[TEAM NUMBER],Table2[CCWM(AVG)])+_xlfn.XLOOKUP(D41,Table2[TEAM NUMBER],Table2[CCWM(AVG)]))),"-")</f>
        <v>-</v>
      </c>
      <c r="O41" t="str">
        <f>_xlfn.XLOOKUP(E41,Table2[TEAM NUMBER],Table2[OPR(AVG)],"-")</f>
        <v>-</v>
      </c>
      <c r="P41">
        <f>_xlfn.XLOOKUP(F41,Table2[TEAM NUMBER],Table2[OPR(AVG)],"-")</f>
        <v>29.90635</v>
      </c>
      <c r="Q41">
        <f>_xlfn.XLOOKUP(C41,Table2[TEAM NUMBER],Table2[DPR(AVG)],"-")</f>
        <v>30.9861</v>
      </c>
      <c r="R41" t="str">
        <f>_xlfn.XLOOKUP(D41,Table2[TEAM NUMBER],Table2[DPR(AVG)],"-")</f>
        <v>-</v>
      </c>
      <c r="S41">
        <f t="shared" si="1"/>
        <v>-1.0797500000000007</v>
      </c>
      <c r="T41" t="str">
        <f>IFERROR(ABS(S41)-ABS(_xlfn.XLOOKUP(E41,Table2[TEAM NUMBER],Table2[CCWM(AVG)])+_xlfn.XLOOKUP(F41,Table2[TEAM NUMBER],Table2[CCWM(AVG)])),"-")</f>
        <v>-</v>
      </c>
    </row>
    <row r="42" spans="1:20" x14ac:dyDescent="0.2">
      <c r="A42" t="s">
        <v>483</v>
      </c>
      <c r="B42" t="s">
        <v>399</v>
      </c>
      <c r="C42" t="s">
        <v>177</v>
      </c>
      <c r="D42" t="s">
        <v>162</v>
      </c>
      <c r="E42" t="s">
        <v>214</v>
      </c>
      <c r="F42" t="s">
        <v>258</v>
      </c>
      <c r="H42" t="str">
        <f>_xlfn.XLOOKUP(C42,Table2[TEAM NUMBER],Table2[OPR(AVG)],"-")</f>
        <v>-</v>
      </c>
      <c r="I42" t="str">
        <f>_xlfn.XLOOKUP(D42,Table2[TEAM NUMBER],Table2[OPR(AVG)],"-")</f>
        <v>-</v>
      </c>
      <c r="J42">
        <f>_xlfn.XLOOKUP(E42,Table2[TEAM NUMBER],Table2[DPR(AVG)],"-")</f>
        <v>18.476165000000002</v>
      </c>
      <c r="K42">
        <f>_xlfn.XLOOKUP(F42,Table2[TEAM NUMBER],Table2[DPR(AVG)],"-")</f>
        <v>25.69745</v>
      </c>
      <c r="L42">
        <f t="shared" si="0"/>
        <v>-44.173614999999998</v>
      </c>
      <c r="M42" t="str">
        <f>IFERROR(ABS(L42)-ABS((_xlfn.XLOOKUP(C42,Table2[TEAM NUMBER],Table2[CCWM(AVG)])+_xlfn.XLOOKUP(D42,Table2[TEAM NUMBER],Table2[CCWM(AVG)]))),"-")</f>
        <v>-</v>
      </c>
      <c r="O42">
        <f>_xlfn.XLOOKUP(E42,Table2[TEAM NUMBER],Table2[OPR(AVG)],"-")</f>
        <v>53.329099999999997</v>
      </c>
      <c r="P42">
        <f>_xlfn.XLOOKUP(F42,Table2[TEAM NUMBER],Table2[OPR(AVG)],"-")</f>
        <v>12.68665</v>
      </c>
      <c r="Q42" t="str">
        <f>_xlfn.XLOOKUP(C42,Table2[TEAM NUMBER],Table2[DPR(AVG)],"-")</f>
        <v>-</v>
      </c>
      <c r="R42" t="str">
        <f>_xlfn.XLOOKUP(D42,Table2[TEAM NUMBER],Table2[DPR(AVG)],"-")</f>
        <v>-</v>
      </c>
      <c r="S42">
        <f t="shared" si="1"/>
        <v>66.015749999999997</v>
      </c>
      <c r="T42">
        <f>IFERROR(ABS(S42)-ABS(_xlfn.XLOOKUP(E42,Table2[TEAM NUMBER],Table2[CCWM(AVG)])+_xlfn.XLOOKUP(F42,Table2[TEAM NUMBER],Table2[CCWM(AVG)])),"-")</f>
        <v>44.173614999999998</v>
      </c>
    </row>
    <row r="43" spans="1:20" x14ac:dyDescent="0.2">
      <c r="A43" t="s">
        <v>484</v>
      </c>
      <c r="B43" t="s">
        <v>401</v>
      </c>
      <c r="C43" t="s">
        <v>254</v>
      </c>
      <c r="D43" t="s">
        <v>171</v>
      </c>
      <c r="E43" t="s">
        <v>131</v>
      </c>
      <c r="F43" t="s">
        <v>143</v>
      </c>
      <c r="H43">
        <f>_xlfn.XLOOKUP(C43,Table2[TEAM NUMBER],Table2[OPR(AVG)],"-")</f>
        <v>37.625349999999997</v>
      </c>
      <c r="I43" t="str">
        <f>_xlfn.XLOOKUP(D43,Table2[TEAM NUMBER],Table2[OPR(AVG)],"-")</f>
        <v>-</v>
      </c>
      <c r="J43">
        <f>_xlfn.XLOOKUP(E43,Table2[TEAM NUMBER],Table2[DPR(AVG)],"-")</f>
        <v>21.297399500000001</v>
      </c>
      <c r="K43">
        <f>_xlfn.XLOOKUP(F43,Table2[TEAM NUMBER],Table2[DPR(AVG)],"-")</f>
        <v>23.000000999999997</v>
      </c>
      <c r="L43">
        <f t="shared" si="0"/>
        <v>-6.6720504999999974</v>
      </c>
      <c r="M43" t="str">
        <f>IFERROR(ABS(L43)-ABS((_xlfn.XLOOKUP(C43,Table2[TEAM NUMBER],Table2[CCWM(AVG)])+_xlfn.XLOOKUP(D43,Table2[TEAM NUMBER],Table2[CCWM(AVG)]))),"-")</f>
        <v>-</v>
      </c>
      <c r="O43">
        <f>_xlfn.XLOOKUP(E43,Table2[TEAM NUMBER],Table2[OPR(AVG)],"-")</f>
        <v>39.714749749999996</v>
      </c>
      <c r="P43">
        <f>_xlfn.XLOOKUP(F43,Table2[TEAM NUMBER],Table2[OPR(AVG)],"-")</f>
        <v>13.500000499999997</v>
      </c>
      <c r="Q43">
        <f>_xlfn.XLOOKUP(C43,Table2[TEAM NUMBER],Table2[DPR(AVG)],"-")</f>
        <v>38.816850000000002</v>
      </c>
      <c r="R43" t="str">
        <f>_xlfn.XLOOKUP(D43,Table2[TEAM NUMBER],Table2[DPR(AVG)],"-")</f>
        <v>-</v>
      </c>
      <c r="S43">
        <f t="shared" si="1"/>
        <v>14.397900249999992</v>
      </c>
      <c r="T43">
        <f>IFERROR(ABS(S43)-ABS(_xlfn.XLOOKUP(E43,Table2[TEAM NUMBER],Table2[CCWM(AVG)])+_xlfn.XLOOKUP(F43,Table2[TEAM NUMBER],Table2[CCWM(AVG)])),"-")</f>
        <v>5.4805504999999943</v>
      </c>
    </row>
    <row r="44" spans="1:20" x14ac:dyDescent="0.2">
      <c r="A44" t="s">
        <v>485</v>
      </c>
      <c r="B44" t="s">
        <v>403</v>
      </c>
      <c r="C44" t="s">
        <v>228</v>
      </c>
      <c r="D44" t="s">
        <v>287</v>
      </c>
      <c r="E44" t="s">
        <v>175</v>
      </c>
      <c r="F44" t="s">
        <v>135</v>
      </c>
      <c r="H44">
        <f>_xlfn.XLOOKUP(C44,Table2[TEAM NUMBER],Table2[OPR(AVG)],"-")</f>
        <v>28.648050000000001</v>
      </c>
      <c r="I44">
        <f>_xlfn.XLOOKUP(D44,Table2[TEAM NUMBER],Table2[OPR(AVG)],"-")</f>
        <v>17.711750000000002</v>
      </c>
      <c r="J44" t="str">
        <f>_xlfn.XLOOKUP(E44,Table2[TEAM NUMBER],Table2[DPR(AVG)],"-")</f>
        <v>-</v>
      </c>
      <c r="K44">
        <f>_xlfn.XLOOKUP(F44,Table2[TEAM NUMBER],Table2[DPR(AVG)],"-")</f>
        <v>24</v>
      </c>
      <c r="L44">
        <f t="shared" si="0"/>
        <v>22.359800000000007</v>
      </c>
      <c r="M44">
        <f>IFERROR(ABS(L44)-ABS((_xlfn.XLOOKUP(C44,Table2[TEAM NUMBER],Table2[CCWM(AVG)])+_xlfn.XLOOKUP(D44,Table2[TEAM NUMBER],Table2[CCWM(AVG)]))),"-")</f>
        <v>9.5698000000000096</v>
      </c>
      <c r="O44" t="str">
        <f>_xlfn.XLOOKUP(E44,Table2[TEAM NUMBER],Table2[OPR(AVG)],"-")</f>
        <v>-</v>
      </c>
      <c r="P44">
        <f>_xlfn.XLOOKUP(F44,Table2[TEAM NUMBER],Table2[OPR(AVG)],"-")</f>
        <v>16.499999500000001</v>
      </c>
      <c r="Q44">
        <f>_xlfn.XLOOKUP(C44,Table2[TEAM NUMBER],Table2[DPR(AVG)],"-")</f>
        <v>31.774699999999999</v>
      </c>
      <c r="R44">
        <f>_xlfn.XLOOKUP(D44,Table2[TEAM NUMBER],Table2[DPR(AVG)],"-")</f>
        <v>27.3751</v>
      </c>
      <c r="S44">
        <f t="shared" si="1"/>
        <v>-42.649800499999998</v>
      </c>
      <c r="T44" t="str">
        <f>IFERROR(ABS(S44)-ABS(_xlfn.XLOOKUP(E44,Table2[TEAM NUMBER],Table2[CCWM(AVG)])+_xlfn.XLOOKUP(F44,Table2[TEAM NUMBER],Table2[CCWM(AVG)])),"-")</f>
        <v>-</v>
      </c>
    </row>
    <row r="45" spans="1:20" x14ac:dyDescent="0.2">
      <c r="A45" t="s">
        <v>486</v>
      </c>
      <c r="B45" s="24" t="s">
        <v>405</v>
      </c>
      <c r="C45" t="s">
        <v>242</v>
      </c>
      <c r="D45" t="s">
        <v>219</v>
      </c>
      <c r="E45" t="s">
        <v>224</v>
      </c>
      <c r="F45" t="s">
        <v>195</v>
      </c>
      <c r="H45">
        <f>_xlfn.XLOOKUP(C45,Table2[TEAM NUMBER],Table2[OPR(AVG)],"-")</f>
        <v>25.887799999999999</v>
      </c>
      <c r="I45">
        <f>_xlfn.XLOOKUP(D45,Table2[TEAM NUMBER],Table2[OPR(AVG)],"-")</f>
        <v>56.535899999999998</v>
      </c>
      <c r="J45">
        <f>_xlfn.XLOOKUP(E45,Table2[TEAM NUMBER],Table2[DPR(AVG)],"-")</f>
        <v>36.805300000000003</v>
      </c>
      <c r="K45">
        <f>_xlfn.XLOOKUP(F45,Table2[TEAM NUMBER],Table2[DPR(AVG)],"-")</f>
        <v>18.861550000000001</v>
      </c>
      <c r="L45" s="24">
        <f t="shared" si="0"/>
        <v>26.756849999999993</v>
      </c>
      <c r="M45">
        <f>IFERROR(ABS(L45)-ABS((_xlfn.XLOOKUP(C45,Table2[TEAM NUMBER],Table2[CCWM(AVG)])+_xlfn.XLOOKUP(D45,Table2[TEAM NUMBER],Table2[CCWM(AVG)]))),"-")</f>
        <v>24.461549999999992</v>
      </c>
      <c r="O45">
        <f>_xlfn.XLOOKUP(E45,Table2[TEAM NUMBER],Table2[OPR(AVG)],"-")</f>
        <v>39.316600000000001</v>
      </c>
      <c r="P45">
        <f>_xlfn.XLOOKUP(F45,Table2[TEAM NUMBER],Table2[OPR(AVG)],"-")</f>
        <v>40.431750000000001</v>
      </c>
      <c r="Q45">
        <f>_xlfn.XLOOKUP(C45,Table2[TEAM NUMBER],Table2[DPR(AVG)],"-")</f>
        <v>36.587850000000003</v>
      </c>
      <c r="R45">
        <f>_xlfn.XLOOKUP(D45,Table2[TEAM NUMBER],Table2[DPR(AVG)],"-")</f>
        <v>43.540549999999996</v>
      </c>
      <c r="S45" s="24">
        <f t="shared" si="1"/>
        <v>-0.38004999999999711</v>
      </c>
      <c r="T45">
        <f>IFERROR(ABS(S45)-ABS(_xlfn.XLOOKUP(E45,Table2[TEAM NUMBER],Table2[CCWM(AVG)])+_xlfn.XLOOKUP(F45,Table2[TEAM NUMBER],Table2[CCWM(AVG)])),"-")</f>
        <v>-23.701450000000005</v>
      </c>
    </row>
    <row r="46" spans="1:20" x14ac:dyDescent="0.2">
      <c r="A46" t="s">
        <v>487</v>
      </c>
      <c r="B46" t="s">
        <v>407</v>
      </c>
      <c r="C46" t="s">
        <v>172</v>
      </c>
      <c r="D46" t="s">
        <v>119</v>
      </c>
      <c r="E46" t="s">
        <v>203</v>
      </c>
      <c r="F46" t="s">
        <v>166</v>
      </c>
      <c r="H46" t="str">
        <f>_xlfn.XLOOKUP(C46,Table2[TEAM NUMBER],Table2[OPR(AVG)],"-")</f>
        <v>-</v>
      </c>
      <c r="I46">
        <f>_xlfn.XLOOKUP(D46,Table2[TEAM NUMBER],Table2[OPR(AVG)],"-")</f>
        <v>29.075300249999998</v>
      </c>
      <c r="J46">
        <f>_xlfn.XLOOKUP(E46,Table2[TEAM NUMBER],Table2[DPR(AVG)],"-")</f>
        <v>42.787750000000003</v>
      </c>
      <c r="K46" t="str">
        <f>_xlfn.XLOOKUP(F46,Table2[TEAM NUMBER],Table2[DPR(AVG)],"-")</f>
        <v>-</v>
      </c>
      <c r="L46">
        <f t="shared" si="0"/>
        <v>-13.712449750000005</v>
      </c>
      <c r="M46" t="str">
        <f>IFERROR(ABS(L46)-ABS((_xlfn.XLOOKUP(C46,Table2[TEAM NUMBER],Table2[CCWM(AVG)])+_xlfn.XLOOKUP(D46,Table2[TEAM NUMBER],Table2[CCWM(AVG)]))),"-")</f>
        <v>-</v>
      </c>
      <c r="O46">
        <f>_xlfn.XLOOKUP(E46,Table2[TEAM NUMBER],Table2[OPR(AVG)],"-")</f>
        <v>50.336349999999996</v>
      </c>
      <c r="P46" t="str">
        <f>_xlfn.XLOOKUP(F46,Table2[TEAM NUMBER],Table2[OPR(AVG)],"-")</f>
        <v>-</v>
      </c>
      <c r="Q46" t="str">
        <f>_xlfn.XLOOKUP(C46,Table2[TEAM NUMBER],Table2[DPR(AVG)],"-")</f>
        <v>-</v>
      </c>
      <c r="R46">
        <f>_xlfn.XLOOKUP(D46,Table2[TEAM NUMBER],Table2[DPR(AVG)],"-")</f>
        <v>43.971650499999996</v>
      </c>
      <c r="S46">
        <f t="shared" si="1"/>
        <v>6.3646995000000004</v>
      </c>
      <c r="T46" t="str">
        <f>IFERROR(ABS(S46)-ABS(_xlfn.XLOOKUP(E46,Table2[TEAM NUMBER],Table2[CCWM(AVG)])+_xlfn.XLOOKUP(F46,Table2[TEAM NUMBER],Table2[CCWM(AVG)])),"-")</f>
        <v>-</v>
      </c>
    </row>
    <row r="47" spans="1:20" x14ac:dyDescent="0.2">
      <c r="A47" t="s">
        <v>488</v>
      </c>
      <c r="B47" s="27" t="s">
        <v>409</v>
      </c>
      <c r="C47" s="51" t="s">
        <v>114</v>
      </c>
      <c r="D47" t="s">
        <v>251</v>
      </c>
      <c r="E47" t="s">
        <v>207</v>
      </c>
      <c r="F47" t="s">
        <v>169</v>
      </c>
      <c r="H47">
        <f>_xlfn.XLOOKUP(C47,Table2[TEAM NUMBER],Table2[OPR(AVG)],"-")</f>
        <v>33.064150249999997</v>
      </c>
      <c r="I47">
        <f>_xlfn.XLOOKUP(D47,Table2[TEAM NUMBER],Table2[OPR(AVG)],"-")</f>
        <v>34.78295</v>
      </c>
      <c r="J47">
        <f>_xlfn.XLOOKUP(E47,Table2[TEAM NUMBER],Table2[DPR(AVG)],"-")</f>
        <v>18.263400000000001</v>
      </c>
      <c r="K47" t="str">
        <f>_xlfn.XLOOKUP(F47,Table2[TEAM NUMBER],Table2[DPR(AVG)],"-")</f>
        <v>-</v>
      </c>
      <c r="L47">
        <f t="shared" si="0"/>
        <v>49.583700249999993</v>
      </c>
      <c r="M47">
        <f>IFERROR(ABS(L47)-ABS((_xlfn.XLOOKUP(C47,Table2[TEAM NUMBER],Table2[CCWM(AVG)])+_xlfn.XLOOKUP(D47,Table2[TEAM NUMBER],Table2[CCWM(AVG)]))),"-")</f>
        <v>31.419949999999993</v>
      </c>
      <c r="O47">
        <f>_xlfn.XLOOKUP(E47,Table2[TEAM NUMBER],Table2[OPR(AVG)],"-")</f>
        <v>36.428750000000001</v>
      </c>
      <c r="P47" t="str">
        <f>_xlfn.XLOOKUP(F47,Table2[TEAM NUMBER],Table2[OPR(AVG)],"-")</f>
        <v>-</v>
      </c>
      <c r="Q47">
        <f>_xlfn.XLOOKUP(C47,Table2[TEAM NUMBER],Table2[DPR(AVG)],"-")</f>
        <v>26.77195</v>
      </c>
      <c r="R47">
        <f>_xlfn.XLOOKUP(D47,Table2[TEAM NUMBER],Table2[DPR(AVG)],"-")</f>
        <v>22.9114</v>
      </c>
      <c r="S47">
        <f t="shared" si="1"/>
        <v>-13.254600000000003</v>
      </c>
      <c r="T47" t="str">
        <f>IFERROR(ABS(S47)-ABS(_xlfn.XLOOKUP(E47,Table2[TEAM NUMBER],Table2[CCWM(AVG)])+_xlfn.XLOOKUP(F47,Table2[TEAM NUMBER],Table2[CCWM(AVG)])),"-")</f>
        <v>-</v>
      </c>
    </row>
    <row r="48" spans="1:20" x14ac:dyDescent="0.2">
      <c r="A48" t="s">
        <v>489</v>
      </c>
      <c r="B48" t="s">
        <v>411</v>
      </c>
      <c r="C48" t="s">
        <v>235</v>
      </c>
      <c r="D48" t="s">
        <v>164</v>
      </c>
      <c r="E48" t="s">
        <v>214</v>
      </c>
      <c r="F48" t="s">
        <v>287</v>
      </c>
      <c r="H48">
        <f>_xlfn.XLOOKUP(C48,Table2[TEAM NUMBER],Table2[OPR(AVG)],"-")</f>
        <v>20.345849999999999</v>
      </c>
      <c r="I48" t="str">
        <f>_xlfn.XLOOKUP(D48,Table2[TEAM NUMBER],Table2[OPR(AVG)],"-")</f>
        <v>-</v>
      </c>
      <c r="J48">
        <f>_xlfn.XLOOKUP(E48,Table2[TEAM NUMBER],Table2[DPR(AVG)],"-")</f>
        <v>18.476165000000002</v>
      </c>
      <c r="K48">
        <f>_xlfn.XLOOKUP(F48,Table2[TEAM NUMBER],Table2[DPR(AVG)],"-")</f>
        <v>27.3751</v>
      </c>
      <c r="L48">
        <f t="shared" si="0"/>
        <v>-25.505414999999999</v>
      </c>
      <c r="M48" t="str">
        <f>IFERROR(ABS(L48)-ABS((_xlfn.XLOOKUP(C48,Table2[TEAM NUMBER],Table2[CCWM(AVG)])+_xlfn.XLOOKUP(D48,Table2[TEAM NUMBER],Table2[CCWM(AVG)]))),"-")</f>
        <v>-</v>
      </c>
      <c r="O48">
        <f>_xlfn.XLOOKUP(E48,Table2[TEAM NUMBER],Table2[OPR(AVG)],"-")</f>
        <v>53.329099999999997</v>
      </c>
      <c r="P48">
        <f>_xlfn.XLOOKUP(F48,Table2[TEAM NUMBER],Table2[OPR(AVG)],"-")</f>
        <v>17.711750000000002</v>
      </c>
      <c r="Q48">
        <f>_xlfn.XLOOKUP(C48,Table2[TEAM NUMBER],Table2[DPR(AVG)],"-")</f>
        <v>23.6251</v>
      </c>
      <c r="R48" t="str">
        <f>_xlfn.XLOOKUP(D48,Table2[TEAM NUMBER],Table2[DPR(AVG)],"-")</f>
        <v>-</v>
      </c>
      <c r="S48">
        <f t="shared" si="1"/>
        <v>47.415750000000003</v>
      </c>
      <c r="T48">
        <f>IFERROR(ABS(S48)-ABS(_xlfn.XLOOKUP(E48,Table2[TEAM NUMBER],Table2[CCWM(AVG)])+_xlfn.XLOOKUP(F48,Table2[TEAM NUMBER],Table2[CCWM(AVG)])),"-")</f>
        <v>22.226165000000002</v>
      </c>
    </row>
    <row r="49" spans="1:20" x14ac:dyDescent="0.2">
      <c r="A49" t="s">
        <v>398</v>
      </c>
      <c r="B49" t="s">
        <v>413</v>
      </c>
      <c r="C49" t="s">
        <v>143</v>
      </c>
      <c r="D49" t="s">
        <v>203</v>
      </c>
      <c r="E49" t="s">
        <v>160</v>
      </c>
      <c r="F49" t="s">
        <v>258</v>
      </c>
      <c r="H49">
        <f>_xlfn.XLOOKUP(C49,Table2[TEAM NUMBER],Table2[OPR(AVG)],"-")</f>
        <v>13.500000499999997</v>
      </c>
      <c r="I49">
        <f>_xlfn.XLOOKUP(D49,Table2[TEAM NUMBER],Table2[OPR(AVG)],"-")</f>
        <v>50.336349999999996</v>
      </c>
      <c r="J49" t="str">
        <f>_xlfn.XLOOKUP(E49,Table2[TEAM NUMBER],Table2[DPR(AVG)],"-")</f>
        <v>-</v>
      </c>
      <c r="K49">
        <f>_xlfn.XLOOKUP(F49,Table2[TEAM NUMBER],Table2[DPR(AVG)],"-")</f>
        <v>25.69745</v>
      </c>
      <c r="L49">
        <f t="shared" si="0"/>
        <v>38.138900499999991</v>
      </c>
      <c r="M49">
        <f>IFERROR(ABS(L49)-ABS((_xlfn.XLOOKUP(C49,Table2[TEAM NUMBER],Table2[CCWM(AVG)])+_xlfn.XLOOKUP(D49,Table2[TEAM NUMBER],Table2[CCWM(AVG)]))),"-")</f>
        <v>36.187499999999993</v>
      </c>
      <c r="O49" t="str">
        <f>_xlfn.XLOOKUP(E49,Table2[TEAM NUMBER],Table2[OPR(AVG)],"-")</f>
        <v>-</v>
      </c>
      <c r="P49">
        <f>_xlfn.XLOOKUP(F49,Table2[TEAM NUMBER],Table2[OPR(AVG)],"-")</f>
        <v>12.68665</v>
      </c>
      <c r="Q49">
        <f>_xlfn.XLOOKUP(C49,Table2[TEAM NUMBER],Table2[DPR(AVG)],"-")</f>
        <v>23.000000999999997</v>
      </c>
      <c r="R49">
        <f>_xlfn.XLOOKUP(D49,Table2[TEAM NUMBER],Table2[DPR(AVG)],"-")</f>
        <v>42.787750000000003</v>
      </c>
      <c r="S49">
        <f t="shared" si="1"/>
        <v>-53.101101</v>
      </c>
      <c r="T49" t="str">
        <f>IFERROR(ABS(S49)-ABS(_xlfn.XLOOKUP(E49,Table2[TEAM NUMBER],Table2[CCWM(AVG)])+_xlfn.XLOOKUP(F49,Table2[TEAM NUMBER],Table2[CCWM(AVG)])),"-")</f>
        <v>-</v>
      </c>
    </row>
    <row r="50" spans="1:20" x14ac:dyDescent="0.2">
      <c r="A50" t="s">
        <v>400</v>
      </c>
      <c r="B50" t="s">
        <v>415</v>
      </c>
      <c r="C50" t="s">
        <v>162</v>
      </c>
      <c r="D50" t="s">
        <v>175</v>
      </c>
      <c r="E50" t="s">
        <v>207</v>
      </c>
      <c r="F50" t="s">
        <v>119</v>
      </c>
      <c r="H50" t="str">
        <f>_xlfn.XLOOKUP(C50,Table2[TEAM NUMBER],Table2[OPR(AVG)],"-")</f>
        <v>-</v>
      </c>
      <c r="I50" t="str">
        <f>_xlfn.XLOOKUP(D50,Table2[TEAM NUMBER],Table2[OPR(AVG)],"-")</f>
        <v>-</v>
      </c>
      <c r="J50">
        <f>_xlfn.XLOOKUP(E50,Table2[TEAM NUMBER],Table2[DPR(AVG)],"-")</f>
        <v>18.263400000000001</v>
      </c>
      <c r="K50">
        <f>_xlfn.XLOOKUP(F50,Table2[TEAM NUMBER],Table2[DPR(AVG)],"-")</f>
        <v>43.971650499999996</v>
      </c>
      <c r="L50">
        <f t="shared" si="0"/>
        <v>-62.2350505</v>
      </c>
      <c r="M50" t="str">
        <f>IFERROR(ABS(L50)-ABS((_xlfn.XLOOKUP(C50,Table2[TEAM NUMBER],Table2[CCWM(AVG)])+_xlfn.XLOOKUP(D50,Table2[TEAM NUMBER],Table2[CCWM(AVG)]))),"-")</f>
        <v>-</v>
      </c>
      <c r="O50">
        <f>_xlfn.XLOOKUP(E50,Table2[TEAM NUMBER],Table2[OPR(AVG)],"-")</f>
        <v>36.428750000000001</v>
      </c>
      <c r="P50">
        <f>_xlfn.XLOOKUP(F50,Table2[TEAM NUMBER],Table2[OPR(AVG)],"-")</f>
        <v>29.075300249999998</v>
      </c>
      <c r="Q50" t="str">
        <f>_xlfn.XLOOKUP(C50,Table2[TEAM NUMBER],Table2[DPR(AVG)],"-")</f>
        <v>-</v>
      </c>
      <c r="R50" t="str">
        <f>_xlfn.XLOOKUP(D50,Table2[TEAM NUMBER],Table2[DPR(AVG)],"-")</f>
        <v>-</v>
      </c>
      <c r="S50">
        <f t="shared" si="1"/>
        <v>65.504050250000006</v>
      </c>
      <c r="T50">
        <f>IFERROR(ABS(S50)-ABS(_xlfn.XLOOKUP(E50,Table2[TEAM NUMBER],Table2[CCWM(AVG)])+_xlfn.XLOOKUP(F50,Table2[TEAM NUMBER],Table2[CCWM(AVG)])),"-")</f>
        <v>62.235050500000007</v>
      </c>
    </row>
    <row r="51" spans="1:20" x14ac:dyDescent="0.2">
      <c r="A51" t="s">
        <v>402</v>
      </c>
      <c r="B51" t="s">
        <v>417</v>
      </c>
      <c r="C51" t="s">
        <v>131</v>
      </c>
      <c r="D51" t="s">
        <v>219</v>
      </c>
      <c r="E51" t="s">
        <v>177</v>
      </c>
      <c r="F51" t="s">
        <v>174</v>
      </c>
      <c r="H51">
        <f>_xlfn.XLOOKUP(C51,Table2[TEAM NUMBER],Table2[OPR(AVG)],"-")</f>
        <v>39.714749749999996</v>
      </c>
      <c r="I51">
        <f>_xlfn.XLOOKUP(D51,Table2[TEAM NUMBER],Table2[OPR(AVG)],"-")</f>
        <v>56.535899999999998</v>
      </c>
      <c r="J51" t="str">
        <f>_xlfn.XLOOKUP(E51,Table2[TEAM NUMBER],Table2[DPR(AVG)],"-")</f>
        <v>-</v>
      </c>
      <c r="K51" t="str">
        <f>_xlfn.XLOOKUP(F51,Table2[TEAM NUMBER],Table2[DPR(AVG)],"-")</f>
        <v>-</v>
      </c>
      <c r="L51">
        <f t="shared" si="0"/>
        <v>96.250649749999994</v>
      </c>
      <c r="M51">
        <f>IFERROR(ABS(L51)-ABS((_xlfn.XLOOKUP(C51,Table2[TEAM NUMBER],Table2[CCWM(AVG)])+_xlfn.XLOOKUP(D51,Table2[TEAM NUMBER],Table2[CCWM(AVG)]))),"-")</f>
        <v>64.837949499999993</v>
      </c>
      <c r="O51" t="str">
        <f>_xlfn.XLOOKUP(E51,Table2[TEAM NUMBER],Table2[OPR(AVG)],"-")</f>
        <v>-</v>
      </c>
      <c r="P51" t="str">
        <f>_xlfn.XLOOKUP(F51,Table2[TEAM NUMBER],Table2[OPR(AVG)],"-")</f>
        <v>-</v>
      </c>
      <c r="Q51">
        <f>_xlfn.XLOOKUP(C51,Table2[TEAM NUMBER],Table2[DPR(AVG)],"-")</f>
        <v>21.297399500000001</v>
      </c>
      <c r="R51">
        <f>_xlfn.XLOOKUP(D51,Table2[TEAM NUMBER],Table2[DPR(AVG)],"-")</f>
        <v>43.540549999999996</v>
      </c>
      <c r="S51">
        <f t="shared" si="1"/>
        <v>-64.837949499999993</v>
      </c>
      <c r="T51" t="str">
        <f>IFERROR(ABS(S51)-ABS(_xlfn.XLOOKUP(E51,Table2[TEAM NUMBER],Table2[CCWM(AVG)])+_xlfn.XLOOKUP(F51,Table2[TEAM NUMBER],Table2[CCWM(AVG)])),"-")</f>
        <v>-</v>
      </c>
    </row>
    <row r="52" spans="1:20" x14ac:dyDescent="0.2">
      <c r="A52" t="s">
        <v>404</v>
      </c>
      <c r="B52" t="s">
        <v>419</v>
      </c>
      <c r="C52" t="s">
        <v>127</v>
      </c>
      <c r="D52" t="s">
        <v>166</v>
      </c>
      <c r="E52" t="s">
        <v>254</v>
      </c>
      <c r="F52" t="s">
        <v>251</v>
      </c>
      <c r="H52">
        <f>_xlfn.XLOOKUP(C52,Table2[TEAM NUMBER],Table2[OPR(AVG)],"-")</f>
        <v>29.25120025</v>
      </c>
      <c r="I52" t="str">
        <f>_xlfn.XLOOKUP(D52,Table2[TEAM NUMBER],Table2[OPR(AVG)],"-")</f>
        <v>-</v>
      </c>
      <c r="J52">
        <f>_xlfn.XLOOKUP(E52,Table2[TEAM NUMBER],Table2[DPR(AVG)],"-")</f>
        <v>38.816850000000002</v>
      </c>
      <c r="K52">
        <f>_xlfn.XLOOKUP(F52,Table2[TEAM NUMBER],Table2[DPR(AVG)],"-")</f>
        <v>22.9114</v>
      </c>
      <c r="L52">
        <f t="shared" si="0"/>
        <v>-32.477049750000006</v>
      </c>
      <c r="M52" t="str">
        <f>IFERROR(ABS(L52)-ABS((_xlfn.XLOOKUP(C52,Table2[TEAM NUMBER],Table2[CCWM(AVG)])+_xlfn.XLOOKUP(D52,Table2[TEAM NUMBER],Table2[CCWM(AVG)]))),"-")</f>
        <v>-</v>
      </c>
      <c r="O52">
        <f>_xlfn.XLOOKUP(E52,Table2[TEAM NUMBER],Table2[OPR(AVG)],"-")</f>
        <v>37.625349999999997</v>
      </c>
      <c r="P52">
        <f>_xlfn.XLOOKUP(F52,Table2[TEAM NUMBER],Table2[OPR(AVG)],"-")</f>
        <v>34.78295</v>
      </c>
      <c r="Q52">
        <f>_xlfn.XLOOKUP(C52,Table2[TEAM NUMBER],Table2[DPR(AVG)],"-")</f>
        <v>30.9861</v>
      </c>
      <c r="R52" t="str">
        <f>_xlfn.XLOOKUP(D52,Table2[TEAM NUMBER],Table2[DPR(AVG)],"-")</f>
        <v>-</v>
      </c>
      <c r="S52">
        <f t="shared" si="1"/>
        <v>41.422199999999997</v>
      </c>
      <c r="T52">
        <f>IFERROR(ABS(S52)-ABS(_xlfn.XLOOKUP(E52,Table2[TEAM NUMBER],Table2[CCWM(AVG)])+_xlfn.XLOOKUP(F52,Table2[TEAM NUMBER],Table2[CCWM(AVG)])),"-")</f>
        <v>30.742149999999995</v>
      </c>
    </row>
    <row r="53" spans="1:20" x14ac:dyDescent="0.2">
      <c r="A53" t="s">
        <v>406</v>
      </c>
      <c r="B53" s="26" t="s">
        <v>421</v>
      </c>
      <c r="C53" t="s">
        <v>210</v>
      </c>
      <c r="D53" t="s">
        <v>195</v>
      </c>
      <c r="E53" t="s">
        <v>135</v>
      </c>
      <c r="F53" s="51" t="s">
        <v>114</v>
      </c>
      <c r="H53">
        <f>_xlfn.XLOOKUP(C53,Table2[TEAM NUMBER],Table2[OPR(AVG)],"-")</f>
        <v>29.90635</v>
      </c>
      <c r="I53">
        <f>_xlfn.XLOOKUP(D53,Table2[TEAM NUMBER],Table2[OPR(AVG)],"-")</f>
        <v>40.431750000000001</v>
      </c>
      <c r="J53">
        <f>_xlfn.XLOOKUP(E53,Table2[TEAM NUMBER],Table2[DPR(AVG)],"-")</f>
        <v>24</v>
      </c>
      <c r="K53">
        <f>_xlfn.XLOOKUP(F53,Table2[TEAM NUMBER],Table2[DPR(AVG)],"-")</f>
        <v>26.77195</v>
      </c>
      <c r="L53" s="26">
        <f t="shared" si="0"/>
        <v>19.566149999999993</v>
      </c>
      <c r="M53">
        <f>IFERROR(ABS(L53)-ABS((_xlfn.XLOOKUP(C53,Table2[TEAM NUMBER],Table2[CCWM(AVG)])+_xlfn.XLOOKUP(D53,Table2[TEAM NUMBER],Table2[CCWM(AVG)]))),"-")</f>
        <v>-10.624550000000006</v>
      </c>
      <c r="O53">
        <f>_xlfn.XLOOKUP(E53,Table2[TEAM NUMBER],Table2[OPR(AVG)],"-")</f>
        <v>16.499999500000001</v>
      </c>
      <c r="P53">
        <f>_xlfn.XLOOKUP(F53,Table2[TEAM NUMBER],Table2[OPR(AVG)],"-")</f>
        <v>33.064150249999997</v>
      </c>
      <c r="Q53">
        <f>_xlfn.XLOOKUP(C53,Table2[TEAM NUMBER],Table2[DPR(AVG)],"-")</f>
        <v>21.28585</v>
      </c>
      <c r="R53">
        <f>_xlfn.XLOOKUP(D53,Table2[TEAM NUMBER],Table2[DPR(AVG)],"-")</f>
        <v>18.861550000000001</v>
      </c>
      <c r="S53" s="26">
        <f t="shared" si="1"/>
        <v>9.4167497499999939</v>
      </c>
      <c r="T53">
        <f>IFERROR(ABS(S53)-ABS(_xlfn.XLOOKUP(E53,Table2[TEAM NUMBER],Table2[CCWM(AVG)])+_xlfn.XLOOKUP(F53,Table2[TEAM NUMBER],Table2[CCWM(AVG)])),"-")</f>
        <v>8.2089494999999957</v>
      </c>
    </row>
    <row r="54" spans="1:20" x14ac:dyDescent="0.2">
      <c r="A54" t="s">
        <v>408</v>
      </c>
      <c r="B54" t="s">
        <v>423</v>
      </c>
      <c r="C54" t="s">
        <v>164</v>
      </c>
      <c r="D54" t="s">
        <v>169</v>
      </c>
      <c r="E54" t="s">
        <v>242</v>
      </c>
      <c r="F54" t="s">
        <v>171</v>
      </c>
      <c r="H54" t="str">
        <f>_xlfn.XLOOKUP(C54,Table2[TEAM NUMBER],Table2[OPR(AVG)],"-")</f>
        <v>-</v>
      </c>
      <c r="I54" t="str">
        <f>_xlfn.XLOOKUP(D54,Table2[TEAM NUMBER],Table2[OPR(AVG)],"-")</f>
        <v>-</v>
      </c>
      <c r="J54">
        <f>_xlfn.XLOOKUP(E54,Table2[TEAM NUMBER],Table2[DPR(AVG)],"-")</f>
        <v>36.587850000000003</v>
      </c>
      <c r="K54" t="str">
        <f>_xlfn.XLOOKUP(F54,Table2[TEAM NUMBER],Table2[DPR(AVG)],"-")</f>
        <v>-</v>
      </c>
      <c r="L54">
        <f t="shared" si="0"/>
        <v>-36.587850000000003</v>
      </c>
      <c r="M54" t="str">
        <f>IFERROR(ABS(L54)-ABS((_xlfn.XLOOKUP(C54,Table2[TEAM NUMBER],Table2[CCWM(AVG)])+_xlfn.XLOOKUP(D54,Table2[TEAM NUMBER],Table2[CCWM(AVG)]))),"-")</f>
        <v>-</v>
      </c>
      <c r="O54">
        <f>_xlfn.XLOOKUP(E54,Table2[TEAM NUMBER],Table2[OPR(AVG)],"-")</f>
        <v>25.887799999999999</v>
      </c>
      <c r="P54" t="str">
        <f>_xlfn.XLOOKUP(F54,Table2[TEAM NUMBER],Table2[OPR(AVG)],"-")</f>
        <v>-</v>
      </c>
      <c r="Q54" t="str">
        <f>_xlfn.XLOOKUP(C54,Table2[TEAM NUMBER],Table2[DPR(AVG)],"-")</f>
        <v>-</v>
      </c>
      <c r="R54" t="str">
        <f>_xlfn.XLOOKUP(D54,Table2[TEAM NUMBER],Table2[DPR(AVG)],"-")</f>
        <v>-</v>
      </c>
      <c r="S54">
        <f t="shared" si="1"/>
        <v>25.887799999999999</v>
      </c>
      <c r="T54" t="str">
        <f>IFERROR(ABS(S54)-ABS(_xlfn.XLOOKUP(E54,Table2[TEAM NUMBER],Table2[CCWM(AVG)])+_xlfn.XLOOKUP(F54,Table2[TEAM NUMBER],Table2[CCWM(AVG)])),"-")</f>
        <v>-</v>
      </c>
    </row>
    <row r="55" spans="1:20" x14ac:dyDescent="0.2">
      <c r="A55" t="s">
        <v>410</v>
      </c>
      <c r="B55" t="s">
        <v>425</v>
      </c>
      <c r="C55" t="s">
        <v>172</v>
      </c>
      <c r="D55" t="s">
        <v>235</v>
      </c>
      <c r="E55" t="s">
        <v>228</v>
      </c>
      <c r="F55" t="s">
        <v>224</v>
      </c>
      <c r="H55" t="str">
        <f>_xlfn.XLOOKUP(C55,Table2[TEAM NUMBER],Table2[OPR(AVG)],"-")</f>
        <v>-</v>
      </c>
      <c r="I55">
        <f>_xlfn.XLOOKUP(D55,Table2[TEAM NUMBER],Table2[OPR(AVG)],"-")</f>
        <v>20.345849999999999</v>
      </c>
      <c r="J55">
        <f>_xlfn.XLOOKUP(E55,Table2[TEAM NUMBER],Table2[DPR(AVG)],"-")</f>
        <v>31.774699999999999</v>
      </c>
      <c r="K55">
        <f>_xlfn.XLOOKUP(F55,Table2[TEAM NUMBER],Table2[DPR(AVG)],"-")</f>
        <v>36.805300000000003</v>
      </c>
      <c r="L55">
        <f t="shared" si="0"/>
        <v>-48.23415</v>
      </c>
      <c r="M55" t="str">
        <f>IFERROR(ABS(L55)-ABS((_xlfn.XLOOKUP(C55,Table2[TEAM NUMBER],Table2[CCWM(AVG)])+_xlfn.XLOOKUP(D55,Table2[TEAM NUMBER],Table2[CCWM(AVG)]))),"-")</f>
        <v>-</v>
      </c>
      <c r="O55">
        <f>_xlfn.XLOOKUP(E55,Table2[TEAM NUMBER],Table2[OPR(AVG)],"-")</f>
        <v>28.648050000000001</v>
      </c>
      <c r="P55">
        <f>_xlfn.XLOOKUP(F55,Table2[TEAM NUMBER],Table2[OPR(AVG)],"-")</f>
        <v>39.316600000000001</v>
      </c>
      <c r="Q55" t="str">
        <f>_xlfn.XLOOKUP(C55,Table2[TEAM NUMBER],Table2[DPR(AVG)],"-")</f>
        <v>-</v>
      </c>
      <c r="R55">
        <f>_xlfn.XLOOKUP(D55,Table2[TEAM NUMBER],Table2[DPR(AVG)],"-")</f>
        <v>23.6251</v>
      </c>
      <c r="S55">
        <f t="shared" si="1"/>
        <v>44.339550000000003</v>
      </c>
      <c r="T55">
        <f>IFERROR(ABS(S55)-ABS(_xlfn.XLOOKUP(E55,Table2[TEAM NUMBER],Table2[CCWM(AVG)])+_xlfn.XLOOKUP(F55,Table2[TEAM NUMBER],Table2[CCWM(AVG)])),"-")</f>
        <v>43.72420000000001</v>
      </c>
    </row>
    <row r="56" spans="1:20" x14ac:dyDescent="0.2">
      <c r="A56" t="s">
        <v>412</v>
      </c>
      <c r="B56" t="s">
        <v>427</v>
      </c>
      <c r="C56" t="s">
        <v>166</v>
      </c>
      <c r="D56" t="s">
        <v>143</v>
      </c>
      <c r="E56" t="s">
        <v>207</v>
      </c>
      <c r="F56" t="s">
        <v>219</v>
      </c>
      <c r="H56" t="str">
        <f>_xlfn.XLOOKUP(C56,Table2[TEAM NUMBER],Table2[OPR(AVG)],"-")</f>
        <v>-</v>
      </c>
      <c r="I56">
        <f>_xlfn.XLOOKUP(D56,Table2[TEAM NUMBER],Table2[OPR(AVG)],"-")</f>
        <v>13.500000499999997</v>
      </c>
      <c r="J56">
        <f>_xlfn.XLOOKUP(E56,Table2[TEAM NUMBER],Table2[DPR(AVG)],"-")</f>
        <v>18.263400000000001</v>
      </c>
      <c r="K56">
        <f>_xlfn.XLOOKUP(F56,Table2[TEAM NUMBER],Table2[DPR(AVG)],"-")</f>
        <v>43.540549999999996</v>
      </c>
      <c r="L56">
        <f t="shared" si="0"/>
        <v>-48.303949500000002</v>
      </c>
      <c r="M56" t="str">
        <f>IFERROR(ABS(L56)-ABS((_xlfn.XLOOKUP(C56,Table2[TEAM NUMBER],Table2[CCWM(AVG)])+_xlfn.XLOOKUP(D56,Table2[TEAM NUMBER],Table2[CCWM(AVG)]))),"-")</f>
        <v>-</v>
      </c>
      <c r="O56">
        <f>_xlfn.XLOOKUP(E56,Table2[TEAM NUMBER],Table2[OPR(AVG)],"-")</f>
        <v>36.428750000000001</v>
      </c>
      <c r="P56">
        <f>_xlfn.XLOOKUP(F56,Table2[TEAM NUMBER],Table2[OPR(AVG)],"-")</f>
        <v>56.535899999999998</v>
      </c>
      <c r="Q56" t="str">
        <f>_xlfn.XLOOKUP(C56,Table2[TEAM NUMBER],Table2[DPR(AVG)],"-")</f>
        <v>-</v>
      </c>
      <c r="R56">
        <f>_xlfn.XLOOKUP(D56,Table2[TEAM NUMBER],Table2[DPR(AVG)],"-")</f>
        <v>23.000000999999997</v>
      </c>
      <c r="S56">
        <f t="shared" si="1"/>
        <v>69.964649000000009</v>
      </c>
      <c r="T56">
        <f>IFERROR(ABS(S56)-ABS(_xlfn.XLOOKUP(E56,Table2[TEAM NUMBER],Table2[CCWM(AVG)])+_xlfn.XLOOKUP(F56,Table2[TEAM NUMBER],Table2[CCWM(AVG)])),"-")</f>
        <v>38.803949000000003</v>
      </c>
    </row>
    <row r="57" spans="1:20" x14ac:dyDescent="0.2">
      <c r="A57" t="s">
        <v>414</v>
      </c>
      <c r="B57" t="s">
        <v>429</v>
      </c>
      <c r="C57" t="s">
        <v>214</v>
      </c>
      <c r="D57" t="s">
        <v>171</v>
      </c>
      <c r="E57" t="s">
        <v>251</v>
      </c>
      <c r="F57" t="s">
        <v>174</v>
      </c>
      <c r="H57">
        <f>_xlfn.XLOOKUP(C57,Table2[TEAM NUMBER],Table2[OPR(AVG)],"-")</f>
        <v>53.329099999999997</v>
      </c>
      <c r="I57" t="str">
        <f>_xlfn.XLOOKUP(D57,Table2[TEAM NUMBER],Table2[OPR(AVG)],"-")</f>
        <v>-</v>
      </c>
      <c r="J57">
        <f>_xlfn.XLOOKUP(E57,Table2[TEAM NUMBER],Table2[DPR(AVG)],"-")</f>
        <v>22.9114</v>
      </c>
      <c r="K57" t="str">
        <f>_xlfn.XLOOKUP(F57,Table2[TEAM NUMBER],Table2[DPR(AVG)],"-")</f>
        <v>-</v>
      </c>
      <c r="L57">
        <f t="shared" si="0"/>
        <v>30.417699999999996</v>
      </c>
      <c r="M57" t="str">
        <f>IFERROR(ABS(L57)-ABS((_xlfn.XLOOKUP(C57,Table2[TEAM NUMBER],Table2[CCWM(AVG)])+_xlfn.XLOOKUP(D57,Table2[TEAM NUMBER],Table2[CCWM(AVG)]))),"-")</f>
        <v>-</v>
      </c>
      <c r="O57">
        <f>_xlfn.XLOOKUP(E57,Table2[TEAM NUMBER],Table2[OPR(AVG)],"-")</f>
        <v>34.78295</v>
      </c>
      <c r="P57" t="str">
        <f>_xlfn.XLOOKUP(F57,Table2[TEAM NUMBER],Table2[OPR(AVG)],"-")</f>
        <v>-</v>
      </c>
      <c r="Q57">
        <f>_xlfn.XLOOKUP(C57,Table2[TEAM NUMBER],Table2[DPR(AVG)],"-")</f>
        <v>18.476165000000002</v>
      </c>
      <c r="R57" t="str">
        <f>_xlfn.XLOOKUP(D57,Table2[TEAM NUMBER],Table2[DPR(AVG)],"-")</f>
        <v>-</v>
      </c>
      <c r="S57">
        <f t="shared" si="1"/>
        <v>16.306784999999998</v>
      </c>
      <c r="T57" t="str">
        <f>IFERROR(ABS(S57)-ABS(_xlfn.XLOOKUP(E57,Table2[TEAM NUMBER],Table2[CCWM(AVG)])+_xlfn.XLOOKUP(F57,Table2[TEAM NUMBER],Table2[CCWM(AVG)])),"-")</f>
        <v>-</v>
      </c>
    </row>
    <row r="58" spans="1:20" x14ac:dyDescent="0.2">
      <c r="A58" t="s">
        <v>416</v>
      </c>
      <c r="B58" t="s">
        <v>431</v>
      </c>
      <c r="C58" t="s">
        <v>224</v>
      </c>
      <c r="D58" t="s">
        <v>160</v>
      </c>
      <c r="E58" t="s">
        <v>169</v>
      </c>
      <c r="F58" t="s">
        <v>175</v>
      </c>
      <c r="H58">
        <f>_xlfn.XLOOKUP(C58,Table2[TEAM NUMBER],Table2[OPR(AVG)],"-")</f>
        <v>39.316600000000001</v>
      </c>
      <c r="I58" t="str">
        <f>_xlfn.XLOOKUP(D58,Table2[TEAM NUMBER],Table2[OPR(AVG)],"-")</f>
        <v>-</v>
      </c>
      <c r="J58" t="str">
        <f>_xlfn.XLOOKUP(E58,Table2[TEAM NUMBER],Table2[DPR(AVG)],"-")</f>
        <v>-</v>
      </c>
      <c r="K58" t="str">
        <f>_xlfn.XLOOKUP(F58,Table2[TEAM NUMBER],Table2[DPR(AVG)],"-")</f>
        <v>-</v>
      </c>
      <c r="L58">
        <f t="shared" si="0"/>
        <v>39.316600000000001</v>
      </c>
      <c r="M58" t="str">
        <f>IFERROR(ABS(L58)-ABS((_xlfn.XLOOKUP(C58,Table2[TEAM NUMBER],Table2[CCWM(AVG)])+_xlfn.XLOOKUP(D58,Table2[TEAM NUMBER],Table2[CCWM(AVG)]))),"-")</f>
        <v>-</v>
      </c>
      <c r="O58" t="str">
        <f>_xlfn.XLOOKUP(E58,Table2[TEAM NUMBER],Table2[OPR(AVG)],"-")</f>
        <v>-</v>
      </c>
      <c r="P58" t="str">
        <f>_xlfn.XLOOKUP(F58,Table2[TEAM NUMBER],Table2[OPR(AVG)],"-")</f>
        <v>-</v>
      </c>
      <c r="Q58">
        <f>_xlfn.XLOOKUP(C58,Table2[TEAM NUMBER],Table2[DPR(AVG)],"-")</f>
        <v>36.805300000000003</v>
      </c>
      <c r="R58" t="str">
        <f>_xlfn.XLOOKUP(D58,Table2[TEAM NUMBER],Table2[DPR(AVG)],"-")</f>
        <v>-</v>
      </c>
      <c r="S58">
        <f t="shared" si="1"/>
        <v>-36.805300000000003</v>
      </c>
      <c r="T58" t="str">
        <f>IFERROR(ABS(S58)-ABS(_xlfn.XLOOKUP(E58,Table2[TEAM NUMBER],Table2[CCWM(AVG)])+_xlfn.XLOOKUP(F58,Table2[TEAM NUMBER],Table2[CCWM(AVG)])),"-")</f>
        <v>-</v>
      </c>
    </row>
    <row r="59" spans="1:20" x14ac:dyDescent="0.2">
      <c r="A59" t="s">
        <v>418</v>
      </c>
      <c r="B59" s="27" t="s">
        <v>433</v>
      </c>
      <c r="C59" t="s">
        <v>258</v>
      </c>
      <c r="D59" t="s">
        <v>162</v>
      </c>
      <c r="E59" t="s">
        <v>164</v>
      </c>
      <c r="F59" s="51" t="s">
        <v>114</v>
      </c>
      <c r="H59">
        <f>_xlfn.XLOOKUP(C59,Table2[TEAM NUMBER],Table2[OPR(AVG)],"-")</f>
        <v>12.68665</v>
      </c>
      <c r="I59" t="str">
        <f>_xlfn.XLOOKUP(D59,Table2[TEAM NUMBER],Table2[OPR(AVG)],"-")</f>
        <v>-</v>
      </c>
      <c r="J59" t="str">
        <f>_xlfn.XLOOKUP(E59,Table2[TEAM NUMBER],Table2[DPR(AVG)],"-")</f>
        <v>-</v>
      </c>
      <c r="K59">
        <f>_xlfn.XLOOKUP(F59,Table2[TEAM NUMBER],Table2[DPR(AVG)],"-")</f>
        <v>26.77195</v>
      </c>
      <c r="L59">
        <f t="shared" si="0"/>
        <v>-14.0853</v>
      </c>
      <c r="M59" t="str">
        <f>IFERROR(ABS(L59)-ABS((_xlfn.XLOOKUP(C59,Table2[TEAM NUMBER],Table2[CCWM(AVG)])+_xlfn.XLOOKUP(D59,Table2[TEAM NUMBER],Table2[CCWM(AVG)]))),"-")</f>
        <v>-</v>
      </c>
      <c r="O59" t="str">
        <f>_xlfn.XLOOKUP(E59,Table2[TEAM NUMBER],Table2[OPR(AVG)],"-")</f>
        <v>-</v>
      </c>
      <c r="P59">
        <f>_xlfn.XLOOKUP(F59,Table2[TEAM NUMBER],Table2[OPR(AVG)],"-")</f>
        <v>33.064150249999997</v>
      </c>
      <c r="Q59">
        <f>_xlfn.XLOOKUP(C59,Table2[TEAM NUMBER],Table2[DPR(AVG)],"-")</f>
        <v>25.69745</v>
      </c>
      <c r="R59" t="str">
        <f>_xlfn.XLOOKUP(D59,Table2[TEAM NUMBER],Table2[DPR(AVG)],"-")</f>
        <v>-</v>
      </c>
      <c r="S59">
        <f t="shared" si="1"/>
        <v>7.3667002499999974</v>
      </c>
      <c r="T59" t="str">
        <f>IFERROR(ABS(S59)-ABS(_xlfn.XLOOKUP(E59,Table2[TEAM NUMBER],Table2[CCWM(AVG)])+_xlfn.XLOOKUP(F59,Table2[TEAM NUMBER],Table2[CCWM(AVG)])),"-")</f>
        <v>-</v>
      </c>
    </row>
    <row r="60" spans="1:20" x14ac:dyDescent="0.2">
      <c r="A60" t="s">
        <v>420</v>
      </c>
      <c r="B60" t="s">
        <v>435</v>
      </c>
      <c r="C60" t="s">
        <v>131</v>
      </c>
      <c r="D60" t="s">
        <v>127</v>
      </c>
      <c r="E60" t="s">
        <v>135</v>
      </c>
      <c r="F60" t="s">
        <v>172</v>
      </c>
      <c r="H60">
        <f>_xlfn.XLOOKUP(C60,Table2[TEAM NUMBER],Table2[OPR(AVG)],"-")</f>
        <v>39.714749749999996</v>
      </c>
      <c r="I60">
        <f>_xlfn.XLOOKUP(D60,Table2[TEAM NUMBER],Table2[OPR(AVG)],"-")</f>
        <v>29.25120025</v>
      </c>
      <c r="J60">
        <f>_xlfn.XLOOKUP(E60,Table2[TEAM NUMBER],Table2[DPR(AVG)],"-")</f>
        <v>24</v>
      </c>
      <c r="K60" t="str">
        <f>_xlfn.XLOOKUP(F60,Table2[TEAM NUMBER],Table2[DPR(AVG)],"-")</f>
        <v>-</v>
      </c>
      <c r="L60">
        <f t="shared" si="0"/>
        <v>44.965949999999992</v>
      </c>
      <c r="M60">
        <f>IFERROR(ABS(L60)-ABS((_xlfn.XLOOKUP(C60,Table2[TEAM NUMBER],Table2[CCWM(AVG)])+_xlfn.XLOOKUP(D60,Table2[TEAM NUMBER],Table2[CCWM(AVG)]))),"-")</f>
        <v>28.283499499999994</v>
      </c>
      <c r="O60">
        <f>_xlfn.XLOOKUP(E60,Table2[TEAM NUMBER],Table2[OPR(AVG)],"-")</f>
        <v>16.499999500000001</v>
      </c>
      <c r="P60" t="str">
        <f>_xlfn.XLOOKUP(F60,Table2[TEAM NUMBER],Table2[OPR(AVG)],"-")</f>
        <v>-</v>
      </c>
      <c r="Q60">
        <f>_xlfn.XLOOKUP(C60,Table2[TEAM NUMBER],Table2[DPR(AVG)],"-")</f>
        <v>21.297399500000001</v>
      </c>
      <c r="R60">
        <f>_xlfn.XLOOKUP(D60,Table2[TEAM NUMBER],Table2[DPR(AVG)],"-")</f>
        <v>30.9861</v>
      </c>
      <c r="S60">
        <f t="shared" si="1"/>
        <v>-35.783500000000004</v>
      </c>
      <c r="T60" t="str">
        <f>IFERROR(ABS(S60)-ABS(_xlfn.XLOOKUP(E60,Table2[TEAM NUMBER],Table2[CCWM(AVG)])+_xlfn.XLOOKUP(F60,Table2[TEAM NUMBER],Table2[CCWM(AVG)])),"-")</f>
        <v>-</v>
      </c>
    </row>
    <row r="61" spans="1:20" x14ac:dyDescent="0.2">
      <c r="A61" t="s">
        <v>422</v>
      </c>
      <c r="B61" t="s">
        <v>437</v>
      </c>
      <c r="C61" t="s">
        <v>210</v>
      </c>
      <c r="D61" t="s">
        <v>242</v>
      </c>
      <c r="E61" t="s">
        <v>228</v>
      </c>
      <c r="F61" t="s">
        <v>177</v>
      </c>
      <c r="H61">
        <f>_xlfn.XLOOKUP(C61,Table2[TEAM NUMBER],Table2[OPR(AVG)],"-")</f>
        <v>29.90635</v>
      </c>
      <c r="I61">
        <f>_xlfn.XLOOKUP(D61,Table2[TEAM NUMBER],Table2[OPR(AVG)],"-")</f>
        <v>25.887799999999999</v>
      </c>
      <c r="J61">
        <f>_xlfn.XLOOKUP(E61,Table2[TEAM NUMBER],Table2[DPR(AVG)],"-")</f>
        <v>31.774699999999999</v>
      </c>
      <c r="K61" t="str">
        <f>_xlfn.XLOOKUP(F61,Table2[TEAM NUMBER],Table2[DPR(AVG)],"-")</f>
        <v>-</v>
      </c>
      <c r="L61">
        <f t="shared" si="0"/>
        <v>24.019450000000003</v>
      </c>
      <c r="M61">
        <f>IFERROR(ABS(L61)-ABS((_xlfn.XLOOKUP(C61,Table2[TEAM NUMBER],Table2[CCWM(AVG)])+_xlfn.XLOOKUP(D61,Table2[TEAM NUMBER],Table2[CCWM(AVG)]))),"-")</f>
        <v>21.939900000000002</v>
      </c>
      <c r="O61">
        <f>_xlfn.XLOOKUP(E61,Table2[TEAM NUMBER],Table2[OPR(AVG)],"-")</f>
        <v>28.648050000000001</v>
      </c>
      <c r="P61" t="str">
        <f>_xlfn.XLOOKUP(F61,Table2[TEAM NUMBER],Table2[OPR(AVG)],"-")</f>
        <v>-</v>
      </c>
      <c r="Q61">
        <f>_xlfn.XLOOKUP(C61,Table2[TEAM NUMBER],Table2[DPR(AVG)],"-")</f>
        <v>21.28585</v>
      </c>
      <c r="R61">
        <f>_xlfn.XLOOKUP(D61,Table2[TEAM NUMBER],Table2[DPR(AVG)],"-")</f>
        <v>36.587850000000003</v>
      </c>
      <c r="S61">
        <f t="shared" si="1"/>
        <v>-29.225649999999998</v>
      </c>
      <c r="T61" t="str">
        <f>IFERROR(ABS(S61)-ABS(_xlfn.XLOOKUP(E61,Table2[TEAM NUMBER],Table2[CCWM(AVG)])+_xlfn.XLOOKUP(F61,Table2[TEAM NUMBER],Table2[CCWM(AVG)])),"-")</f>
        <v>-</v>
      </c>
    </row>
    <row r="62" spans="1:20" x14ac:dyDescent="0.2">
      <c r="A62" t="s">
        <v>424</v>
      </c>
      <c r="B62" s="24" t="s">
        <v>439</v>
      </c>
      <c r="C62" t="s">
        <v>195</v>
      </c>
      <c r="D62" t="s">
        <v>203</v>
      </c>
      <c r="E62" t="s">
        <v>287</v>
      </c>
      <c r="F62" t="s">
        <v>119</v>
      </c>
      <c r="H62">
        <f>_xlfn.XLOOKUP(C62,Table2[TEAM NUMBER],Table2[OPR(AVG)],"-")</f>
        <v>40.431750000000001</v>
      </c>
      <c r="I62">
        <f>_xlfn.XLOOKUP(D62,Table2[TEAM NUMBER],Table2[OPR(AVG)],"-")</f>
        <v>50.336349999999996</v>
      </c>
      <c r="J62">
        <f>_xlfn.XLOOKUP(E62,Table2[TEAM NUMBER],Table2[DPR(AVG)],"-")</f>
        <v>27.3751</v>
      </c>
      <c r="K62">
        <f>_xlfn.XLOOKUP(F62,Table2[TEAM NUMBER],Table2[DPR(AVG)],"-")</f>
        <v>43.971650499999996</v>
      </c>
      <c r="L62" s="24">
        <f t="shared" si="0"/>
        <v>19.421349500000005</v>
      </c>
      <c r="M62">
        <f>IFERROR(ABS(L62)-ABS((_xlfn.XLOOKUP(C62,Table2[TEAM NUMBER],Table2[CCWM(AVG)])+_xlfn.XLOOKUP(D62,Table2[TEAM NUMBER],Table2[CCWM(AVG)]))),"-")</f>
        <v>-9.6974504999999951</v>
      </c>
      <c r="O62">
        <f>_xlfn.XLOOKUP(E62,Table2[TEAM NUMBER],Table2[OPR(AVG)],"-")</f>
        <v>17.711750000000002</v>
      </c>
      <c r="P62">
        <f>_xlfn.XLOOKUP(F62,Table2[TEAM NUMBER],Table2[OPR(AVG)],"-")</f>
        <v>29.075300249999998</v>
      </c>
      <c r="Q62">
        <f>_xlfn.XLOOKUP(C62,Table2[TEAM NUMBER],Table2[DPR(AVG)],"-")</f>
        <v>18.861550000000001</v>
      </c>
      <c r="R62">
        <f>_xlfn.XLOOKUP(D62,Table2[TEAM NUMBER],Table2[DPR(AVG)],"-")</f>
        <v>42.787750000000003</v>
      </c>
      <c r="S62" s="24">
        <f t="shared" si="1"/>
        <v>-14.862249750000004</v>
      </c>
      <c r="T62">
        <f>IFERROR(ABS(S62)-ABS(_xlfn.XLOOKUP(E62,Table2[TEAM NUMBER],Table2[CCWM(AVG)])+_xlfn.XLOOKUP(F62,Table2[TEAM NUMBER],Table2[CCWM(AVG)])),"-")</f>
        <v>-9.6974504999999951</v>
      </c>
    </row>
    <row r="63" spans="1:20" x14ac:dyDescent="0.2">
      <c r="A63" t="s">
        <v>426</v>
      </c>
      <c r="B63" t="s">
        <v>441</v>
      </c>
      <c r="C63" t="s">
        <v>254</v>
      </c>
      <c r="D63" t="s">
        <v>235</v>
      </c>
      <c r="E63" t="s">
        <v>169</v>
      </c>
      <c r="F63" t="s">
        <v>162</v>
      </c>
      <c r="H63">
        <f>_xlfn.XLOOKUP(C63,Table2[TEAM NUMBER],Table2[OPR(AVG)],"-")</f>
        <v>37.625349999999997</v>
      </c>
      <c r="I63">
        <f>_xlfn.XLOOKUP(D63,Table2[TEAM NUMBER],Table2[OPR(AVG)],"-")</f>
        <v>20.345849999999999</v>
      </c>
      <c r="J63" t="str">
        <f>_xlfn.XLOOKUP(E63,Table2[TEAM NUMBER],Table2[DPR(AVG)],"-")</f>
        <v>-</v>
      </c>
      <c r="K63" t="str">
        <f>_xlfn.XLOOKUP(F63,Table2[TEAM NUMBER],Table2[DPR(AVG)],"-")</f>
        <v>-</v>
      </c>
      <c r="L63">
        <f t="shared" si="0"/>
        <v>57.971199999999996</v>
      </c>
      <c r="M63">
        <f>IFERROR(ABS(L63)-ABS((_xlfn.XLOOKUP(C63,Table2[TEAM NUMBER],Table2[CCWM(AVG)])+_xlfn.XLOOKUP(D63,Table2[TEAM NUMBER],Table2[CCWM(AVG)]))),"-")</f>
        <v>53.500450000000001</v>
      </c>
      <c r="O63" t="str">
        <f>_xlfn.XLOOKUP(E63,Table2[TEAM NUMBER],Table2[OPR(AVG)],"-")</f>
        <v>-</v>
      </c>
      <c r="P63" t="str">
        <f>_xlfn.XLOOKUP(F63,Table2[TEAM NUMBER],Table2[OPR(AVG)],"-")</f>
        <v>-</v>
      </c>
      <c r="Q63">
        <f>_xlfn.XLOOKUP(C63,Table2[TEAM NUMBER],Table2[DPR(AVG)],"-")</f>
        <v>38.816850000000002</v>
      </c>
      <c r="R63">
        <f>_xlfn.XLOOKUP(D63,Table2[TEAM NUMBER],Table2[DPR(AVG)],"-")</f>
        <v>23.6251</v>
      </c>
      <c r="S63">
        <f t="shared" si="1"/>
        <v>-62.441950000000006</v>
      </c>
      <c r="T63" t="str">
        <f>IFERROR(ABS(S63)-ABS(_xlfn.XLOOKUP(E63,Table2[TEAM NUMBER],Table2[CCWM(AVG)])+_xlfn.XLOOKUP(F63,Table2[TEAM NUMBER],Table2[CCWM(AVG)])),"-")</f>
        <v>-</v>
      </c>
    </row>
    <row r="64" spans="1:20" x14ac:dyDescent="0.2">
      <c r="A64" t="s">
        <v>428</v>
      </c>
      <c r="B64" t="s">
        <v>443</v>
      </c>
      <c r="C64" t="s">
        <v>175</v>
      </c>
      <c r="D64" t="s">
        <v>210</v>
      </c>
      <c r="E64" t="s">
        <v>219</v>
      </c>
      <c r="F64" t="s">
        <v>143</v>
      </c>
      <c r="H64" t="str">
        <f>_xlfn.XLOOKUP(C64,Table2[TEAM NUMBER],Table2[OPR(AVG)],"-")</f>
        <v>-</v>
      </c>
      <c r="I64">
        <f>_xlfn.XLOOKUP(D64,Table2[TEAM NUMBER],Table2[OPR(AVG)],"-")</f>
        <v>29.90635</v>
      </c>
      <c r="J64">
        <f>_xlfn.XLOOKUP(E64,Table2[TEAM NUMBER],Table2[DPR(AVG)],"-")</f>
        <v>43.540549999999996</v>
      </c>
      <c r="K64">
        <f>_xlfn.XLOOKUP(F64,Table2[TEAM NUMBER],Table2[DPR(AVG)],"-")</f>
        <v>23.000000999999997</v>
      </c>
      <c r="L64">
        <f t="shared" si="0"/>
        <v>-36.63420099999999</v>
      </c>
      <c r="M64" t="str">
        <f>IFERROR(ABS(L64)-ABS((_xlfn.XLOOKUP(C64,Table2[TEAM NUMBER],Table2[CCWM(AVG)])+_xlfn.XLOOKUP(D64,Table2[TEAM NUMBER],Table2[CCWM(AVG)]))),"-")</f>
        <v>-</v>
      </c>
      <c r="O64">
        <f>_xlfn.XLOOKUP(E64,Table2[TEAM NUMBER],Table2[OPR(AVG)],"-")</f>
        <v>56.535899999999998</v>
      </c>
      <c r="P64">
        <f>_xlfn.XLOOKUP(F64,Table2[TEAM NUMBER],Table2[OPR(AVG)],"-")</f>
        <v>13.500000499999997</v>
      </c>
      <c r="Q64" t="str">
        <f>_xlfn.XLOOKUP(C64,Table2[TEAM NUMBER],Table2[DPR(AVG)],"-")</f>
        <v>-</v>
      </c>
      <c r="R64">
        <f>_xlfn.XLOOKUP(D64,Table2[TEAM NUMBER],Table2[DPR(AVG)],"-")</f>
        <v>21.28585</v>
      </c>
      <c r="S64">
        <f t="shared" si="1"/>
        <v>48.7500505</v>
      </c>
      <c r="T64">
        <f>IFERROR(ABS(S64)-ABS(_xlfn.XLOOKUP(E64,Table2[TEAM NUMBER],Table2[CCWM(AVG)])+_xlfn.XLOOKUP(F64,Table2[TEAM NUMBER],Table2[CCWM(AVG)])),"-")</f>
        <v>45.254700999999997</v>
      </c>
    </row>
    <row r="65" spans="1:20" x14ac:dyDescent="0.2">
      <c r="A65" t="s">
        <v>430</v>
      </c>
      <c r="B65" t="s">
        <v>445</v>
      </c>
      <c r="C65" t="s">
        <v>119</v>
      </c>
      <c r="D65" t="s">
        <v>228</v>
      </c>
      <c r="E65" t="s">
        <v>164</v>
      </c>
      <c r="F65" t="s">
        <v>131</v>
      </c>
      <c r="H65">
        <f>_xlfn.XLOOKUP(C65,Table2[TEAM NUMBER],Table2[OPR(AVG)],"-")</f>
        <v>29.075300249999998</v>
      </c>
      <c r="I65">
        <f>_xlfn.XLOOKUP(D65,Table2[TEAM NUMBER],Table2[OPR(AVG)],"-")</f>
        <v>28.648050000000001</v>
      </c>
      <c r="J65" t="str">
        <f>_xlfn.XLOOKUP(E65,Table2[TEAM NUMBER],Table2[DPR(AVG)],"-")</f>
        <v>-</v>
      </c>
      <c r="K65">
        <f>_xlfn.XLOOKUP(F65,Table2[TEAM NUMBER],Table2[DPR(AVG)],"-")</f>
        <v>21.297399500000001</v>
      </c>
      <c r="L65">
        <f t="shared" si="0"/>
        <v>36.425950749999998</v>
      </c>
      <c r="M65">
        <f>IFERROR(ABS(L65)-ABS((_xlfn.XLOOKUP(C65,Table2[TEAM NUMBER],Table2[CCWM(AVG)])+_xlfn.XLOOKUP(D65,Table2[TEAM NUMBER],Table2[CCWM(AVG)]))),"-")</f>
        <v>18.402950500000003</v>
      </c>
      <c r="O65" t="str">
        <f>_xlfn.XLOOKUP(E65,Table2[TEAM NUMBER],Table2[OPR(AVG)],"-")</f>
        <v>-</v>
      </c>
      <c r="P65">
        <f>_xlfn.XLOOKUP(F65,Table2[TEAM NUMBER],Table2[OPR(AVG)],"-")</f>
        <v>39.714749749999996</v>
      </c>
      <c r="Q65">
        <f>_xlfn.XLOOKUP(C65,Table2[TEAM NUMBER],Table2[DPR(AVG)],"-")</f>
        <v>43.971650499999996</v>
      </c>
      <c r="R65">
        <f>_xlfn.XLOOKUP(D65,Table2[TEAM NUMBER],Table2[DPR(AVG)],"-")</f>
        <v>31.774699999999999</v>
      </c>
      <c r="S65">
        <f t="shared" si="1"/>
        <v>-36.031600749999996</v>
      </c>
      <c r="T65" t="str">
        <f>IFERROR(ABS(S65)-ABS(_xlfn.XLOOKUP(E65,Table2[TEAM NUMBER],Table2[CCWM(AVG)])+_xlfn.XLOOKUP(F65,Table2[TEAM NUMBER],Table2[CCWM(AVG)])),"-")</f>
        <v>-</v>
      </c>
    </row>
    <row r="66" spans="1:20" x14ac:dyDescent="0.2">
      <c r="A66" t="s">
        <v>432</v>
      </c>
      <c r="B66" t="s">
        <v>447</v>
      </c>
      <c r="C66" t="s">
        <v>235</v>
      </c>
      <c r="D66" t="s">
        <v>171</v>
      </c>
      <c r="E66" t="s">
        <v>127</v>
      </c>
      <c r="F66" t="s">
        <v>195</v>
      </c>
      <c r="H66">
        <f>_xlfn.XLOOKUP(C66,Table2[TEAM NUMBER],Table2[OPR(AVG)],"-")</f>
        <v>20.345849999999999</v>
      </c>
      <c r="I66" t="str">
        <f>_xlfn.XLOOKUP(D66,Table2[TEAM NUMBER],Table2[OPR(AVG)],"-")</f>
        <v>-</v>
      </c>
      <c r="J66">
        <f>_xlfn.XLOOKUP(E66,Table2[TEAM NUMBER],Table2[DPR(AVG)],"-")</f>
        <v>30.9861</v>
      </c>
      <c r="K66">
        <f>_xlfn.XLOOKUP(F66,Table2[TEAM NUMBER],Table2[DPR(AVG)],"-")</f>
        <v>18.861550000000001</v>
      </c>
      <c r="L66">
        <f t="shared" si="0"/>
        <v>-29.501800000000003</v>
      </c>
      <c r="M66" t="str">
        <f>IFERROR(ABS(L66)-ABS((_xlfn.XLOOKUP(C66,Table2[TEAM NUMBER],Table2[CCWM(AVG)])+_xlfn.XLOOKUP(D66,Table2[TEAM NUMBER],Table2[CCWM(AVG)]))),"-")</f>
        <v>-</v>
      </c>
      <c r="O66">
        <f>_xlfn.XLOOKUP(E66,Table2[TEAM NUMBER],Table2[OPR(AVG)],"-")</f>
        <v>29.25120025</v>
      </c>
      <c r="P66">
        <f>_xlfn.XLOOKUP(F66,Table2[TEAM NUMBER],Table2[OPR(AVG)],"-")</f>
        <v>40.431750000000001</v>
      </c>
      <c r="Q66">
        <f>_xlfn.XLOOKUP(C66,Table2[TEAM NUMBER],Table2[DPR(AVG)],"-")</f>
        <v>23.6251</v>
      </c>
      <c r="R66" t="str">
        <f>_xlfn.XLOOKUP(D66,Table2[TEAM NUMBER],Table2[DPR(AVG)],"-")</f>
        <v>-</v>
      </c>
      <c r="S66">
        <f t="shared" si="1"/>
        <v>46.057850250000001</v>
      </c>
      <c r="T66">
        <f>IFERROR(ABS(S66)-ABS(_xlfn.XLOOKUP(E66,Table2[TEAM NUMBER],Table2[CCWM(AVG)])+_xlfn.XLOOKUP(F66,Table2[TEAM NUMBER],Table2[CCWM(AVG)])),"-")</f>
        <v>26.222550000000002</v>
      </c>
    </row>
    <row r="67" spans="1:20" x14ac:dyDescent="0.2">
      <c r="A67" t="s">
        <v>434</v>
      </c>
      <c r="B67" s="24" t="s">
        <v>449</v>
      </c>
      <c r="C67" t="s">
        <v>224</v>
      </c>
      <c r="D67" t="s">
        <v>207</v>
      </c>
      <c r="E67" t="s">
        <v>251</v>
      </c>
      <c r="F67" t="s">
        <v>135</v>
      </c>
      <c r="H67">
        <f>_xlfn.XLOOKUP(C67,Table2[TEAM NUMBER],Table2[OPR(AVG)],"-")</f>
        <v>39.316600000000001</v>
      </c>
      <c r="I67">
        <f>_xlfn.XLOOKUP(D67,Table2[TEAM NUMBER],Table2[OPR(AVG)],"-")</f>
        <v>36.428750000000001</v>
      </c>
      <c r="J67">
        <f>_xlfn.XLOOKUP(E67,Table2[TEAM NUMBER],Table2[DPR(AVG)],"-")</f>
        <v>22.9114</v>
      </c>
      <c r="K67">
        <f>_xlfn.XLOOKUP(F67,Table2[TEAM NUMBER],Table2[DPR(AVG)],"-")</f>
        <v>24</v>
      </c>
      <c r="L67" s="24">
        <f t="shared" si="0"/>
        <v>28.833950000000002</v>
      </c>
      <c r="M67">
        <f>IFERROR(ABS(L67)-ABS((_xlfn.XLOOKUP(C67,Table2[TEAM NUMBER],Table2[CCWM(AVG)])+_xlfn.XLOOKUP(D67,Table2[TEAM NUMBER],Table2[CCWM(AVG)]))),"-")</f>
        <v>8.1572999999999993</v>
      </c>
      <c r="O67">
        <f>_xlfn.XLOOKUP(E67,Table2[TEAM NUMBER],Table2[OPR(AVG)],"-")</f>
        <v>34.78295</v>
      </c>
      <c r="P67">
        <f>_xlfn.XLOOKUP(F67,Table2[TEAM NUMBER],Table2[OPR(AVG)],"-")</f>
        <v>16.499999500000001</v>
      </c>
      <c r="Q67">
        <f>_xlfn.XLOOKUP(C67,Table2[TEAM NUMBER],Table2[DPR(AVG)],"-")</f>
        <v>36.805300000000003</v>
      </c>
      <c r="R67">
        <f>_xlfn.XLOOKUP(D67,Table2[TEAM NUMBER],Table2[DPR(AVG)],"-")</f>
        <v>18.263400000000001</v>
      </c>
      <c r="S67" s="24">
        <f t="shared" si="1"/>
        <v>-3.785750500000006</v>
      </c>
      <c r="T67">
        <f>IFERROR(ABS(S67)-ABS(_xlfn.XLOOKUP(E67,Table2[TEAM NUMBER],Table2[CCWM(AVG)])+_xlfn.XLOOKUP(F67,Table2[TEAM NUMBER],Table2[CCWM(AVG)])),"-")</f>
        <v>-0.58579899999999352</v>
      </c>
    </row>
    <row r="68" spans="1:20" x14ac:dyDescent="0.2">
      <c r="A68" t="s">
        <v>436</v>
      </c>
      <c r="B68" t="s">
        <v>451</v>
      </c>
      <c r="C68" t="s">
        <v>172</v>
      </c>
      <c r="D68" t="s">
        <v>258</v>
      </c>
      <c r="E68" t="s">
        <v>166</v>
      </c>
      <c r="F68" t="s">
        <v>242</v>
      </c>
      <c r="H68" t="str">
        <f>_xlfn.XLOOKUP(C68,Table2[TEAM NUMBER],Table2[OPR(AVG)],"-")</f>
        <v>-</v>
      </c>
      <c r="I68">
        <f>_xlfn.XLOOKUP(D68,Table2[TEAM NUMBER],Table2[OPR(AVG)],"-")</f>
        <v>12.68665</v>
      </c>
      <c r="J68" t="str">
        <f>_xlfn.XLOOKUP(E68,Table2[TEAM NUMBER],Table2[DPR(AVG)],"-")</f>
        <v>-</v>
      </c>
      <c r="K68">
        <f>_xlfn.XLOOKUP(F68,Table2[TEAM NUMBER],Table2[DPR(AVG)],"-")</f>
        <v>36.587850000000003</v>
      </c>
      <c r="L68">
        <f t="shared" ref="L68:L78" si="2">(SUM(H68:I68))-(SUM(J68:K68))</f>
        <v>-23.901200000000003</v>
      </c>
      <c r="M68" t="str">
        <f>IFERROR(ABS(L68)-ABS((_xlfn.XLOOKUP(C68,Table2[TEAM NUMBER],Table2[CCWM(AVG)])+_xlfn.XLOOKUP(D68,Table2[TEAM NUMBER],Table2[CCWM(AVG)]))),"-")</f>
        <v>-</v>
      </c>
      <c r="O68" t="str">
        <f>_xlfn.XLOOKUP(E68,Table2[TEAM NUMBER],Table2[OPR(AVG)],"-")</f>
        <v>-</v>
      </c>
      <c r="P68">
        <f>_xlfn.XLOOKUP(F68,Table2[TEAM NUMBER],Table2[OPR(AVG)],"-")</f>
        <v>25.887799999999999</v>
      </c>
      <c r="Q68" t="str">
        <f>_xlfn.XLOOKUP(C68,Table2[TEAM NUMBER],Table2[DPR(AVG)],"-")</f>
        <v>-</v>
      </c>
      <c r="R68">
        <f>_xlfn.XLOOKUP(D68,Table2[TEAM NUMBER],Table2[DPR(AVG)],"-")</f>
        <v>25.69745</v>
      </c>
      <c r="S68">
        <f t="shared" ref="S68:S78" si="3">(SUM(O68:P68))-(SUM(Q68:R68))</f>
        <v>0.19034999999999869</v>
      </c>
      <c r="T68" t="str">
        <f>IFERROR(ABS(S68)-ABS(_xlfn.XLOOKUP(E68,Table2[TEAM NUMBER],Table2[CCWM(AVG)])+_xlfn.XLOOKUP(F68,Table2[TEAM NUMBER],Table2[CCWM(AVG)])),"-")</f>
        <v>-</v>
      </c>
    </row>
    <row r="69" spans="1:20" x14ac:dyDescent="0.2">
      <c r="A69" t="s">
        <v>438</v>
      </c>
      <c r="B69" s="27" t="s">
        <v>453</v>
      </c>
      <c r="C69" t="s">
        <v>174</v>
      </c>
      <c r="D69" s="51" t="s">
        <v>114</v>
      </c>
      <c r="E69" t="s">
        <v>203</v>
      </c>
      <c r="F69" t="s">
        <v>214</v>
      </c>
      <c r="H69" t="str">
        <f>_xlfn.XLOOKUP(C69,Table2[TEAM NUMBER],Table2[OPR(AVG)],"-")</f>
        <v>-</v>
      </c>
      <c r="I69">
        <f>_xlfn.XLOOKUP(D69,Table2[TEAM NUMBER],Table2[OPR(AVG)],"-")</f>
        <v>33.064150249999997</v>
      </c>
      <c r="J69">
        <f>_xlfn.XLOOKUP(E69,Table2[TEAM NUMBER],Table2[DPR(AVG)],"-")</f>
        <v>42.787750000000003</v>
      </c>
      <c r="K69">
        <f>_xlfn.XLOOKUP(F69,Table2[TEAM NUMBER],Table2[DPR(AVG)],"-")</f>
        <v>18.476165000000002</v>
      </c>
      <c r="L69">
        <f t="shared" si="2"/>
        <v>-28.199764750000007</v>
      </c>
      <c r="M69" t="str">
        <f>IFERROR(ABS(L69)-ABS((_xlfn.XLOOKUP(C69,Table2[TEAM NUMBER],Table2[CCWM(AVG)])+_xlfn.XLOOKUP(D69,Table2[TEAM NUMBER],Table2[CCWM(AVG)]))),"-")</f>
        <v>-</v>
      </c>
      <c r="O69">
        <f>_xlfn.XLOOKUP(E69,Table2[TEAM NUMBER],Table2[OPR(AVG)],"-")</f>
        <v>50.336349999999996</v>
      </c>
      <c r="P69">
        <f>_xlfn.XLOOKUP(F69,Table2[TEAM NUMBER],Table2[OPR(AVG)],"-")</f>
        <v>53.329099999999997</v>
      </c>
      <c r="Q69" t="str">
        <f>_xlfn.XLOOKUP(C69,Table2[TEAM NUMBER],Table2[DPR(AVG)],"-")</f>
        <v>-</v>
      </c>
      <c r="R69">
        <f>_xlfn.XLOOKUP(D69,Table2[TEAM NUMBER],Table2[DPR(AVG)],"-")</f>
        <v>26.77195</v>
      </c>
      <c r="S69">
        <f t="shared" si="3"/>
        <v>76.893499999999989</v>
      </c>
      <c r="T69">
        <f>IFERROR(ABS(S69)-ABS(_xlfn.XLOOKUP(E69,Table2[TEAM NUMBER],Table2[CCWM(AVG)])+_xlfn.XLOOKUP(F69,Table2[TEAM NUMBER],Table2[CCWM(AVG)])),"-")</f>
        <v>34.491964999999986</v>
      </c>
    </row>
    <row r="70" spans="1:20" x14ac:dyDescent="0.2">
      <c r="A70" t="s">
        <v>440</v>
      </c>
      <c r="B70" t="s">
        <v>455</v>
      </c>
      <c r="C70" t="s">
        <v>177</v>
      </c>
      <c r="D70" t="s">
        <v>287</v>
      </c>
      <c r="E70" t="s">
        <v>254</v>
      </c>
      <c r="F70" t="s">
        <v>160</v>
      </c>
      <c r="H70" t="str">
        <f>_xlfn.XLOOKUP(C70,Table2[TEAM NUMBER],Table2[OPR(AVG)],"-")</f>
        <v>-</v>
      </c>
      <c r="I70">
        <f>_xlfn.XLOOKUP(D70,Table2[TEAM NUMBER],Table2[OPR(AVG)],"-")</f>
        <v>17.711750000000002</v>
      </c>
      <c r="J70">
        <f>_xlfn.XLOOKUP(E70,Table2[TEAM NUMBER],Table2[DPR(AVG)],"-")</f>
        <v>38.816850000000002</v>
      </c>
      <c r="K70" t="str">
        <f>_xlfn.XLOOKUP(F70,Table2[TEAM NUMBER],Table2[DPR(AVG)],"-")</f>
        <v>-</v>
      </c>
      <c r="L70">
        <f t="shared" si="2"/>
        <v>-21.1051</v>
      </c>
      <c r="M70" t="str">
        <f>IFERROR(ABS(L70)-ABS((_xlfn.XLOOKUP(C70,Table2[TEAM NUMBER],Table2[CCWM(AVG)])+_xlfn.XLOOKUP(D70,Table2[TEAM NUMBER],Table2[CCWM(AVG)]))),"-")</f>
        <v>-</v>
      </c>
      <c r="O70">
        <f>_xlfn.XLOOKUP(E70,Table2[TEAM NUMBER],Table2[OPR(AVG)],"-")</f>
        <v>37.625349999999997</v>
      </c>
      <c r="P70" t="str">
        <f>_xlfn.XLOOKUP(F70,Table2[TEAM NUMBER],Table2[OPR(AVG)],"-")</f>
        <v>-</v>
      </c>
      <c r="Q70" t="str">
        <f>_xlfn.XLOOKUP(C70,Table2[TEAM NUMBER],Table2[DPR(AVG)],"-")</f>
        <v>-</v>
      </c>
      <c r="R70">
        <f>_xlfn.XLOOKUP(D70,Table2[TEAM NUMBER],Table2[DPR(AVG)],"-")</f>
        <v>27.3751</v>
      </c>
      <c r="S70">
        <f t="shared" si="3"/>
        <v>10.250249999999998</v>
      </c>
      <c r="T70" t="str">
        <f>IFERROR(ABS(S70)-ABS(_xlfn.XLOOKUP(E70,Table2[TEAM NUMBER],Table2[CCWM(AVG)])+_xlfn.XLOOKUP(F70,Table2[TEAM NUMBER],Table2[CCWM(AVG)])),"-")</f>
        <v>-</v>
      </c>
    </row>
    <row r="71" spans="1:20" x14ac:dyDescent="0.2">
      <c r="A71" t="s">
        <v>442</v>
      </c>
      <c r="B71" t="s">
        <v>490</v>
      </c>
      <c r="C71" t="s">
        <v>119</v>
      </c>
      <c r="D71" t="s">
        <v>164</v>
      </c>
      <c r="E71" t="s">
        <v>127</v>
      </c>
      <c r="F71" t="s">
        <v>143</v>
      </c>
      <c r="H71">
        <f>_xlfn.XLOOKUP(C71,Table2[TEAM NUMBER],Table2[OPR(AVG)],"-")</f>
        <v>29.075300249999998</v>
      </c>
      <c r="I71" t="str">
        <f>_xlfn.XLOOKUP(D71,Table2[TEAM NUMBER],Table2[OPR(AVG)],"-")</f>
        <v>-</v>
      </c>
      <c r="J71">
        <f>_xlfn.XLOOKUP(E71,Table2[TEAM NUMBER],Table2[DPR(AVG)],"-")</f>
        <v>30.9861</v>
      </c>
      <c r="K71">
        <f>_xlfn.XLOOKUP(F71,Table2[TEAM NUMBER],Table2[DPR(AVG)],"-")</f>
        <v>23.000000999999997</v>
      </c>
      <c r="L71">
        <f t="shared" si="2"/>
        <v>-24.91080075</v>
      </c>
      <c r="M71" t="str">
        <f>IFERROR(ABS(L71)-ABS((_xlfn.XLOOKUP(C71,Table2[TEAM NUMBER],Table2[CCWM(AVG)])+_xlfn.XLOOKUP(D71,Table2[TEAM NUMBER],Table2[CCWM(AVG)]))),"-")</f>
        <v>-</v>
      </c>
      <c r="O71">
        <f>_xlfn.XLOOKUP(E71,Table2[TEAM NUMBER],Table2[OPR(AVG)],"-")</f>
        <v>29.25120025</v>
      </c>
      <c r="P71">
        <f>_xlfn.XLOOKUP(F71,Table2[TEAM NUMBER],Table2[OPR(AVG)],"-")</f>
        <v>13.500000499999997</v>
      </c>
      <c r="Q71">
        <f>_xlfn.XLOOKUP(C71,Table2[TEAM NUMBER],Table2[DPR(AVG)],"-")</f>
        <v>43.971650499999996</v>
      </c>
      <c r="R71" t="str">
        <f>_xlfn.XLOOKUP(D71,Table2[TEAM NUMBER],Table2[DPR(AVG)],"-")</f>
        <v>-</v>
      </c>
      <c r="S71">
        <f t="shared" si="3"/>
        <v>-1.2204497500000002</v>
      </c>
      <c r="T71">
        <f>IFERROR(ABS(S71)-ABS(_xlfn.XLOOKUP(E71,Table2[TEAM NUMBER],Table2[CCWM(AVG)])+_xlfn.XLOOKUP(F71,Table2[TEAM NUMBER],Table2[CCWM(AVG)])),"-")</f>
        <v>-10.014450500000001</v>
      </c>
    </row>
    <row r="72" spans="1:20" x14ac:dyDescent="0.2">
      <c r="A72" t="s">
        <v>444</v>
      </c>
      <c r="B72" t="s">
        <v>491</v>
      </c>
      <c r="C72" t="s">
        <v>135</v>
      </c>
      <c r="D72" t="s">
        <v>214</v>
      </c>
      <c r="E72" t="s">
        <v>166</v>
      </c>
      <c r="F72" t="s">
        <v>162</v>
      </c>
      <c r="H72">
        <f>_xlfn.XLOOKUP(C72,Table2[TEAM NUMBER],Table2[OPR(AVG)],"-")</f>
        <v>16.499999500000001</v>
      </c>
      <c r="I72">
        <f>_xlfn.XLOOKUP(D72,Table2[TEAM NUMBER],Table2[OPR(AVG)],"-")</f>
        <v>53.329099999999997</v>
      </c>
      <c r="J72" t="str">
        <f>_xlfn.XLOOKUP(E72,Table2[TEAM NUMBER],Table2[DPR(AVG)],"-")</f>
        <v>-</v>
      </c>
      <c r="K72" t="str">
        <f>_xlfn.XLOOKUP(F72,Table2[TEAM NUMBER],Table2[DPR(AVG)],"-")</f>
        <v>-</v>
      </c>
      <c r="L72">
        <f t="shared" si="2"/>
        <v>69.829099499999998</v>
      </c>
      <c r="M72">
        <f>IFERROR(ABS(L72)-ABS((_xlfn.XLOOKUP(C72,Table2[TEAM NUMBER],Table2[CCWM(AVG)])+_xlfn.XLOOKUP(D72,Table2[TEAM NUMBER],Table2[CCWM(AVG)]))),"-")</f>
        <v>42.476164999999995</v>
      </c>
      <c r="O72" t="str">
        <f>_xlfn.XLOOKUP(E72,Table2[TEAM NUMBER],Table2[OPR(AVG)],"-")</f>
        <v>-</v>
      </c>
      <c r="P72" t="str">
        <f>_xlfn.XLOOKUP(F72,Table2[TEAM NUMBER],Table2[OPR(AVG)],"-")</f>
        <v>-</v>
      </c>
      <c r="Q72">
        <f>_xlfn.XLOOKUP(C72,Table2[TEAM NUMBER],Table2[DPR(AVG)],"-")</f>
        <v>24</v>
      </c>
      <c r="R72">
        <f>_xlfn.XLOOKUP(D72,Table2[TEAM NUMBER],Table2[DPR(AVG)],"-")</f>
        <v>18.476165000000002</v>
      </c>
      <c r="S72">
        <f t="shared" si="3"/>
        <v>-42.476165000000002</v>
      </c>
      <c r="T72" t="str">
        <f>IFERROR(ABS(S72)-ABS(_xlfn.XLOOKUP(E72,Table2[TEAM NUMBER],Table2[CCWM(AVG)])+_xlfn.XLOOKUP(F72,Table2[TEAM NUMBER],Table2[CCWM(AVG)])),"-")</f>
        <v>-</v>
      </c>
    </row>
    <row r="73" spans="1:20" x14ac:dyDescent="0.2">
      <c r="A73" t="s">
        <v>446</v>
      </c>
      <c r="B73" t="s">
        <v>492</v>
      </c>
      <c r="C73" t="s">
        <v>251</v>
      </c>
      <c r="D73" t="s">
        <v>228</v>
      </c>
      <c r="E73" t="s">
        <v>160</v>
      </c>
      <c r="F73" t="s">
        <v>242</v>
      </c>
      <c r="H73">
        <f>_xlfn.XLOOKUP(C73,Table2[TEAM NUMBER],Table2[OPR(AVG)],"-")</f>
        <v>34.78295</v>
      </c>
      <c r="I73">
        <f>_xlfn.XLOOKUP(D73,Table2[TEAM NUMBER],Table2[OPR(AVG)],"-")</f>
        <v>28.648050000000001</v>
      </c>
      <c r="J73" t="str">
        <f>_xlfn.XLOOKUP(E73,Table2[TEAM NUMBER],Table2[DPR(AVG)],"-")</f>
        <v>-</v>
      </c>
      <c r="K73">
        <f>_xlfn.XLOOKUP(F73,Table2[TEAM NUMBER],Table2[DPR(AVG)],"-")</f>
        <v>36.587850000000003</v>
      </c>
      <c r="L73">
        <f t="shared" si="2"/>
        <v>26.843149999999994</v>
      </c>
      <c r="M73">
        <f>IFERROR(ABS(L73)-ABS((_xlfn.XLOOKUP(C73,Table2[TEAM NUMBER],Table2[CCWM(AVG)])+_xlfn.XLOOKUP(D73,Table2[TEAM NUMBER],Table2[CCWM(AVG)]))),"-")</f>
        <v>18.098249999999993</v>
      </c>
      <c r="O73" t="str">
        <f>_xlfn.XLOOKUP(E73,Table2[TEAM NUMBER],Table2[OPR(AVG)],"-")</f>
        <v>-</v>
      </c>
      <c r="P73">
        <f>_xlfn.XLOOKUP(F73,Table2[TEAM NUMBER],Table2[OPR(AVG)],"-")</f>
        <v>25.887799999999999</v>
      </c>
      <c r="Q73">
        <f>_xlfn.XLOOKUP(C73,Table2[TEAM NUMBER],Table2[DPR(AVG)],"-")</f>
        <v>22.9114</v>
      </c>
      <c r="R73">
        <f>_xlfn.XLOOKUP(D73,Table2[TEAM NUMBER],Table2[DPR(AVG)],"-")</f>
        <v>31.774699999999999</v>
      </c>
      <c r="S73">
        <f t="shared" si="3"/>
        <v>-28.798299999999998</v>
      </c>
      <c r="T73" t="str">
        <f>IFERROR(ABS(S73)-ABS(_xlfn.XLOOKUP(E73,Table2[TEAM NUMBER],Table2[CCWM(AVG)])+_xlfn.XLOOKUP(F73,Table2[TEAM NUMBER],Table2[CCWM(AVG)])),"-")</f>
        <v>-</v>
      </c>
    </row>
    <row r="74" spans="1:20" x14ac:dyDescent="0.2">
      <c r="A74" t="s">
        <v>448</v>
      </c>
      <c r="B74" t="s">
        <v>493</v>
      </c>
      <c r="C74" t="s">
        <v>207</v>
      </c>
      <c r="D74" t="s">
        <v>254</v>
      </c>
      <c r="E74" t="s">
        <v>258</v>
      </c>
      <c r="F74" t="s">
        <v>174</v>
      </c>
      <c r="H74">
        <f>_xlfn.XLOOKUP(C74,Table2[TEAM NUMBER],Table2[OPR(AVG)],"-")</f>
        <v>36.428750000000001</v>
      </c>
      <c r="I74">
        <f>_xlfn.XLOOKUP(D74,Table2[TEAM NUMBER],Table2[OPR(AVG)],"-")</f>
        <v>37.625349999999997</v>
      </c>
      <c r="J74">
        <f>_xlfn.XLOOKUP(E74,Table2[TEAM NUMBER],Table2[DPR(AVG)],"-")</f>
        <v>25.69745</v>
      </c>
      <c r="K74" t="str">
        <f>_xlfn.XLOOKUP(F74,Table2[TEAM NUMBER],Table2[DPR(AVG)],"-")</f>
        <v>-</v>
      </c>
      <c r="L74">
        <f t="shared" si="2"/>
        <v>48.356650000000002</v>
      </c>
      <c r="M74">
        <f>IFERROR(ABS(L74)-ABS((_xlfn.XLOOKUP(C74,Table2[TEAM NUMBER],Table2[CCWM(AVG)])+_xlfn.XLOOKUP(D74,Table2[TEAM NUMBER],Table2[CCWM(AVG)]))),"-")</f>
        <v>31.3828</v>
      </c>
      <c r="O74">
        <f>_xlfn.XLOOKUP(E74,Table2[TEAM NUMBER],Table2[OPR(AVG)],"-")</f>
        <v>12.68665</v>
      </c>
      <c r="P74" t="str">
        <f>_xlfn.XLOOKUP(F74,Table2[TEAM NUMBER],Table2[OPR(AVG)],"-")</f>
        <v>-</v>
      </c>
      <c r="Q74">
        <f>_xlfn.XLOOKUP(C74,Table2[TEAM NUMBER],Table2[DPR(AVG)],"-")</f>
        <v>18.263400000000001</v>
      </c>
      <c r="R74">
        <f>_xlfn.XLOOKUP(D74,Table2[TEAM NUMBER],Table2[DPR(AVG)],"-")</f>
        <v>38.816850000000002</v>
      </c>
      <c r="S74">
        <f t="shared" si="3"/>
        <v>-44.393600000000006</v>
      </c>
      <c r="T74" t="str">
        <f>IFERROR(ABS(S74)-ABS(_xlfn.XLOOKUP(E74,Table2[TEAM NUMBER],Table2[CCWM(AVG)])+_xlfn.XLOOKUP(F74,Table2[TEAM NUMBER],Table2[CCWM(AVG)])),"-")</f>
        <v>-</v>
      </c>
    </row>
    <row r="75" spans="1:20" x14ac:dyDescent="0.2">
      <c r="A75" t="s">
        <v>450</v>
      </c>
      <c r="B75" t="s">
        <v>494</v>
      </c>
      <c r="C75" t="s">
        <v>177</v>
      </c>
      <c r="D75" t="s">
        <v>172</v>
      </c>
      <c r="E75" t="s">
        <v>195</v>
      </c>
      <c r="F75" t="s">
        <v>175</v>
      </c>
      <c r="H75" t="str">
        <f>_xlfn.XLOOKUP(C75,Table2[TEAM NUMBER],Table2[OPR(AVG)],"-")</f>
        <v>-</v>
      </c>
      <c r="I75" t="str">
        <f>_xlfn.XLOOKUP(D75,Table2[TEAM NUMBER],Table2[OPR(AVG)],"-")</f>
        <v>-</v>
      </c>
      <c r="J75">
        <f>_xlfn.XLOOKUP(E75,Table2[TEAM NUMBER],Table2[DPR(AVG)],"-")</f>
        <v>18.861550000000001</v>
      </c>
      <c r="K75" t="str">
        <f>_xlfn.XLOOKUP(F75,Table2[TEAM NUMBER],Table2[DPR(AVG)],"-")</f>
        <v>-</v>
      </c>
      <c r="L75">
        <f t="shared" si="2"/>
        <v>-18.861550000000001</v>
      </c>
      <c r="M75" t="str">
        <f>IFERROR(ABS(L75)-ABS((_xlfn.XLOOKUP(C75,Table2[TEAM NUMBER],Table2[CCWM(AVG)])+_xlfn.XLOOKUP(D75,Table2[TEAM NUMBER],Table2[CCWM(AVG)]))),"-")</f>
        <v>-</v>
      </c>
      <c r="O75">
        <f>_xlfn.XLOOKUP(E75,Table2[TEAM NUMBER],Table2[OPR(AVG)],"-")</f>
        <v>40.431750000000001</v>
      </c>
      <c r="P75" t="str">
        <f>_xlfn.XLOOKUP(F75,Table2[TEAM NUMBER],Table2[OPR(AVG)],"-")</f>
        <v>-</v>
      </c>
      <c r="Q75" t="str">
        <f>_xlfn.XLOOKUP(C75,Table2[TEAM NUMBER],Table2[DPR(AVG)],"-")</f>
        <v>-</v>
      </c>
      <c r="R75" t="str">
        <f>_xlfn.XLOOKUP(D75,Table2[TEAM NUMBER],Table2[DPR(AVG)],"-")</f>
        <v>-</v>
      </c>
      <c r="S75">
        <f t="shared" si="3"/>
        <v>40.431750000000001</v>
      </c>
      <c r="T75" t="str">
        <f>IFERROR(ABS(S75)-ABS(_xlfn.XLOOKUP(E75,Table2[TEAM NUMBER],Table2[CCWM(AVG)])+_xlfn.XLOOKUP(F75,Table2[TEAM NUMBER],Table2[CCWM(AVG)])),"-")</f>
        <v>-</v>
      </c>
    </row>
    <row r="76" spans="1:20" x14ac:dyDescent="0.2">
      <c r="A76" t="s">
        <v>452</v>
      </c>
      <c r="B76" s="27" t="s">
        <v>495</v>
      </c>
      <c r="C76" t="s">
        <v>219</v>
      </c>
      <c r="D76" t="s">
        <v>287</v>
      </c>
      <c r="E76" s="51" t="s">
        <v>114</v>
      </c>
      <c r="F76" t="s">
        <v>171</v>
      </c>
      <c r="H76">
        <f>_xlfn.XLOOKUP(C76,Table2[TEAM NUMBER],Table2[OPR(AVG)],"-")</f>
        <v>56.535899999999998</v>
      </c>
      <c r="I76">
        <f>_xlfn.XLOOKUP(D76,Table2[TEAM NUMBER],Table2[OPR(AVG)],"-")</f>
        <v>17.711750000000002</v>
      </c>
      <c r="J76">
        <f>_xlfn.XLOOKUP(E76,Table2[TEAM NUMBER],Table2[DPR(AVG)],"-")</f>
        <v>26.77195</v>
      </c>
      <c r="K76" t="str">
        <f>_xlfn.XLOOKUP(F76,Table2[TEAM NUMBER],Table2[DPR(AVG)],"-")</f>
        <v>-</v>
      </c>
      <c r="L76">
        <f t="shared" si="2"/>
        <v>47.475699999999989</v>
      </c>
      <c r="M76">
        <f>IFERROR(ABS(L76)-ABS((_xlfn.XLOOKUP(C76,Table2[TEAM NUMBER],Table2[CCWM(AVG)])+_xlfn.XLOOKUP(D76,Table2[TEAM NUMBER],Table2[CCWM(AVG)]))),"-")</f>
        <v>44.143699999999988</v>
      </c>
      <c r="O76">
        <f>_xlfn.XLOOKUP(E76,Table2[TEAM NUMBER],Table2[OPR(AVG)],"-")</f>
        <v>33.064150249999997</v>
      </c>
      <c r="P76" t="str">
        <f>_xlfn.XLOOKUP(F76,Table2[TEAM NUMBER],Table2[OPR(AVG)],"-")</f>
        <v>-</v>
      </c>
      <c r="Q76">
        <f>_xlfn.XLOOKUP(C76,Table2[TEAM NUMBER],Table2[DPR(AVG)],"-")</f>
        <v>43.540549999999996</v>
      </c>
      <c r="R76">
        <f>_xlfn.XLOOKUP(D76,Table2[TEAM NUMBER],Table2[DPR(AVG)],"-")</f>
        <v>27.3751</v>
      </c>
      <c r="S76">
        <f t="shared" si="3"/>
        <v>-37.851499750000002</v>
      </c>
      <c r="T76" t="str">
        <f>IFERROR(ABS(S76)-ABS(_xlfn.XLOOKUP(E76,Table2[TEAM NUMBER],Table2[CCWM(AVG)])+_xlfn.XLOOKUP(F76,Table2[TEAM NUMBER],Table2[CCWM(AVG)])),"-")</f>
        <v>-</v>
      </c>
    </row>
    <row r="77" spans="1:20" x14ac:dyDescent="0.2">
      <c r="A77" t="s">
        <v>454</v>
      </c>
      <c r="B77" s="24" t="s">
        <v>496</v>
      </c>
      <c r="C77" t="s">
        <v>203</v>
      </c>
      <c r="D77" t="s">
        <v>224</v>
      </c>
      <c r="E77" t="s">
        <v>210</v>
      </c>
      <c r="F77" t="s">
        <v>131</v>
      </c>
      <c r="H77">
        <f>_xlfn.XLOOKUP(C77,Table2[TEAM NUMBER],Table2[OPR(AVG)],"-")</f>
        <v>50.336349999999996</v>
      </c>
      <c r="I77">
        <f>_xlfn.XLOOKUP(D77,Table2[TEAM NUMBER],Table2[OPR(AVG)],"-")</f>
        <v>39.316600000000001</v>
      </c>
      <c r="J77">
        <f>_xlfn.XLOOKUP(E77,Table2[TEAM NUMBER],Table2[DPR(AVG)],"-")</f>
        <v>21.28585</v>
      </c>
      <c r="K77">
        <f>_xlfn.XLOOKUP(F77,Table2[TEAM NUMBER],Table2[DPR(AVG)],"-")</f>
        <v>21.297399500000001</v>
      </c>
      <c r="L77" s="24">
        <f t="shared" si="2"/>
        <v>47.069700500000003</v>
      </c>
      <c r="M77">
        <f>IFERROR(ABS(L77)-ABS((_xlfn.XLOOKUP(C77,Table2[TEAM NUMBER],Table2[CCWM(AVG)])+_xlfn.XLOOKUP(D77,Table2[TEAM NUMBER],Table2[CCWM(AVG)]))),"-")</f>
        <v>37.009800499999997</v>
      </c>
      <c r="O77">
        <f>_xlfn.XLOOKUP(E77,Table2[TEAM NUMBER],Table2[OPR(AVG)],"-")</f>
        <v>29.90635</v>
      </c>
      <c r="P77">
        <f>_xlfn.XLOOKUP(F77,Table2[TEAM NUMBER],Table2[OPR(AVG)],"-")</f>
        <v>39.714749749999996</v>
      </c>
      <c r="Q77">
        <f>_xlfn.XLOOKUP(C77,Table2[TEAM NUMBER],Table2[DPR(AVG)],"-")</f>
        <v>42.787750000000003</v>
      </c>
      <c r="R77">
        <f>_xlfn.XLOOKUP(D77,Table2[TEAM NUMBER],Table2[DPR(AVG)],"-")</f>
        <v>36.805300000000003</v>
      </c>
      <c r="S77" s="24">
        <f t="shared" si="3"/>
        <v>-9.9719502500000061</v>
      </c>
      <c r="T77">
        <f>IFERROR(ABS(S77)-ABS(_xlfn.XLOOKUP(E77,Table2[TEAM NUMBER],Table2[CCWM(AVG)])+_xlfn.XLOOKUP(F77,Table2[TEAM NUMBER],Table2[CCWM(AVG)])),"-")</f>
        <v>-17.065899999999992</v>
      </c>
    </row>
    <row r="78" spans="1:20" x14ac:dyDescent="0.2">
      <c r="A78" t="s">
        <v>497</v>
      </c>
      <c r="B78" t="s">
        <v>498</v>
      </c>
      <c r="C78" t="s">
        <v>169</v>
      </c>
      <c r="D78" t="s">
        <v>135</v>
      </c>
      <c r="E78" t="s">
        <v>235</v>
      </c>
      <c r="F78" t="s">
        <v>177</v>
      </c>
      <c r="H78" t="str">
        <f>_xlfn.XLOOKUP(C78,Table2[TEAM NUMBER],Table2[OPR(AVG)],"-")</f>
        <v>-</v>
      </c>
      <c r="I78">
        <f>_xlfn.XLOOKUP(D78,Table2[TEAM NUMBER],Table2[OPR(AVG)],"-")</f>
        <v>16.499999500000001</v>
      </c>
      <c r="J78">
        <f>_xlfn.XLOOKUP(E78,Table2[TEAM NUMBER],Table2[DPR(AVG)],"-")</f>
        <v>23.6251</v>
      </c>
      <c r="K78" t="str">
        <f>_xlfn.XLOOKUP(F78,Table2[TEAM NUMBER],Table2[DPR(AVG)],"-")</f>
        <v>-</v>
      </c>
      <c r="L78">
        <f t="shared" si="2"/>
        <v>-7.1251004999999985</v>
      </c>
      <c r="M78" t="str">
        <f>IFERROR(ABS(L78)-ABS((_xlfn.XLOOKUP(C78,Table2[TEAM NUMBER],Table2[CCWM(AVG)])+_xlfn.XLOOKUP(D78,Table2[TEAM NUMBER],Table2[CCWM(AVG)]))),"-")</f>
        <v>-</v>
      </c>
      <c r="O78">
        <f>_xlfn.XLOOKUP(E78,Table2[TEAM NUMBER],Table2[OPR(AVG)],"-")</f>
        <v>20.345849999999999</v>
      </c>
      <c r="P78" t="str">
        <f>_xlfn.XLOOKUP(F78,Table2[TEAM NUMBER],Table2[OPR(AVG)],"-")</f>
        <v>-</v>
      </c>
      <c r="Q78" t="str">
        <f>_xlfn.XLOOKUP(C78,Table2[TEAM NUMBER],Table2[DPR(AVG)],"-")</f>
        <v>-</v>
      </c>
      <c r="R78">
        <f>_xlfn.XLOOKUP(D78,Table2[TEAM NUMBER],Table2[DPR(AVG)],"-")</f>
        <v>24</v>
      </c>
      <c r="S78">
        <f t="shared" si="3"/>
        <v>-3.6541500000000013</v>
      </c>
      <c r="T78" t="str">
        <f>IFERROR(ABS(S78)-ABS(_xlfn.XLOOKUP(E78,Table2[TEAM NUMBER],Table2[CCWM(AVG)])+_xlfn.XLOOKUP(F78,Table2[TEAM NUMBER],Table2[CCWM(AVG)])),"-")</f>
        <v>-</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1D79C-3652-2649-B398-6932BCE359C4}">
  <dimension ref="A1:D65"/>
  <sheetViews>
    <sheetView workbookViewId="0">
      <selection activeCell="A4" sqref="A4"/>
    </sheetView>
  </sheetViews>
  <sheetFormatPr baseColWidth="10" defaultColWidth="11.5" defaultRowHeight="15" x14ac:dyDescent="0.2"/>
  <sheetData>
    <row r="1" spans="1:4" x14ac:dyDescent="0.2">
      <c r="A1" t="s">
        <v>499</v>
      </c>
    </row>
    <row r="2" spans="1:4" x14ac:dyDescent="0.2">
      <c r="A2" t="s">
        <v>500</v>
      </c>
      <c r="D2" t="s">
        <v>501</v>
      </c>
    </row>
    <row r="3" spans="1:4" x14ac:dyDescent="0.2">
      <c r="B3" t="s">
        <v>502</v>
      </c>
    </row>
    <row r="4" spans="1:4" x14ac:dyDescent="0.2">
      <c r="A4" s="38" t="s">
        <v>203</v>
      </c>
    </row>
    <row r="5" spans="1:4" x14ac:dyDescent="0.2">
      <c r="A5" s="38" t="s">
        <v>235</v>
      </c>
    </row>
    <row r="6" spans="1:4" x14ac:dyDescent="0.2">
      <c r="A6" s="38" t="s">
        <v>228</v>
      </c>
    </row>
    <row r="7" spans="1:4" x14ac:dyDescent="0.2">
      <c r="A7" s="38" t="s">
        <v>195</v>
      </c>
    </row>
    <row r="8" spans="1:4" x14ac:dyDescent="0.2">
      <c r="A8" s="38" t="s">
        <v>207</v>
      </c>
    </row>
    <row r="9" spans="1:4" x14ac:dyDescent="0.2">
      <c r="A9" s="39" t="s">
        <v>219</v>
      </c>
    </row>
    <row r="10" spans="1:4" x14ac:dyDescent="0.2">
      <c r="A10" s="38" t="s">
        <v>210</v>
      </c>
    </row>
    <row r="11" spans="1:4" x14ac:dyDescent="0.2">
      <c r="A11" s="39" t="s">
        <v>254</v>
      </c>
    </row>
    <row r="12" spans="1:4" x14ac:dyDescent="0.2">
      <c r="A12" s="38" t="s">
        <v>293</v>
      </c>
    </row>
    <row r="13" spans="1:4" x14ac:dyDescent="0.2">
      <c r="A13" s="39" t="s">
        <v>147</v>
      </c>
    </row>
    <row r="14" spans="1:4" x14ac:dyDescent="0.2">
      <c r="A14" s="40" t="s">
        <v>135</v>
      </c>
    </row>
    <row r="15" spans="1:4" x14ac:dyDescent="0.2">
      <c r="A15" s="40" t="s">
        <v>143</v>
      </c>
    </row>
    <row r="16" spans="1:4" x14ac:dyDescent="0.2">
      <c r="A16" s="38" t="s">
        <v>287</v>
      </c>
    </row>
    <row r="17" spans="1:1" x14ac:dyDescent="0.2">
      <c r="A17" s="38" t="s">
        <v>258</v>
      </c>
    </row>
    <row r="18" spans="1:1" x14ac:dyDescent="0.2">
      <c r="A18" s="38" t="s">
        <v>232</v>
      </c>
    </row>
    <row r="19" spans="1:1" x14ac:dyDescent="0.2">
      <c r="A19" s="38" t="s">
        <v>242</v>
      </c>
    </row>
    <row r="20" spans="1:1" x14ac:dyDescent="0.2">
      <c r="A20" s="38" t="s">
        <v>214</v>
      </c>
    </row>
    <row r="21" spans="1:1" x14ac:dyDescent="0.2">
      <c r="A21" s="38" t="s">
        <v>152</v>
      </c>
    </row>
    <row r="22" spans="1:1" x14ac:dyDescent="0.2">
      <c r="A22" s="38" t="s">
        <v>156</v>
      </c>
    </row>
    <row r="23" spans="1:1" x14ac:dyDescent="0.2">
      <c r="A23" s="39" t="s">
        <v>300</v>
      </c>
    </row>
    <row r="24" spans="1:1" x14ac:dyDescent="0.2">
      <c r="A24" s="38" t="s">
        <v>281</v>
      </c>
    </row>
    <row r="25" spans="1:1" x14ac:dyDescent="0.2">
      <c r="A25" s="39" t="s">
        <v>266</v>
      </c>
    </row>
    <row r="26" spans="1:1" x14ac:dyDescent="0.2">
      <c r="A26" s="38" t="s">
        <v>262</v>
      </c>
    </row>
    <row r="27" spans="1:1" x14ac:dyDescent="0.2">
      <c r="A27" s="39" t="s">
        <v>278</v>
      </c>
    </row>
    <row r="28" spans="1:1" x14ac:dyDescent="0.2">
      <c r="A28" s="40" t="s">
        <v>160</v>
      </c>
    </row>
    <row r="29" spans="1:1" x14ac:dyDescent="0.2">
      <c r="A29" s="40" t="s">
        <v>162</v>
      </c>
    </row>
    <row r="30" spans="1:1" x14ac:dyDescent="0.2">
      <c r="A30" s="40" t="s">
        <v>164</v>
      </c>
    </row>
    <row r="31" spans="1:1" x14ac:dyDescent="0.2">
      <c r="A31" s="40" t="s">
        <v>166</v>
      </c>
    </row>
    <row r="32" spans="1:1" x14ac:dyDescent="0.2">
      <c r="A32" s="38" t="s">
        <v>138</v>
      </c>
    </row>
    <row r="33" spans="1:1" x14ac:dyDescent="0.2">
      <c r="A33" s="40" t="s">
        <v>169</v>
      </c>
    </row>
    <row r="34" spans="1:1" x14ac:dyDescent="0.2">
      <c r="A34" s="40" t="s">
        <v>171</v>
      </c>
    </row>
    <row r="35" spans="1:1" x14ac:dyDescent="0.2">
      <c r="A35" s="40" t="s">
        <v>172</v>
      </c>
    </row>
    <row r="36" spans="1:1" x14ac:dyDescent="0.2">
      <c r="A36" s="40" t="s">
        <v>174</v>
      </c>
    </row>
    <row r="37" spans="1:1" x14ac:dyDescent="0.2">
      <c r="A37" s="40" t="s">
        <v>175</v>
      </c>
    </row>
    <row r="38" spans="1:1" x14ac:dyDescent="0.2">
      <c r="A38" s="40" t="s">
        <v>177</v>
      </c>
    </row>
    <row r="39" spans="1:1" x14ac:dyDescent="0.2">
      <c r="A39" s="40" t="s">
        <v>119</v>
      </c>
    </row>
    <row r="40" spans="1:1" x14ac:dyDescent="0.2">
      <c r="A40" s="40" t="s">
        <v>127</v>
      </c>
    </row>
    <row r="41" spans="1:1" x14ac:dyDescent="0.2">
      <c r="A41" s="41" t="s">
        <v>114</v>
      </c>
    </row>
    <row r="42" spans="1:1" x14ac:dyDescent="0.2">
      <c r="A42" s="41" t="s">
        <v>131</v>
      </c>
    </row>
    <row r="43" spans="1:1" x14ac:dyDescent="0.2">
      <c r="A43" s="42" t="s">
        <v>180</v>
      </c>
    </row>
    <row r="44" spans="1:1" x14ac:dyDescent="0.2">
      <c r="A44" s="42" t="s">
        <v>182</v>
      </c>
    </row>
    <row r="45" spans="1:1" x14ac:dyDescent="0.2">
      <c r="A45" s="42" t="s">
        <v>186</v>
      </c>
    </row>
    <row r="46" spans="1:1" x14ac:dyDescent="0.2">
      <c r="A46" s="42" t="s">
        <v>190</v>
      </c>
    </row>
    <row r="47" spans="1:1" x14ac:dyDescent="0.2">
      <c r="A47" s="42" t="s">
        <v>224</v>
      </c>
    </row>
    <row r="48" spans="1:1" x14ac:dyDescent="0.2">
      <c r="A48" s="42" t="s">
        <v>251</v>
      </c>
    </row>
    <row r="49" spans="1:1" x14ac:dyDescent="0.2">
      <c r="A49" s="42" t="s">
        <v>290</v>
      </c>
    </row>
    <row r="50" spans="1:1" x14ac:dyDescent="0.2">
      <c r="A50" s="42" t="s">
        <v>272</v>
      </c>
    </row>
    <row r="51" spans="1:1" x14ac:dyDescent="0.2">
      <c r="A51" s="41" t="s">
        <v>239</v>
      </c>
    </row>
    <row r="52" spans="1:1" x14ac:dyDescent="0.2">
      <c r="A52" s="41" t="s">
        <v>248</v>
      </c>
    </row>
    <row r="53" spans="1:1" x14ac:dyDescent="0.2">
      <c r="A53" s="41" t="s">
        <v>296</v>
      </c>
    </row>
    <row r="54" spans="1:1" x14ac:dyDescent="0.2">
      <c r="A54" s="42" t="s">
        <v>240</v>
      </c>
    </row>
    <row r="55" spans="1:1" x14ac:dyDescent="0.2">
      <c r="A55" s="52" t="s">
        <v>199</v>
      </c>
    </row>
    <row r="56" spans="1:1" x14ac:dyDescent="0.2">
      <c r="A56" s="42" t="s">
        <v>256</v>
      </c>
    </row>
    <row r="57" spans="1:1" x14ac:dyDescent="0.2">
      <c r="A57" s="42" t="s">
        <v>297</v>
      </c>
    </row>
    <row r="58" spans="1:1" x14ac:dyDescent="0.2">
      <c r="A58" s="42" t="s">
        <v>284</v>
      </c>
    </row>
    <row r="59" spans="1:1" x14ac:dyDescent="0.2">
      <c r="A59" s="52" t="s">
        <v>285</v>
      </c>
    </row>
    <row r="60" spans="1:1" x14ac:dyDescent="0.2">
      <c r="A60" s="41" t="s">
        <v>276</v>
      </c>
    </row>
    <row r="61" spans="1:1" x14ac:dyDescent="0.2">
      <c r="A61" s="41" t="s">
        <v>269</v>
      </c>
    </row>
    <row r="62" spans="1:1" x14ac:dyDescent="0.2">
      <c r="A62" s="41" t="s">
        <v>274</v>
      </c>
    </row>
    <row r="63" spans="1:1" x14ac:dyDescent="0.2">
      <c r="A63" s="41" t="s">
        <v>226</v>
      </c>
    </row>
    <row r="64" spans="1:1" x14ac:dyDescent="0.2">
      <c r="A64" s="41" t="s">
        <v>245</v>
      </c>
    </row>
    <row r="65" spans="1:1" x14ac:dyDescent="0.2">
      <c r="A65" s="41" t="s">
        <v>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F82A8-3A12-DA47-A028-707FED561ED4}">
  <dimension ref="B1:F6"/>
  <sheetViews>
    <sheetView zoomScale="125" workbookViewId="0">
      <selection activeCell="I1" sqref="I1"/>
    </sheetView>
  </sheetViews>
  <sheetFormatPr baseColWidth="10" defaultColWidth="11.5" defaultRowHeight="15" x14ac:dyDescent="0.2"/>
  <cols>
    <col min="1" max="1" width="2.5" customWidth="1"/>
  </cols>
  <sheetData>
    <row r="1" spans="2:6" x14ac:dyDescent="0.2">
      <c r="B1" t="s">
        <v>47</v>
      </c>
      <c r="E1" t="s">
        <v>46</v>
      </c>
      <c r="F1" t="str">
        <f>_xlfn.XLOOKUP(B2,Table2[TEAM NUMBER],Table2[TEAM NAME],"MISSING")</f>
        <v>mission muppeteers</v>
      </c>
    </row>
    <row r="2" spans="2:6" x14ac:dyDescent="0.2">
      <c r="B2" t="s">
        <v>135</v>
      </c>
      <c r="E2" t="s">
        <v>45</v>
      </c>
      <c r="F2" t="str">
        <f>_xlfn.XLOOKUP(B2,Table2[TEAM NUMBER],Table2[SCHOOL],"MISSING")</f>
        <v>BCIS</v>
      </c>
    </row>
    <row r="4" spans="2:6" x14ac:dyDescent="0.2">
      <c r="B4" t="s">
        <v>503</v>
      </c>
      <c r="D4" t="s">
        <v>504</v>
      </c>
    </row>
    <row r="5" spans="2:6" x14ac:dyDescent="0.2">
      <c r="B5" t="s">
        <v>505</v>
      </c>
    </row>
    <row r="6" spans="2:6" x14ac:dyDescent="0.2">
      <c r="B6" t="s">
        <v>506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1710B-4435-A448-80A8-EE83510F4D96}">
  <sheetPr codeName="Sheet3"/>
  <dimension ref="A1:AC158"/>
  <sheetViews>
    <sheetView topLeftCell="A50" workbookViewId="0">
      <selection activeCell="L77" sqref="K73:L77"/>
    </sheetView>
  </sheetViews>
  <sheetFormatPr baseColWidth="10" defaultColWidth="11.5" defaultRowHeight="15" x14ac:dyDescent="0.2"/>
  <sheetData>
    <row r="1" spans="1:29" x14ac:dyDescent="0.2">
      <c r="A1" s="21" t="s">
        <v>507</v>
      </c>
      <c r="K1" t="s">
        <v>508</v>
      </c>
      <c r="U1" t="s">
        <v>509</v>
      </c>
    </row>
    <row r="2" spans="1:29" x14ac:dyDescent="0.2">
      <c r="A2" t="s">
        <v>303</v>
      </c>
      <c r="B2" t="s">
        <v>304</v>
      </c>
      <c r="C2" t="s">
        <v>305</v>
      </c>
      <c r="D2" t="s">
        <v>306</v>
      </c>
      <c r="E2" t="s">
        <v>307</v>
      </c>
      <c r="F2" t="s">
        <v>308</v>
      </c>
      <c r="G2" t="s">
        <v>510</v>
      </c>
      <c r="H2" t="s">
        <v>511</v>
      </c>
      <c r="I2" t="s">
        <v>512</v>
      </c>
      <c r="K2" t="s">
        <v>303</v>
      </c>
      <c r="L2" t="s">
        <v>304</v>
      </c>
      <c r="M2" t="s">
        <v>305</v>
      </c>
      <c r="N2" t="s">
        <v>306</v>
      </c>
      <c r="O2" t="s">
        <v>307</v>
      </c>
      <c r="P2" t="s">
        <v>308</v>
      </c>
      <c r="Q2" t="s">
        <v>510</v>
      </c>
      <c r="R2" t="s">
        <v>511</v>
      </c>
      <c r="S2" t="s">
        <v>512</v>
      </c>
      <c r="U2" t="s">
        <v>513</v>
      </c>
      <c r="V2" t="s">
        <v>514</v>
      </c>
      <c r="W2" t="s">
        <v>515</v>
      </c>
      <c r="X2" t="s">
        <v>516</v>
      </c>
      <c r="Y2" t="s">
        <v>517</v>
      </c>
      <c r="Z2" t="s">
        <v>518</v>
      </c>
      <c r="AA2" t="s">
        <v>519</v>
      </c>
      <c r="AB2" t="s">
        <v>520</v>
      </c>
      <c r="AC2" t="s">
        <v>521</v>
      </c>
    </row>
    <row r="3" spans="1:29" x14ac:dyDescent="0.2">
      <c r="A3" t="s">
        <v>522</v>
      </c>
      <c r="B3" t="s">
        <v>337</v>
      </c>
      <c r="C3" t="s">
        <v>254</v>
      </c>
      <c r="D3" t="s">
        <v>219</v>
      </c>
      <c r="E3" t="s">
        <v>224</v>
      </c>
      <c r="F3" t="s">
        <v>258</v>
      </c>
      <c r="G3">
        <v>148</v>
      </c>
      <c r="H3">
        <v>67</v>
      </c>
      <c r="I3" t="s">
        <v>523</v>
      </c>
      <c r="K3" t="s">
        <v>524</v>
      </c>
      <c r="L3" t="s">
        <v>525</v>
      </c>
      <c r="M3" t="s">
        <v>214</v>
      </c>
      <c r="N3" t="s">
        <v>207</v>
      </c>
      <c r="O3" t="s">
        <v>203</v>
      </c>
      <c r="P3" t="s">
        <v>235</v>
      </c>
      <c r="Q3">
        <v>123</v>
      </c>
      <c r="R3">
        <v>45</v>
      </c>
      <c r="S3" t="s">
        <v>523</v>
      </c>
      <c r="U3">
        <v>1</v>
      </c>
      <c r="V3" t="s">
        <v>214</v>
      </c>
      <c r="W3">
        <v>5</v>
      </c>
      <c r="X3">
        <v>0</v>
      </c>
      <c r="Y3">
        <v>0</v>
      </c>
      <c r="Z3">
        <v>10</v>
      </c>
      <c r="AA3">
        <v>36</v>
      </c>
      <c r="AB3">
        <v>149</v>
      </c>
      <c r="AC3">
        <v>5</v>
      </c>
    </row>
    <row r="4" spans="1:29" x14ac:dyDescent="0.2">
      <c r="A4" t="s">
        <v>522</v>
      </c>
      <c r="B4" t="s">
        <v>339</v>
      </c>
      <c r="C4" t="s">
        <v>207</v>
      </c>
      <c r="D4" t="s">
        <v>300</v>
      </c>
      <c r="E4" t="s">
        <v>195</v>
      </c>
      <c r="F4" t="s">
        <v>262</v>
      </c>
      <c r="G4">
        <v>38</v>
      </c>
      <c r="H4">
        <v>48</v>
      </c>
      <c r="I4" t="s">
        <v>526</v>
      </c>
      <c r="K4" t="s">
        <v>527</v>
      </c>
      <c r="L4" t="s">
        <v>528</v>
      </c>
      <c r="M4" t="s">
        <v>195</v>
      </c>
      <c r="N4" t="s">
        <v>219</v>
      </c>
      <c r="O4" t="s">
        <v>254</v>
      </c>
      <c r="P4" t="s">
        <v>232</v>
      </c>
      <c r="Q4">
        <v>71</v>
      </c>
      <c r="R4">
        <v>51</v>
      </c>
      <c r="S4" t="s">
        <v>523</v>
      </c>
      <c r="U4">
        <v>2</v>
      </c>
      <c r="V4" t="s">
        <v>180</v>
      </c>
      <c r="W4">
        <v>4</v>
      </c>
      <c r="X4">
        <v>1</v>
      </c>
      <c r="Y4">
        <v>0</v>
      </c>
      <c r="Z4">
        <v>8</v>
      </c>
      <c r="AA4">
        <v>32</v>
      </c>
      <c r="AB4">
        <v>265</v>
      </c>
      <c r="AC4">
        <v>5</v>
      </c>
    </row>
    <row r="5" spans="1:29" x14ac:dyDescent="0.2">
      <c r="A5" t="s">
        <v>529</v>
      </c>
      <c r="B5" t="s">
        <v>341</v>
      </c>
      <c r="C5" t="s">
        <v>186</v>
      </c>
      <c r="D5" t="s">
        <v>203</v>
      </c>
      <c r="E5" t="s">
        <v>190</v>
      </c>
      <c r="F5" t="s">
        <v>156</v>
      </c>
      <c r="G5">
        <v>48</v>
      </c>
      <c r="H5">
        <v>35</v>
      </c>
      <c r="I5" t="s">
        <v>523</v>
      </c>
      <c r="K5" t="s">
        <v>530</v>
      </c>
      <c r="L5" t="s">
        <v>531</v>
      </c>
      <c r="M5" t="s">
        <v>180</v>
      </c>
      <c r="N5" t="s">
        <v>182</v>
      </c>
      <c r="O5" t="s">
        <v>186</v>
      </c>
      <c r="P5" t="s">
        <v>210</v>
      </c>
      <c r="Q5">
        <v>79</v>
      </c>
      <c r="R5">
        <v>49</v>
      </c>
      <c r="S5" t="s">
        <v>523</v>
      </c>
      <c r="U5">
        <v>3</v>
      </c>
      <c r="V5" t="s">
        <v>293</v>
      </c>
      <c r="AC5">
        <v>5</v>
      </c>
    </row>
    <row r="6" spans="1:29" x14ac:dyDescent="0.2">
      <c r="A6" t="s">
        <v>532</v>
      </c>
      <c r="B6" t="s">
        <v>343</v>
      </c>
      <c r="C6" t="s">
        <v>235</v>
      </c>
      <c r="D6" t="s">
        <v>152</v>
      </c>
      <c r="E6" t="s">
        <v>182</v>
      </c>
      <c r="F6" t="s">
        <v>214</v>
      </c>
      <c r="G6">
        <v>10</v>
      </c>
      <c r="H6">
        <v>104</v>
      </c>
      <c r="I6" t="s">
        <v>526</v>
      </c>
      <c r="K6" t="s">
        <v>533</v>
      </c>
      <c r="L6" t="s">
        <v>534</v>
      </c>
      <c r="M6" t="s">
        <v>293</v>
      </c>
      <c r="N6" t="s">
        <v>258</v>
      </c>
      <c r="O6" t="s">
        <v>290</v>
      </c>
      <c r="P6" t="s">
        <v>138</v>
      </c>
      <c r="Q6">
        <v>65</v>
      </c>
      <c r="R6">
        <v>82</v>
      </c>
      <c r="S6" t="s">
        <v>526</v>
      </c>
      <c r="U6">
        <v>4</v>
      </c>
      <c r="V6" t="s">
        <v>195</v>
      </c>
      <c r="AC6">
        <v>5</v>
      </c>
    </row>
    <row r="7" spans="1:29" x14ac:dyDescent="0.2">
      <c r="A7" t="s">
        <v>535</v>
      </c>
      <c r="B7" t="s">
        <v>345</v>
      </c>
      <c r="C7" t="s">
        <v>147</v>
      </c>
      <c r="D7" t="s">
        <v>287</v>
      </c>
      <c r="E7" t="s">
        <v>242</v>
      </c>
      <c r="F7" t="s">
        <v>210</v>
      </c>
      <c r="G7">
        <v>59</v>
      </c>
      <c r="H7">
        <v>16</v>
      </c>
      <c r="I7" t="s">
        <v>523</v>
      </c>
      <c r="K7" t="s">
        <v>536</v>
      </c>
      <c r="L7" t="s">
        <v>537</v>
      </c>
      <c r="M7" t="s">
        <v>214</v>
      </c>
      <c r="N7" t="s">
        <v>207</v>
      </c>
      <c r="O7" t="s">
        <v>195</v>
      </c>
      <c r="P7" t="s">
        <v>219</v>
      </c>
      <c r="Q7">
        <v>75</v>
      </c>
      <c r="R7">
        <v>63</v>
      </c>
      <c r="S7" t="s">
        <v>523</v>
      </c>
      <c r="U7">
        <v>5</v>
      </c>
      <c r="V7" t="s">
        <v>207</v>
      </c>
      <c r="AC7">
        <v>5</v>
      </c>
    </row>
    <row r="8" spans="1:29" x14ac:dyDescent="0.2">
      <c r="A8" t="s">
        <v>538</v>
      </c>
      <c r="B8" t="s">
        <v>347</v>
      </c>
      <c r="C8" t="s">
        <v>180</v>
      </c>
      <c r="D8" t="s">
        <v>228</v>
      </c>
      <c r="E8" t="s">
        <v>281</v>
      </c>
      <c r="F8" t="s">
        <v>266</v>
      </c>
      <c r="G8">
        <v>90</v>
      </c>
      <c r="H8">
        <v>35</v>
      </c>
      <c r="I8" t="s">
        <v>523</v>
      </c>
      <c r="K8" t="s">
        <v>539</v>
      </c>
      <c r="L8" t="s">
        <v>540</v>
      </c>
      <c r="M8" t="s">
        <v>180</v>
      </c>
      <c r="N8" t="s">
        <v>182</v>
      </c>
      <c r="O8" t="s">
        <v>290</v>
      </c>
      <c r="P8" t="s">
        <v>138</v>
      </c>
      <c r="Q8">
        <v>77</v>
      </c>
      <c r="R8">
        <v>35</v>
      </c>
      <c r="S8" t="s">
        <v>523</v>
      </c>
      <c r="U8">
        <v>6</v>
      </c>
      <c r="V8" t="s">
        <v>254</v>
      </c>
      <c r="AC8">
        <v>5</v>
      </c>
    </row>
    <row r="9" spans="1:29" x14ac:dyDescent="0.2">
      <c r="A9" t="s">
        <v>541</v>
      </c>
      <c r="B9" t="s">
        <v>349</v>
      </c>
      <c r="C9" t="s">
        <v>278</v>
      </c>
      <c r="D9" t="s">
        <v>293</v>
      </c>
      <c r="E9" t="s">
        <v>251</v>
      </c>
      <c r="F9" t="s">
        <v>232</v>
      </c>
      <c r="G9">
        <v>65</v>
      </c>
      <c r="H9">
        <v>45</v>
      </c>
      <c r="I9" t="s">
        <v>523</v>
      </c>
      <c r="K9" t="s">
        <v>542</v>
      </c>
      <c r="L9" t="s">
        <v>543</v>
      </c>
      <c r="M9" t="s">
        <v>214</v>
      </c>
      <c r="N9" t="s">
        <v>207</v>
      </c>
      <c r="O9" t="s">
        <v>180</v>
      </c>
      <c r="P9" t="s">
        <v>182</v>
      </c>
      <c r="Q9">
        <v>91</v>
      </c>
      <c r="R9">
        <v>66</v>
      </c>
      <c r="S9" t="s">
        <v>523</v>
      </c>
      <c r="U9">
        <v>7</v>
      </c>
      <c r="V9" t="s">
        <v>182</v>
      </c>
      <c r="AC9">
        <v>5</v>
      </c>
    </row>
    <row r="10" spans="1:29" x14ac:dyDescent="0.2">
      <c r="A10" t="s">
        <v>544</v>
      </c>
      <c r="B10" t="s">
        <v>351</v>
      </c>
      <c r="C10" t="s">
        <v>138</v>
      </c>
      <c r="D10" t="s">
        <v>290</v>
      </c>
      <c r="E10" t="s">
        <v>272</v>
      </c>
      <c r="F10" t="s">
        <v>242</v>
      </c>
      <c r="G10">
        <v>56</v>
      </c>
      <c r="H10">
        <v>25</v>
      </c>
      <c r="I10" t="s">
        <v>523</v>
      </c>
      <c r="K10" t="s">
        <v>545</v>
      </c>
      <c r="L10" t="s">
        <v>546</v>
      </c>
      <c r="M10" t="s">
        <v>214</v>
      </c>
      <c r="N10" t="s">
        <v>207</v>
      </c>
      <c r="O10" t="s">
        <v>180</v>
      </c>
      <c r="P10" t="s">
        <v>182</v>
      </c>
      <c r="Q10">
        <v>88</v>
      </c>
      <c r="R10">
        <v>10</v>
      </c>
      <c r="S10" t="s">
        <v>523</v>
      </c>
      <c r="U10">
        <v>8</v>
      </c>
      <c r="AC10">
        <v>5</v>
      </c>
    </row>
    <row r="11" spans="1:29" x14ac:dyDescent="0.2">
      <c r="A11" t="s">
        <v>547</v>
      </c>
      <c r="B11" t="s">
        <v>353</v>
      </c>
      <c r="C11" t="s">
        <v>258</v>
      </c>
      <c r="D11" t="s">
        <v>186</v>
      </c>
      <c r="E11" t="s">
        <v>180</v>
      </c>
      <c r="F11" t="s">
        <v>235</v>
      </c>
      <c r="G11">
        <v>68</v>
      </c>
      <c r="H11">
        <v>65</v>
      </c>
      <c r="I11" t="s">
        <v>523</v>
      </c>
      <c r="K11" t="s">
        <v>548</v>
      </c>
      <c r="L11" t="s">
        <v>549</v>
      </c>
      <c r="M11" t="s">
        <v>203</v>
      </c>
      <c r="N11" t="s">
        <v>235</v>
      </c>
      <c r="O11" t="s">
        <v>262</v>
      </c>
      <c r="P11" t="s">
        <v>278</v>
      </c>
      <c r="Q11">
        <v>114</v>
      </c>
      <c r="R11">
        <v>66</v>
      </c>
      <c r="S11" t="s">
        <v>523</v>
      </c>
      <c r="U11">
        <v>9</v>
      </c>
      <c r="AC11">
        <v>5</v>
      </c>
    </row>
    <row r="12" spans="1:29" x14ac:dyDescent="0.2">
      <c r="A12" t="s">
        <v>547</v>
      </c>
      <c r="B12" t="s">
        <v>355</v>
      </c>
      <c r="C12" t="s">
        <v>147</v>
      </c>
      <c r="D12" t="s">
        <v>195</v>
      </c>
      <c r="E12" t="s">
        <v>278</v>
      </c>
      <c r="F12" t="s">
        <v>219</v>
      </c>
      <c r="G12">
        <v>96</v>
      </c>
      <c r="H12">
        <v>94</v>
      </c>
      <c r="I12" t="s">
        <v>523</v>
      </c>
      <c r="K12" t="s">
        <v>550</v>
      </c>
      <c r="L12" t="s">
        <v>551</v>
      </c>
      <c r="M12" t="s">
        <v>186</v>
      </c>
      <c r="N12" t="s">
        <v>210</v>
      </c>
      <c r="O12" t="s">
        <v>228</v>
      </c>
      <c r="P12" t="s">
        <v>147</v>
      </c>
      <c r="Q12">
        <v>54</v>
      </c>
      <c r="R12">
        <v>26</v>
      </c>
      <c r="S12" t="s">
        <v>523</v>
      </c>
      <c r="U12">
        <v>10</v>
      </c>
      <c r="AC12">
        <v>5</v>
      </c>
    </row>
    <row r="13" spans="1:29" x14ac:dyDescent="0.2">
      <c r="A13" t="s">
        <v>552</v>
      </c>
      <c r="B13" t="s">
        <v>357</v>
      </c>
      <c r="C13" t="s">
        <v>156</v>
      </c>
      <c r="D13" t="s">
        <v>232</v>
      </c>
      <c r="E13" t="s">
        <v>300</v>
      </c>
      <c r="F13" t="s">
        <v>182</v>
      </c>
      <c r="G13">
        <v>38</v>
      </c>
      <c r="H13">
        <v>58</v>
      </c>
      <c r="I13" t="s">
        <v>526</v>
      </c>
      <c r="U13">
        <v>11</v>
      </c>
      <c r="AC13">
        <v>5</v>
      </c>
    </row>
    <row r="14" spans="1:29" x14ac:dyDescent="0.2">
      <c r="A14" t="s">
        <v>553</v>
      </c>
      <c r="B14" t="s">
        <v>359</v>
      </c>
      <c r="C14" t="s">
        <v>190</v>
      </c>
      <c r="D14" t="s">
        <v>224</v>
      </c>
      <c r="E14" t="s">
        <v>152</v>
      </c>
      <c r="F14" t="s">
        <v>251</v>
      </c>
      <c r="G14">
        <v>40</v>
      </c>
      <c r="H14">
        <v>48</v>
      </c>
      <c r="I14" t="s">
        <v>526</v>
      </c>
      <c r="K14" t="s">
        <v>554</v>
      </c>
      <c r="L14" t="str">
        <f>M10</f>
        <v>45888W</v>
      </c>
      <c r="U14">
        <v>12</v>
      </c>
      <c r="AC14">
        <v>5</v>
      </c>
    </row>
    <row r="15" spans="1:29" x14ac:dyDescent="0.2">
      <c r="A15" t="s">
        <v>555</v>
      </c>
      <c r="B15" t="s">
        <v>361</v>
      </c>
      <c r="C15" t="s">
        <v>266</v>
      </c>
      <c r="D15" t="s">
        <v>272</v>
      </c>
      <c r="E15" t="s">
        <v>203</v>
      </c>
      <c r="F15" t="s">
        <v>293</v>
      </c>
      <c r="G15">
        <v>60</v>
      </c>
      <c r="H15">
        <v>65</v>
      </c>
      <c r="I15" t="s">
        <v>526</v>
      </c>
      <c r="K15" t="s">
        <v>554</v>
      </c>
      <c r="L15" t="str">
        <f>N10</f>
        <v>13212A</v>
      </c>
      <c r="U15">
        <v>13</v>
      </c>
      <c r="AC15">
        <v>5</v>
      </c>
    </row>
    <row r="16" spans="1:29" x14ac:dyDescent="0.2">
      <c r="A16" t="s">
        <v>556</v>
      </c>
      <c r="B16" t="s">
        <v>363</v>
      </c>
      <c r="C16" t="s">
        <v>281</v>
      </c>
      <c r="D16" t="s">
        <v>214</v>
      </c>
      <c r="E16" t="s">
        <v>262</v>
      </c>
      <c r="F16" t="s">
        <v>210</v>
      </c>
      <c r="G16">
        <v>51</v>
      </c>
      <c r="H16">
        <v>44</v>
      </c>
      <c r="I16" t="s">
        <v>523</v>
      </c>
      <c r="K16" t="s">
        <v>557</v>
      </c>
      <c r="L16" t="str">
        <f>O9</f>
        <v>89644A</v>
      </c>
      <c r="U16">
        <v>14</v>
      </c>
      <c r="AC16">
        <v>5</v>
      </c>
    </row>
    <row r="17" spans="1:29" x14ac:dyDescent="0.2">
      <c r="A17" t="s">
        <v>558</v>
      </c>
      <c r="B17" t="s">
        <v>365</v>
      </c>
      <c r="C17" t="s">
        <v>254</v>
      </c>
      <c r="D17" t="s">
        <v>287</v>
      </c>
      <c r="E17" t="s">
        <v>228</v>
      </c>
      <c r="F17" t="s">
        <v>138</v>
      </c>
      <c r="G17">
        <v>107</v>
      </c>
      <c r="H17">
        <v>94</v>
      </c>
      <c r="I17" t="s">
        <v>523</v>
      </c>
      <c r="K17" t="s">
        <v>557</v>
      </c>
      <c r="L17" t="str">
        <f>P9</f>
        <v>89644B</v>
      </c>
      <c r="U17">
        <v>15</v>
      </c>
      <c r="AC17">
        <v>5</v>
      </c>
    </row>
    <row r="18" spans="1:29" x14ac:dyDescent="0.2">
      <c r="A18" t="s">
        <v>558</v>
      </c>
      <c r="B18" t="s">
        <v>367</v>
      </c>
      <c r="C18" t="s">
        <v>290</v>
      </c>
      <c r="D18" t="s">
        <v>207</v>
      </c>
      <c r="E18" t="s">
        <v>147</v>
      </c>
      <c r="F18" t="s">
        <v>190</v>
      </c>
      <c r="G18">
        <v>84</v>
      </c>
      <c r="H18">
        <v>32</v>
      </c>
      <c r="I18" t="s">
        <v>523</v>
      </c>
      <c r="U18">
        <v>16</v>
      </c>
      <c r="AC18">
        <v>5</v>
      </c>
    </row>
    <row r="19" spans="1:29" x14ac:dyDescent="0.2">
      <c r="A19" t="s">
        <v>559</v>
      </c>
      <c r="B19" t="s">
        <v>369</v>
      </c>
      <c r="C19" t="s">
        <v>156</v>
      </c>
      <c r="D19" t="s">
        <v>214</v>
      </c>
      <c r="E19" t="s">
        <v>272</v>
      </c>
      <c r="F19" t="s">
        <v>258</v>
      </c>
      <c r="G19">
        <v>102</v>
      </c>
      <c r="H19">
        <v>29</v>
      </c>
      <c r="I19" t="s">
        <v>523</v>
      </c>
      <c r="U19">
        <v>17</v>
      </c>
      <c r="AC19">
        <v>5</v>
      </c>
    </row>
    <row r="20" spans="1:29" x14ac:dyDescent="0.2">
      <c r="A20" t="s">
        <v>559</v>
      </c>
      <c r="B20" t="s">
        <v>371</v>
      </c>
      <c r="C20" t="s">
        <v>262</v>
      </c>
      <c r="D20" t="s">
        <v>180</v>
      </c>
      <c r="E20" t="s">
        <v>287</v>
      </c>
      <c r="F20" t="s">
        <v>224</v>
      </c>
      <c r="G20">
        <v>110</v>
      </c>
      <c r="H20">
        <v>85</v>
      </c>
      <c r="I20" t="s">
        <v>523</v>
      </c>
      <c r="U20">
        <v>18</v>
      </c>
      <c r="AC20">
        <v>5</v>
      </c>
    </row>
    <row r="21" spans="1:29" x14ac:dyDescent="0.2">
      <c r="A21" t="s">
        <v>560</v>
      </c>
      <c r="B21" t="s">
        <v>373</v>
      </c>
      <c r="C21" t="s">
        <v>251</v>
      </c>
      <c r="D21" t="s">
        <v>138</v>
      </c>
      <c r="E21" t="s">
        <v>281</v>
      </c>
      <c r="F21" t="s">
        <v>195</v>
      </c>
      <c r="G21">
        <v>83</v>
      </c>
      <c r="H21">
        <v>35</v>
      </c>
      <c r="I21" t="s">
        <v>523</v>
      </c>
      <c r="U21">
        <v>19</v>
      </c>
      <c r="AC21">
        <v>5</v>
      </c>
    </row>
    <row r="22" spans="1:29" x14ac:dyDescent="0.2">
      <c r="A22" t="s">
        <v>561</v>
      </c>
      <c r="B22" t="s">
        <v>375</v>
      </c>
      <c r="C22" t="s">
        <v>228</v>
      </c>
      <c r="D22" t="s">
        <v>152</v>
      </c>
      <c r="E22" t="s">
        <v>290</v>
      </c>
      <c r="F22" t="s">
        <v>219</v>
      </c>
      <c r="G22">
        <v>30</v>
      </c>
      <c r="H22">
        <v>78</v>
      </c>
      <c r="I22" t="s">
        <v>526</v>
      </c>
      <c r="U22">
        <v>20</v>
      </c>
      <c r="AC22">
        <v>5</v>
      </c>
    </row>
    <row r="23" spans="1:29" x14ac:dyDescent="0.2">
      <c r="A23" t="s">
        <v>562</v>
      </c>
      <c r="B23" t="s">
        <v>377</v>
      </c>
      <c r="C23" t="s">
        <v>266</v>
      </c>
      <c r="D23" t="s">
        <v>210</v>
      </c>
      <c r="E23" t="s">
        <v>232</v>
      </c>
      <c r="F23" t="s">
        <v>235</v>
      </c>
      <c r="G23">
        <v>56</v>
      </c>
      <c r="H23">
        <v>34</v>
      </c>
      <c r="I23" t="s">
        <v>523</v>
      </c>
      <c r="U23">
        <v>21</v>
      </c>
      <c r="AC23">
        <v>5</v>
      </c>
    </row>
    <row r="24" spans="1:29" x14ac:dyDescent="0.2">
      <c r="A24" t="s">
        <v>563</v>
      </c>
      <c r="B24" t="s">
        <v>379</v>
      </c>
      <c r="C24" t="s">
        <v>242</v>
      </c>
      <c r="D24" t="s">
        <v>300</v>
      </c>
      <c r="E24" t="s">
        <v>186</v>
      </c>
      <c r="F24" t="s">
        <v>254</v>
      </c>
      <c r="G24">
        <v>35</v>
      </c>
      <c r="H24">
        <v>62</v>
      </c>
      <c r="I24" t="s">
        <v>526</v>
      </c>
      <c r="U24">
        <v>22</v>
      </c>
      <c r="AC24">
        <v>5</v>
      </c>
    </row>
    <row r="25" spans="1:29" x14ac:dyDescent="0.2">
      <c r="A25" t="s">
        <v>564</v>
      </c>
      <c r="B25" t="s">
        <v>381</v>
      </c>
      <c r="C25" t="s">
        <v>182</v>
      </c>
      <c r="D25" t="s">
        <v>203</v>
      </c>
      <c r="E25" t="s">
        <v>207</v>
      </c>
      <c r="F25" t="s">
        <v>278</v>
      </c>
      <c r="G25">
        <v>74</v>
      </c>
      <c r="H25">
        <v>90</v>
      </c>
      <c r="I25" t="s">
        <v>526</v>
      </c>
      <c r="U25">
        <v>23</v>
      </c>
      <c r="AC25">
        <v>5</v>
      </c>
    </row>
    <row r="26" spans="1:29" x14ac:dyDescent="0.2">
      <c r="A26" t="s">
        <v>565</v>
      </c>
      <c r="B26" t="s">
        <v>383</v>
      </c>
      <c r="C26" t="s">
        <v>293</v>
      </c>
      <c r="D26" t="s">
        <v>281</v>
      </c>
      <c r="E26" t="s">
        <v>156</v>
      </c>
      <c r="F26" t="s">
        <v>224</v>
      </c>
      <c r="G26">
        <v>84</v>
      </c>
      <c r="H26">
        <v>56</v>
      </c>
      <c r="I26" t="s">
        <v>523</v>
      </c>
      <c r="U26">
        <v>24</v>
      </c>
      <c r="AC26">
        <v>5</v>
      </c>
    </row>
    <row r="27" spans="1:29" x14ac:dyDescent="0.2">
      <c r="A27" t="s">
        <v>566</v>
      </c>
      <c r="B27" t="s">
        <v>385</v>
      </c>
      <c r="C27" t="s">
        <v>251</v>
      </c>
      <c r="D27" t="s">
        <v>258</v>
      </c>
      <c r="E27" t="s">
        <v>242</v>
      </c>
      <c r="F27" t="s">
        <v>262</v>
      </c>
      <c r="G27">
        <v>92</v>
      </c>
      <c r="H27">
        <v>22</v>
      </c>
      <c r="I27" t="s">
        <v>523</v>
      </c>
      <c r="U27">
        <v>25</v>
      </c>
      <c r="AC27">
        <v>5</v>
      </c>
    </row>
    <row r="28" spans="1:29" x14ac:dyDescent="0.2">
      <c r="A28" t="s">
        <v>567</v>
      </c>
      <c r="B28" t="s">
        <v>387</v>
      </c>
      <c r="C28" t="s">
        <v>195</v>
      </c>
      <c r="D28" t="s">
        <v>232</v>
      </c>
      <c r="E28" t="s">
        <v>186</v>
      </c>
      <c r="F28" t="s">
        <v>287</v>
      </c>
      <c r="G28">
        <v>96</v>
      </c>
      <c r="H28">
        <v>65</v>
      </c>
      <c r="I28" t="s">
        <v>523</v>
      </c>
      <c r="U28">
        <v>26</v>
      </c>
      <c r="AC28">
        <v>5</v>
      </c>
    </row>
    <row r="29" spans="1:29" x14ac:dyDescent="0.2">
      <c r="A29" t="s">
        <v>568</v>
      </c>
      <c r="B29" t="s">
        <v>389</v>
      </c>
      <c r="C29" t="s">
        <v>203</v>
      </c>
      <c r="D29" t="s">
        <v>300</v>
      </c>
      <c r="E29" t="s">
        <v>290</v>
      </c>
      <c r="F29" t="s">
        <v>180</v>
      </c>
      <c r="G29">
        <v>63</v>
      </c>
      <c r="H29">
        <v>132</v>
      </c>
      <c r="I29" t="s">
        <v>526</v>
      </c>
      <c r="U29">
        <v>27</v>
      </c>
      <c r="AC29">
        <v>5</v>
      </c>
    </row>
    <row r="30" spans="1:29" x14ac:dyDescent="0.2">
      <c r="A30" t="s">
        <v>569</v>
      </c>
      <c r="B30" t="s">
        <v>391</v>
      </c>
      <c r="C30" t="s">
        <v>266</v>
      </c>
      <c r="D30" t="s">
        <v>138</v>
      </c>
      <c r="E30" t="s">
        <v>147</v>
      </c>
      <c r="F30" t="s">
        <v>152</v>
      </c>
      <c r="G30">
        <v>54</v>
      </c>
      <c r="H30">
        <v>35</v>
      </c>
      <c r="I30" t="s">
        <v>523</v>
      </c>
      <c r="U30">
        <v>28</v>
      </c>
      <c r="AC30">
        <v>5</v>
      </c>
    </row>
    <row r="31" spans="1:29" x14ac:dyDescent="0.2">
      <c r="A31" t="s">
        <v>570</v>
      </c>
      <c r="B31" t="s">
        <v>393</v>
      </c>
      <c r="C31" t="s">
        <v>219</v>
      </c>
      <c r="D31" t="s">
        <v>235</v>
      </c>
      <c r="E31" t="s">
        <v>207</v>
      </c>
      <c r="F31" t="s">
        <v>272</v>
      </c>
      <c r="G31">
        <v>96</v>
      </c>
      <c r="H31">
        <v>88</v>
      </c>
      <c r="I31" t="s">
        <v>523</v>
      </c>
      <c r="U31">
        <v>29</v>
      </c>
      <c r="AC31">
        <v>5</v>
      </c>
    </row>
    <row r="32" spans="1:29" x14ac:dyDescent="0.2">
      <c r="A32" t="s">
        <v>571</v>
      </c>
      <c r="B32" t="s">
        <v>395</v>
      </c>
      <c r="C32" t="s">
        <v>190</v>
      </c>
      <c r="D32" t="s">
        <v>278</v>
      </c>
      <c r="E32" t="s">
        <v>214</v>
      </c>
      <c r="F32" t="s">
        <v>254</v>
      </c>
      <c r="G32">
        <v>35</v>
      </c>
      <c r="H32">
        <v>138</v>
      </c>
      <c r="I32" t="s">
        <v>526</v>
      </c>
      <c r="U32">
        <v>30</v>
      </c>
      <c r="AC32">
        <v>5</v>
      </c>
    </row>
    <row r="33" spans="1:29" x14ac:dyDescent="0.2">
      <c r="A33" t="s">
        <v>572</v>
      </c>
      <c r="B33" t="s">
        <v>397</v>
      </c>
      <c r="C33" t="s">
        <v>210</v>
      </c>
      <c r="D33" t="s">
        <v>182</v>
      </c>
      <c r="E33" t="s">
        <v>293</v>
      </c>
      <c r="F33" t="s">
        <v>228</v>
      </c>
      <c r="G33">
        <v>82</v>
      </c>
      <c r="H33">
        <v>75</v>
      </c>
      <c r="I33" t="s">
        <v>523</v>
      </c>
      <c r="U33">
        <v>31</v>
      </c>
      <c r="AC33">
        <v>5</v>
      </c>
    </row>
    <row r="34" spans="1:29" x14ac:dyDescent="0.2">
      <c r="A34" t="s">
        <v>573</v>
      </c>
      <c r="B34" t="s">
        <v>399</v>
      </c>
      <c r="C34" t="s">
        <v>242</v>
      </c>
      <c r="D34" t="s">
        <v>156</v>
      </c>
      <c r="E34" t="s">
        <v>207</v>
      </c>
      <c r="F34" t="s">
        <v>180</v>
      </c>
      <c r="G34">
        <v>17</v>
      </c>
      <c r="H34">
        <v>68</v>
      </c>
      <c r="I34" t="s">
        <v>526</v>
      </c>
    </row>
    <row r="35" spans="1:29" x14ac:dyDescent="0.2">
      <c r="A35" t="s">
        <v>574</v>
      </c>
      <c r="B35" t="s">
        <v>401</v>
      </c>
      <c r="C35" t="s">
        <v>262</v>
      </c>
      <c r="D35" t="s">
        <v>190</v>
      </c>
      <c r="E35" t="s">
        <v>232</v>
      </c>
      <c r="F35" t="s">
        <v>219</v>
      </c>
      <c r="G35">
        <v>48</v>
      </c>
      <c r="H35">
        <v>103</v>
      </c>
      <c r="I35" t="s">
        <v>526</v>
      </c>
    </row>
    <row r="36" spans="1:29" x14ac:dyDescent="0.2">
      <c r="A36" t="s">
        <v>574</v>
      </c>
      <c r="B36" t="s">
        <v>403</v>
      </c>
      <c r="C36" t="s">
        <v>272</v>
      </c>
      <c r="D36" t="s">
        <v>147</v>
      </c>
      <c r="E36" t="s">
        <v>300</v>
      </c>
      <c r="F36" t="s">
        <v>228</v>
      </c>
      <c r="G36">
        <v>37</v>
      </c>
      <c r="H36">
        <v>42</v>
      </c>
      <c r="I36" t="s">
        <v>526</v>
      </c>
    </row>
    <row r="37" spans="1:29" x14ac:dyDescent="0.2">
      <c r="A37" t="s">
        <v>575</v>
      </c>
      <c r="B37" t="s">
        <v>405</v>
      </c>
      <c r="C37" t="s">
        <v>287</v>
      </c>
      <c r="D37" t="s">
        <v>290</v>
      </c>
      <c r="E37" t="s">
        <v>251</v>
      </c>
      <c r="F37" t="s">
        <v>214</v>
      </c>
      <c r="G37">
        <v>31</v>
      </c>
      <c r="H37">
        <v>84</v>
      </c>
      <c r="I37" t="s">
        <v>526</v>
      </c>
    </row>
    <row r="38" spans="1:29" x14ac:dyDescent="0.2">
      <c r="A38" t="s">
        <v>575</v>
      </c>
      <c r="B38" t="s">
        <v>407</v>
      </c>
      <c r="C38" t="s">
        <v>224</v>
      </c>
      <c r="D38" t="s">
        <v>278</v>
      </c>
      <c r="E38" t="s">
        <v>210</v>
      </c>
      <c r="F38" t="s">
        <v>138</v>
      </c>
      <c r="G38">
        <v>49</v>
      </c>
      <c r="H38">
        <v>72</v>
      </c>
      <c r="I38" t="s">
        <v>526</v>
      </c>
    </row>
    <row r="39" spans="1:29" x14ac:dyDescent="0.2">
      <c r="A39" t="s">
        <v>576</v>
      </c>
      <c r="B39" t="s">
        <v>409</v>
      </c>
      <c r="C39" t="s">
        <v>281</v>
      </c>
      <c r="D39" t="s">
        <v>254</v>
      </c>
      <c r="E39" t="s">
        <v>235</v>
      </c>
      <c r="F39" t="s">
        <v>203</v>
      </c>
      <c r="G39">
        <v>75</v>
      </c>
      <c r="H39">
        <v>90</v>
      </c>
      <c r="I39" t="s">
        <v>526</v>
      </c>
    </row>
    <row r="40" spans="1:29" x14ac:dyDescent="0.2">
      <c r="A40" t="s">
        <v>577</v>
      </c>
      <c r="B40" t="s">
        <v>411</v>
      </c>
      <c r="C40" t="s">
        <v>182</v>
      </c>
      <c r="D40" t="s">
        <v>195</v>
      </c>
      <c r="E40" t="s">
        <v>266</v>
      </c>
      <c r="F40" t="s">
        <v>258</v>
      </c>
      <c r="G40">
        <v>64</v>
      </c>
      <c r="H40">
        <v>27</v>
      </c>
      <c r="I40" t="s">
        <v>523</v>
      </c>
    </row>
    <row r="41" spans="1:29" x14ac:dyDescent="0.2">
      <c r="A41" t="s">
        <v>578</v>
      </c>
      <c r="B41" t="s">
        <v>413</v>
      </c>
      <c r="C41" t="s">
        <v>186</v>
      </c>
      <c r="D41" t="s">
        <v>293</v>
      </c>
      <c r="E41" t="s">
        <v>152</v>
      </c>
      <c r="F41" t="s">
        <v>262</v>
      </c>
      <c r="G41">
        <v>57</v>
      </c>
      <c r="H41">
        <v>26</v>
      </c>
      <c r="I41" t="s">
        <v>523</v>
      </c>
    </row>
    <row r="43" spans="1:29" x14ac:dyDescent="0.2">
      <c r="A43" t="s">
        <v>579</v>
      </c>
      <c r="K43" t="s">
        <v>580</v>
      </c>
    </row>
    <row r="44" spans="1:29" x14ac:dyDescent="0.2">
      <c r="A44" t="s">
        <v>303</v>
      </c>
      <c r="B44" t="s">
        <v>304</v>
      </c>
      <c r="C44" t="s">
        <v>305</v>
      </c>
      <c r="D44" t="s">
        <v>306</v>
      </c>
      <c r="E44" t="s">
        <v>307</v>
      </c>
      <c r="F44" t="s">
        <v>308</v>
      </c>
      <c r="G44" t="s">
        <v>510</v>
      </c>
      <c r="H44" t="s">
        <v>511</v>
      </c>
      <c r="I44" t="s">
        <v>512</v>
      </c>
      <c r="K44" s="1" t="s">
        <v>303</v>
      </c>
      <c r="L44" s="1" t="s">
        <v>304</v>
      </c>
      <c r="M44" s="1" t="s">
        <v>305</v>
      </c>
      <c r="N44" s="1" t="s">
        <v>306</v>
      </c>
      <c r="O44" s="1" t="s">
        <v>307</v>
      </c>
      <c r="P44" s="1" t="s">
        <v>308</v>
      </c>
      <c r="Q44" s="1" t="s">
        <v>510</v>
      </c>
      <c r="R44" s="1" t="s">
        <v>511</v>
      </c>
      <c r="S44" s="1" t="s">
        <v>512</v>
      </c>
    </row>
    <row r="45" spans="1:29" x14ac:dyDescent="0.2">
      <c r="B45" t="s">
        <v>337</v>
      </c>
      <c r="C45" t="s">
        <v>135</v>
      </c>
      <c r="D45" t="s">
        <v>119</v>
      </c>
      <c r="E45" t="s">
        <v>143</v>
      </c>
      <c r="F45" t="s">
        <v>127</v>
      </c>
      <c r="G45">
        <v>51</v>
      </c>
      <c r="H45">
        <v>41</v>
      </c>
      <c r="I45" t="s">
        <v>523</v>
      </c>
      <c r="L45" t="s">
        <v>537</v>
      </c>
      <c r="M45" t="s">
        <v>114</v>
      </c>
      <c r="N45" t="s">
        <v>124</v>
      </c>
      <c r="O45" t="s">
        <v>135</v>
      </c>
      <c r="P45" t="s">
        <v>143</v>
      </c>
      <c r="Q45">
        <v>81</v>
      </c>
      <c r="R45">
        <v>49</v>
      </c>
      <c r="S45" t="s">
        <v>523</v>
      </c>
    </row>
    <row r="46" spans="1:29" x14ac:dyDescent="0.2">
      <c r="B46" t="s">
        <v>339</v>
      </c>
      <c r="C46" t="s">
        <v>131</v>
      </c>
      <c r="D46" t="s">
        <v>114</v>
      </c>
      <c r="E46" t="s">
        <v>138</v>
      </c>
      <c r="F46" t="s">
        <v>124</v>
      </c>
      <c r="G46">
        <v>51</v>
      </c>
      <c r="H46">
        <v>64</v>
      </c>
      <c r="I46" t="s">
        <v>526</v>
      </c>
      <c r="L46" t="s">
        <v>540</v>
      </c>
      <c r="M46" t="s">
        <v>119</v>
      </c>
      <c r="N46" t="s">
        <v>131</v>
      </c>
      <c r="O46" t="s">
        <v>127</v>
      </c>
      <c r="P46" t="s">
        <v>143</v>
      </c>
      <c r="Q46">
        <v>107</v>
      </c>
      <c r="R46">
        <v>101</v>
      </c>
      <c r="S46" t="s">
        <v>523</v>
      </c>
    </row>
    <row r="47" spans="1:29" x14ac:dyDescent="0.2">
      <c r="B47" t="s">
        <v>341</v>
      </c>
      <c r="C47" t="s">
        <v>124</v>
      </c>
      <c r="D47" t="s">
        <v>127</v>
      </c>
      <c r="E47" t="s">
        <v>131</v>
      </c>
      <c r="F47" t="s">
        <v>119</v>
      </c>
      <c r="G47">
        <v>97</v>
      </c>
      <c r="H47">
        <v>87</v>
      </c>
      <c r="I47" t="s">
        <v>523</v>
      </c>
      <c r="L47" t="s">
        <v>543</v>
      </c>
      <c r="M47" t="s">
        <v>114</v>
      </c>
      <c r="N47" t="s">
        <v>124</v>
      </c>
      <c r="O47" t="s">
        <v>119</v>
      </c>
      <c r="P47" t="s">
        <v>131</v>
      </c>
      <c r="Q47">
        <v>93</v>
      </c>
      <c r="R47">
        <v>48</v>
      </c>
      <c r="S47" t="s">
        <v>523</v>
      </c>
    </row>
    <row r="48" spans="1:29" x14ac:dyDescent="0.2">
      <c r="B48" t="s">
        <v>343</v>
      </c>
      <c r="C48" t="s">
        <v>138</v>
      </c>
      <c r="D48" t="s">
        <v>143</v>
      </c>
      <c r="E48" t="s">
        <v>114</v>
      </c>
      <c r="F48" t="s">
        <v>135</v>
      </c>
      <c r="G48">
        <v>24</v>
      </c>
      <c r="H48">
        <v>48</v>
      </c>
      <c r="I48" t="s">
        <v>526</v>
      </c>
    </row>
    <row r="49" spans="1:19" x14ac:dyDescent="0.2">
      <c r="B49" t="s">
        <v>345</v>
      </c>
      <c r="C49" t="s">
        <v>135</v>
      </c>
      <c r="D49" t="s">
        <v>131</v>
      </c>
      <c r="E49" t="s">
        <v>138</v>
      </c>
      <c r="F49" t="s">
        <v>127</v>
      </c>
      <c r="G49">
        <v>73</v>
      </c>
      <c r="H49">
        <v>54</v>
      </c>
      <c r="I49" t="s">
        <v>523</v>
      </c>
      <c r="K49" t="s">
        <v>554</v>
      </c>
      <c r="L49" t="s">
        <v>114</v>
      </c>
    </row>
    <row r="50" spans="1:19" x14ac:dyDescent="0.2">
      <c r="B50" t="s">
        <v>347</v>
      </c>
      <c r="C50" t="s">
        <v>119</v>
      </c>
      <c r="D50" t="s">
        <v>114</v>
      </c>
      <c r="E50" t="s">
        <v>124</v>
      </c>
      <c r="F50" t="s">
        <v>143</v>
      </c>
      <c r="G50">
        <v>106</v>
      </c>
      <c r="H50">
        <v>68</v>
      </c>
      <c r="I50" t="s">
        <v>523</v>
      </c>
      <c r="K50" t="s">
        <v>554</v>
      </c>
      <c r="L50" t="s">
        <v>124</v>
      </c>
    </row>
    <row r="51" spans="1:19" x14ac:dyDescent="0.2">
      <c r="B51" t="s">
        <v>349</v>
      </c>
      <c r="C51" t="s">
        <v>114</v>
      </c>
      <c r="D51" t="s">
        <v>119</v>
      </c>
      <c r="E51" t="s">
        <v>127</v>
      </c>
      <c r="F51" t="s">
        <v>135</v>
      </c>
      <c r="G51">
        <v>61</v>
      </c>
      <c r="H51">
        <v>57</v>
      </c>
      <c r="I51" t="s">
        <v>523</v>
      </c>
      <c r="K51" t="s">
        <v>557</v>
      </c>
      <c r="L51" t="s">
        <v>119</v>
      </c>
    </row>
    <row r="52" spans="1:19" x14ac:dyDescent="0.2">
      <c r="B52" t="s">
        <v>351</v>
      </c>
      <c r="C52" t="s">
        <v>131</v>
      </c>
      <c r="D52" t="s">
        <v>143</v>
      </c>
      <c r="E52" t="s">
        <v>124</v>
      </c>
      <c r="F52" t="s">
        <v>138</v>
      </c>
      <c r="G52">
        <v>80</v>
      </c>
      <c r="H52">
        <v>84</v>
      </c>
      <c r="I52" t="s">
        <v>526</v>
      </c>
      <c r="K52" t="s">
        <v>557</v>
      </c>
      <c r="L52" t="s">
        <v>131</v>
      </c>
      <c r="O52" t="s">
        <v>581</v>
      </c>
    </row>
    <row r="53" spans="1:19" x14ac:dyDescent="0.2">
      <c r="B53" t="s">
        <v>353</v>
      </c>
      <c r="C53" t="s">
        <v>127</v>
      </c>
      <c r="D53" t="s">
        <v>143</v>
      </c>
      <c r="E53" t="s">
        <v>131</v>
      </c>
      <c r="F53" t="s">
        <v>114</v>
      </c>
      <c r="G53">
        <v>67</v>
      </c>
      <c r="H53">
        <v>98</v>
      </c>
      <c r="I53" t="s">
        <v>526</v>
      </c>
    </row>
    <row r="54" spans="1:19" x14ac:dyDescent="0.2">
      <c r="B54" t="s">
        <v>355</v>
      </c>
      <c r="C54" t="s">
        <v>135</v>
      </c>
      <c r="D54" t="s">
        <v>124</v>
      </c>
      <c r="E54" t="s">
        <v>119</v>
      </c>
      <c r="F54" t="s">
        <v>138</v>
      </c>
      <c r="G54">
        <v>66</v>
      </c>
      <c r="H54">
        <v>67</v>
      </c>
      <c r="I54" t="s">
        <v>526</v>
      </c>
    </row>
    <row r="55" spans="1:19" x14ac:dyDescent="0.2">
      <c r="B55" t="s">
        <v>357</v>
      </c>
      <c r="C55" t="s">
        <v>127</v>
      </c>
      <c r="D55" t="s">
        <v>135</v>
      </c>
      <c r="E55" t="s">
        <v>131</v>
      </c>
      <c r="F55" t="s">
        <v>119</v>
      </c>
      <c r="G55">
        <v>44</v>
      </c>
      <c r="H55">
        <v>107</v>
      </c>
      <c r="I55" t="s">
        <v>526</v>
      </c>
    </row>
    <row r="56" spans="1:19" x14ac:dyDescent="0.2">
      <c r="B56" t="s">
        <v>359</v>
      </c>
      <c r="C56" t="s">
        <v>138</v>
      </c>
      <c r="D56" t="s">
        <v>114</v>
      </c>
      <c r="E56" t="s">
        <v>143</v>
      </c>
      <c r="F56" t="s">
        <v>124</v>
      </c>
      <c r="G56">
        <v>49</v>
      </c>
      <c r="H56">
        <v>52</v>
      </c>
      <c r="I56" t="s">
        <v>526</v>
      </c>
    </row>
    <row r="57" spans="1:19" x14ac:dyDescent="0.2">
      <c r="B57" t="s">
        <v>361</v>
      </c>
      <c r="C57" t="s">
        <v>124</v>
      </c>
      <c r="D57" t="s">
        <v>119</v>
      </c>
      <c r="E57" t="s">
        <v>131</v>
      </c>
      <c r="F57" t="s">
        <v>138</v>
      </c>
      <c r="G57">
        <v>68</v>
      </c>
      <c r="H57">
        <v>68</v>
      </c>
      <c r="I57" t="s">
        <v>582</v>
      </c>
    </row>
    <row r="58" spans="1:19" x14ac:dyDescent="0.2">
      <c r="B58" t="s">
        <v>363</v>
      </c>
      <c r="C58" t="s">
        <v>143</v>
      </c>
      <c r="D58" t="s">
        <v>135</v>
      </c>
      <c r="E58" t="s">
        <v>114</v>
      </c>
      <c r="F58" t="s">
        <v>127</v>
      </c>
      <c r="G58">
        <v>30</v>
      </c>
      <c r="H58">
        <v>59</v>
      </c>
      <c r="I58" t="s">
        <v>526</v>
      </c>
    </row>
    <row r="59" spans="1:19" x14ac:dyDescent="0.2">
      <c r="B59" t="s">
        <v>365</v>
      </c>
      <c r="C59" t="s">
        <v>124</v>
      </c>
      <c r="D59" t="s">
        <v>127</v>
      </c>
      <c r="E59" t="s">
        <v>143</v>
      </c>
      <c r="F59" t="s">
        <v>135</v>
      </c>
      <c r="G59">
        <v>83</v>
      </c>
      <c r="H59">
        <v>31</v>
      </c>
      <c r="I59" t="s">
        <v>523</v>
      </c>
    </row>
    <row r="60" spans="1:19" x14ac:dyDescent="0.2">
      <c r="B60" t="s">
        <v>367</v>
      </c>
      <c r="C60" t="s">
        <v>138</v>
      </c>
      <c r="D60" t="s">
        <v>131</v>
      </c>
      <c r="E60" t="s">
        <v>114</v>
      </c>
      <c r="F60" t="s">
        <v>119</v>
      </c>
      <c r="G60">
        <v>78</v>
      </c>
      <c r="H60">
        <v>87</v>
      </c>
      <c r="I60" t="s">
        <v>526</v>
      </c>
    </row>
    <row r="62" spans="1:19" x14ac:dyDescent="0.2">
      <c r="A62" t="s">
        <v>583</v>
      </c>
      <c r="K62" t="s">
        <v>584</v>
      </c>
    </row>
    <row r="63" spans="1:19" x14ac:dyDescent="0.2">
      <c r="A63" t="s">
        <v>303</v>
      </c>
      <c r="B63" t="s">
        <v>304</v>
      </c>
      <c r="C63" t="s">
        <v>305</v>
      </c>
      <c r="D63" t="s">
        <v>306</v>
      </c>
      <c r="E63" t="s">
        <v>307</v>
      </c>
      <c r="F63" t="s">
        <v>308</v>
      </c>
      <c r="G63" t="s">
        <v>510</v>
      </c>
      <c r="H63" t="s">
        <v>511</v>
      </c>
      <c r="I63" t="s">
        <v>512</v>
      </c>
      <c r="K63" t="s">
        <v>303</v>
      </c>
      <c r="L63" t="s">
        <v>304</v>
      </c>
      <c r="M63" t="s">
        <v>305</v>
      </c>
      <c r="N63" t="s">
        <v>306</v>
      </c>
      <c r="O63" t="s">
        <v>307</v>
      </c>
      <c r="P63" t="s">
        <v>308</v>
      </c>
      <c r="Q63" t="s">
        <v>510</v>
      </c>
      <c r="R63" t="s">
        <v>511</v>
      </c>
      <c r="S63" t="s">
        <v>512</v>
      </c>
    </row>
    <row r="64" spans="1:19" ht="16" x14ac:dyDescent="0.2">
      <c r="B64" t="s">
        <v>337</v>
      </c>
      <c r="C64" t="s">
        <v>278</v>
      </c>
      <c r="D64" t="s">
        <v>269</v>
      </c>
      <c r="E64" t="s">
        <v>232</v>
      </c>
      <c r="F64" t="s">
        <v>251</v>
      </c>
      <c r="G64" s="35">
        <v>57</v>
      </c>
      <c r="H64" s="35">
        <v>88</v>
      </c>
      <c r="I64" s="35" t="s">
        <v>526</v>
      </c>
      <c r="L64" t="s">
        <v>525</v>
      </c>
      <c r="M64" t="s">
        <v>199</v>
      </c>
      <c r="N64" t="s">
        <v>214</v>
      </c>
      <c r="O64" t="s">
        <v>203</v>
      </c>
      <c r="P64" t="s">
        <v>245</v>
      </c>
      <c r="Q64">
        <v>130</v>
      </c>
      <c r="R64">
        <v>70</v>
      </c>
      <c r="S64" t="s">
        <v>523</v>
      </c>
    </row>
    <row r="65" spans="2:19" ht="16" x14ac:dyDescent="0.2">
      <c r="B65" t="s">
        <v>339</v>
      </c>
      <c r="C65" t="s">
        <v>287</v>
      </c>
      <c r="D65" t="s">
        <v>262</v>
      </c>
      <c r="E65" t="s">
        <v>245</v>
      </c>
      <c r="F65" t="s">
        <v>290</v>
      </c>
      <c r="G65" s="35">
        <v>49</v>
      </c>
      <c r="H65" s="35">
        <v>38</v>
      </c>
      <c r="I65" s="35" t="s">
        <v>523</v>
      </c>
      <c r="L65" t="s">
        <v>528</v>
      </c>
      <c r="M65" t="s">
        <v>239</v>
      </c>
      <c r="N65" t="s">
        <v>248</v>
      </c>
      <c r="O65" t="s">
        <v>226</v>
      </c>
      <c r="P65" t="s">
        <v>124</v>
      </c>
      <c r="Q65">
        <v>80</v>
      </c>
      <c r="R65">
        <v>50</v>
      </c>
      <c r="S65" t="s">
        <v>523</v>
      </c>
    </row>
    <row r="66" spans="2:19" ht="16" x14ac:dyDescent="0.2">
      <c r="B66" t="s">
        <v>341</v>
      </c>
      <c r="C66" t="s">
        <v>297</v>
      </c>
      <c r="D66" t="s">
        <v>256</v>
      </c>
      <c r="E66" t="s">
        <v>210</v>
      </c>
      <c r="F66" t="s">
        <v>228</v>
      </c>
      <c r="G66" s="35">
        <v>61</v>
      </c>
      <c r="H66" s="35">
        <v>108</v>
      </c>
      <c r="I66" s="35" t="s">
        <v>526</v>
      </c>
      <c r="L66" t="s">
        <v>531</v>
      </c>
      <c r="M66" t="s">
        <v>207</v>
      </c>
      <c r="N66" t="s">
        <v>195</v>
      </c>
      <c r="O66" t="s">
        <v>235</v>
      </c>
      <c r="P66" t="s">
        <v>224</v>
      </c>
      <c r="Q66">
        <v>178</v>
      </c>
      <c r="R66">
        <v>105</v>
      </c>
      <c r="S66" t="s">
        <v>523</v>
      </c>
    </row>
    <row r="67" spans="2:19" ht="16" x14ac:dyDescent="0.2">
      <c r="B67" t="s">
        <v>343</v>
      </c>
      <c r="C67" t="s">
        <v>235</v>
      </c>
      <c r="D67" t="s">
        <v>240</v>
      </c>
      <c r="E67" t="s">
        <v>285</v>
      </c>
      <c r="F67" t="s">
        <v>300</v>
      </c>
      <c r="G67" s="35">
        <v>102</v>
      </c>
      <c r="H67" s="35">
        <v>24</v>
      </c>
      <c r="I67" s="35" t="s">
        <v>523</v>
      </c>
      <c r="L67" t="s">
        <v>534</v>
      </c>
      <c r="M67" s="35" t="s">
        <v>240</v>
      </c>
      <c r="N67" t="s">
        <v>256</v>
      </c>
      <c r="O67" t="s">
        <v>131</v>
      </c>
      <c r="P67" t="s">
        <v>232</v>
      </c>
      <c r="Q67">
        <v>89</v>
      </c>
      <c r="R67">
        <v>113</v>
      </c>
      <c r="S67" t="s">
        <v>526</v>
      </c>
    </row>
    <row r="68" spans="2:19" ht="16" x14ac:dyDescent="0.2">
      <c r="B68" t="s">
        <v>345</v>
      </c>
      <c r="C68" t="s">
        <v>258</v>
      </c>
      <c r="D68" t="s">
        <v>284</v>
      </c>
      <c r="E68" t="s">
        <v>214</v>
      </c>
      <c r="F68" t="s">
        <v>219</v>
      </c>
      <c r="G68" s="35">
        <v>42</v>
      </c>
      <c r="H68" s="35">
        <v>119</v>
      </c>
      <c r="I68" s="35" t="s">
        <v>526</v>
      </c>
      <c r="L68" t="s">
        <v>537</v>
      </c>
      <c r="M68" t="s">
        <v>199</v>
      </c>
      <c r="N68" t="s">
        <v>214</v>
      </c>
      <c r="O68" t="s">
        <v>239</v>
      </c>
      <c r="P68" t="s">
        <v>248</v>
      </c>
      <c r="Q68">
        <v>86</v>
      </c>
      <c r="R68">
        <v>79</v>
      </c>
      <c r="S68" t="s">
        <v>523</v>
      </c>
    </row>
    <row r="69" spans="2:19" ht="16" x14ac:dyDescent="0.2">
      <c r="B69" t="s">
        <v>347</v>
      </c>
      <c r="C69" t="s">
        <v>114</v>
      </c>
      <c r="D69" t="s">
        <v>266</v>
      </c>
      <c r="E69" t="s">
        <v>119</v>
      </c>
      <c r="F69" t="s">
        <v>248</v>
      </c>
      <c r="G69" s="35">
        <v>94</v>
      </c>
      <c r="H69" s="35">
        <v>74</v>
      </c>
      <c r="I69" s="35" t="s">
        <v>523</v>
      </c>
      <c r="L69" t="s">
        <v>540</v>
      </c>
      <c r="M69" t="s">
        <v>207</v>
      </c>
      <c r="N69" t="s">
        <v>195</v>
      </c>
      <c r="O69" t="s">
        <v>131</v>
      </c>
      <c r="P69" t="s">
        <v>232</v>
      </c>
      <c r="Q69">
        <v>142</v>
      </c>
      <c r="R69">
        <v>40</v>
      </c>
      <c r="S69" t="s">
        <v>523</v>
      </c>
    </row>
    <row r="70" spans="2:19" ht="16" x14ac:dyDescent="0.2">
      <c r="B70" t="s">
        <v>349</v>
      </c>
      <c r="C70" t="s">
        <v>281</v>
      </c>
      <c r="D70" t="s">
        <v>127</v>
      </c>
      <c r="E70" t="s">
        <v>203</v>
      </c>
      <c r="F70" t="s">
        <v>124</v>
      </c>
      <c r="G70" s="35">
        <v>37</v>
      </c>
      <c r="H70" s="35">
        <v>95</v>
      </c>
      <c r="I70" s="35" t="s">
        <v>526</v>
      </c>
      <c r="L70" t="s">
        <v>543</v>
      </c>
      <c r="M70" t="s">
        <v>199</v>
      </c>
      <c r="N70" t="s">
        <v>214</v>
      </c>
      <c r="O70" t="s">
        <v>207</v>
      </c>
      <c r="P70" t="s">
        <v>195</v>
      </c>
      <c r="Q70">
        <v>77</v>
      </c>
      <c r="R70">
        <v>107</v>
      </c>
      <c r="S70" t="s">
        <v>526</v>
      </c>
    </row>
    <row r="71" spans="2:19" ht="16" x14ac:dyDescent="0.2">
      <c r="B71" t="s">
        <v>351</v>
      </c>
      <c r="C71" t="s">
        <v>207</v>
      </c>
      <c r="D71" t="s">
        <v>254</v>
      </c>
      <c r="E71" t="s">
        <v>239</v>
      </c>
      <c r="F71" t="s">
        <v>242</v>
      </c>
      <c r="G71" s="35">
        <v>100</v>
      </c>
      <c r="H71" s="35">
        <v>93</v>
      </c>
      <c r="I71" s="35" t="s">
        <v>523</v>
      </c>
      <c r="K71" t="s">
        <v>585</v>
      </c>
      <c r="L71" t="s">
        <v>546</v>
      </c>
      <c r="M71" t="s">
        <v>199</v>
      </c>
      <c r="N71" t="s">
        <v>214</v>
      </c>
      <c r="O71" t="s">
        <v>207</v>
      </c>
      <c r="P71" t="s">
        <v>195</v>
      </c>
    </row>
    <row r="72" spans="2:19" ht="16" x14ac:dyDescent="0.2">
      <c r="B72" t="s">
        <v>353</v>
      </c>
      <c r="C72" t="s">
        <v>131</v>
      </c>
      <c r="D72" t="s">
        <v>272</v>
      </c>
      <c r="E72" t="s">
        <v>195</v>
      </c>
      <c r="F72" t="s">
        <v>274</v>
      </c>
      <c r="G72" s="35">
        <v>53</v>
      </c>
      <c r="H72" s="35">
        <v>45</v>
      </c>
      <c r="I72" s="35" t="s">
        <v>523</v>
      </c>
    </row>
    <row r="73" spans="2:19" ht="16" x14ac:dyDescent="0.2">
      <c r="B73" t="s">
        <v>355</v>
      </c>
      <c r="C73" t="s">
        <v>224</v>
      </c>
      <c r="D73" t="s">
        <v>296</v>
      </c>
      <c r="E73" t="s">
        <v>276</v>
      </c>
      <c r="F73" t="s">
        <v>281</v>
      </c>
      <c r="G73" s="35">
        <v>73</v>
      </c>
      <c r="H73" s="35">
        <v>99</v>
      </c>
      <c r="I73" s="35" t="s">
        <v>526</v>
      </c>
      <c r="K73" s="1"/>
    </row>
    <row r="74" spans="2:19" ht="16" x14ac:dyDescent="0.2">
      <c r="B74" t="s">
        <v>357</v>
      </c>
      <c r="C74" t="s">
        <v>293</v>
      </c>
      <c r="D74" t="s">
        <v>226</v>
      </c>
      <c r="E74" t="s">
        <v>290</v>
      </c>
      <c r="F74" t="s">
        <v>297</v>
      </c>
      <c r="G74" s="35">
        <v>72</v>
      </c>
      <c r="H74" s="35">
        <v>23</v>
      </c>
      <c r="I74" s="35" t="s">
        <v>523</v>
      </c>
      <c r="K74" s="1"/>
    </row>
    <row r="75" spans="2:19" ht="16" x14ac:dyDescent="0.2">
      <c r="B75" t="s">
        <v>359</v>
      </c>
      <c r="C75" t="s">
        <v>124</v>
      </c>
      <c r="D75" t="s">
        <v>248</v>
      </c>
      <c r="E75" t="s">
        <v>278</v>
      </c>
      <c r="F75" t="s">
        <v>287</v>
      </c>
      <c r="G75" s="35">
        <v>68</v>
      </c>
      <c r="H75" s="35">
        <v>65</v>
      </c>
      <c r="I75" s="35" t="s">
        <v>523</v>
      </c>
      <c r="K75" s="1"/>
    </row>
    <row r="76" spans="2:19" ht="16" x14ac:dyDescent="0.2">
      <c r="B76" t="s">
        <v>361</v>
      </c>
      <c r="C76" t="s">
        <v>228</v>
      </c>
      <c r="D76" t="s">
        <v>207</v>
      </c>
      <c r="E76" t="s">
        <v>284</v>
      </c>
      <c r="F76" t="s">
        <v>269</v>
      </c>
      <c r="G76" s="35">
        <v>120</v>
      </c>
      <c r="H76" s="35">
        <v>46</v>
      </c>
      <c r="I76" s="35" t="s">
        <v>523</v>
      </c>
      <c r="K76" s="1"/>
    </row>
    <row r="77" spans="2:19" ht="16" x14ac:dyDescent="0.2">
      <c r="B77" t="s">
        <v>363</v>
      </c>
      <c r="C77" t="s">
        <v>214</v>
      </c>
      <c r="D77" t="s">
        <v>203</v>
      </c>
      <c r="E77" t="s">
        <v>235</v>
      </c>
      <c r="F77" t="s">
        <v>262</v>
      </c>
      <c r="G77" s="35">
        <v>125</v>
      </c>
      <c r="H77" s="35">
        <v>62</v>
      </c>
      <c r="I77" s="35" t="s">
        <v>523</v>
      </c>
    </row>
    <row r="78" spans="2:19" ht="16" x14ac:dyDescent="0.2">
      <c r="B78" t="s">
        <v>365</v>
      </c>
      <c r="C78" t="s">
        <v>119</v>
      </c>
      <c r="D78" t="s">
        <v>274</v>
      </c>
      <c r="E78" t="s">
        <v>224</v>
      </c>
      <c r="F78" t="s">
        <v>258</v>
      </c>
      <c r="G78" s="35">
        <v>71</v>
      </c>
      <c r="H78" s="35">
        <v>96</v>
      </c>
      <c r="I78" s="35" t="s">
        <v>526</v>
      </c>
    </row>
    <row r="79" spans="2:19" ht="16" x14ac:dyDescent="0.2">
      <c r="B79" t="s">
        <v>367</v>
      </c>
      <c r="C79" t="s">
        <v>285</v>
      </c>
      <c r="D79" t="s">
        <v>232</v>
      </c>
      <c r="E79" t="s">
        <v>131</v>
      </c>
      <c r="F79" t="s">
        <v>281</v>
      </c>
      <c r="G79" s="35">
        <v>18</v>
      </c>
      <c r="H79" s="35">
        <v>113</v>
      </c>
      <c r="I79" s="35" t="s">
        <v>526</v>
      </c>
    </row>
    <row r="80" spans="2:19" ht="16" x14ac:dyDescent="0.2">
      <c r="B80" t="s">
        <v>369</v>
      </c>
      <c r="C80" t="s">
        <v>195</v>
      </c>
      <c r="D80" t="s">
        <v>281</v>
      </c>
      <c r="E80" t="s">
        <v>240</v>
      </c>
      <c r="F80" t="s">
        <v>296</v>
      </c>
      <c r="G80" s="35">
        <v>130</v>
      </c>
      <c r="H80" s="35">
        <v>40</v>
      </c>
      <c r="I80" s="35" t="s">
        <v>523</v>
      </c>
    </row>
    <row r="81" spans="2:9" ht="16" x14ac:dyDescent="0.2">
      <c r="B81" t="s">
        <v>371</v>
      </c>
      <c r="C81" t="s">
        <v>293</v>
      </c>
      <c r="D81" t="s">
        <v>272</v>
      </c>
      <c r="E81" t="s">
        <v>266</v>
      </c>
      <c r="F81" t="s">
        <v>254</v>
      </c>
      <c r="G81" s="35">
        <v>38</v>
      </c>
      <c r="H81" s="35">
        <v>75</v>
      </c>
      <c r="I81" s="35" t="s">
        <v>526</v>
      </c>
    </row>
    <row r="82" spans="2:9" ht="16" x14ac:dyDescent="0.2">
      <c r="B82" t="s">
        <v>373</v>
      </c>
      <c r="C82" t="s">
        <v>245</v>
      </c>
      <c r="D82" t="s">
        <v>242</v>
      </c>
      <c r="E82" t="s">
        <v>256</v>
      </c>
      <c r="F82" t="s">
        <v>127</v>
      </c>
      <c r="G82" s="35">
        <v>71</v>
      </c>
      <c r="H82" s="35">
        <v>84</v>
      </c>
      <c r="I82" s="35" t="s">
        <v>526</v>
      </c>
    </row>
    <row r="83" spans="2:9" ht="16" x14ac:dyDescent="0.2">
      <c r="B83" t="s">
        <v>375</v>
      </c>
      <c r="C83" t="s">
        <v>219</v>
      </c>
      <c r="D83" t="s">
        <v>300</v>
      </c>
      <c r="E83" t="s">
        <v>226</v>
      </c>
      <c r="F83" t="s">
        <v>114</v>
      </c>
      <c r="G83" s="35">
        <v>44</v>
      </c>
      <c r="H83" s="35">
        <v>79</v>
      </c>
      <c r="I83" s="35" t="s">
        <v>526</v>
      </c>
    </row>
    <row r="84" spans="2:9" ht="16" x14ac:dyDescent="0.2">
      <c r="B84" t="s">
        <v>377</v>
      </c>
      <c r="C84" t="s">
        <v>251</v>
      </c>
      <c r="D84" t="s">
        <v>239</v>
      </c>
      <c r="E84" t="s">
        <v>210</v>
      </c>
      <c r="F84" t="s">
        <v>276</v>
      </c>
      <c r="G84" s="35">
        <v>84</v>
      </c>
      <c r="H84" s="35">
        <v>96</v>
      </c>
      <c r="I84" s="35" t="s">
        <v>526</v>
      </c>
    </row>
    <row r="85" spans="2:9" ht="16" x14ac:dyDescent="0.2">
      <c r="B85" t="s">
        <v>379</v>
      </c>
      <c r="C85" t="s">
        <v>214</v>
      </c>
      <c r="D85" t="s">
        <v>199</v>
      </c>
      <c r="E85" t="s">
        <v>119</v>
      </c>
      <c r="F85" t="s">
        <v>195</v>
      </c>
      <c r="G85" s="35">
        <v>129</v>
      </c>
      <c r="H85" s="35">
        <v>97</v>
      </c>
      <c r="I85" s="35" t="s">
        <v>523</v>
      </c>
    </row>
    <row r="86" spans="2:9" ht="16" x14ac:dyDescent="0.2">
      <c r="B86" t="s">
        <v>381</v>
      </c>
      <c r="C86" t="s">
        <v>224</v>
      </c>
      <c r="D86" t="s">
        <v>131</v>
      </c>
      <c r="E86" t="s">
        <v>281</v>
      </c>
      <c r="F86" t="s">
        <v>254</v>
      </c>
      <c r="G86" s="35">
        <v>103</v>
      </c>
      <c r="H86" s="35">
        <v>60</v>
      </c>
      <c r="I86" s="35" t="s">
        <v>523</v>
      </c>
    </row>
    <row r="87" spans="2:9" ht="16" x14ac:dyDescent="0.2">
      <c r="B87" t="s">
        <v>383</v>
      </c>
      <c r="C87" t="s">
        <v>290</v>
      </c>
      <c r="D87" t="s">
        <v>284</v>
      </c>
      <c r="E87" t="s">
        <v>235</v>
      </c>
      <c r="F87" t="s">
        <v>127</v>
      </c>
      <c r="G87" s="35">
        <v>67</v>
      </c>
      <c r="H87" s="35">
        <v>105</v>
      </c>
      <c r="I87" s="35" t="s">
        <v>526</v>
      </c>
    </row>
    <row r="88" spans="2:9" ht="16" x14ac:dyDescent="0.2">
      <c r="B88" t="s">
        <v>385</v>
      </c>
      <c r="C88" t="s">
        <v>203</v>
      </c>
      <c r="D88" t="s">
        <v>256</v>
      </c>
      <c r="E88" t="s">
        <v>258</v>
      </c>
      <c r="F88" t="s">
        <v>232</v>
      </c>
      <c r="G88" s="35">
        <v>104</v>
      </c>
      <c r="H88" s="35">
        <v>85</v>
      </c>
      <c r="I88" s="35" t="s">
        <v>523</v>
      </c>
    </row>
    <row r="89" spans="2:9" ht="16" x14ac:dyDescent="0.2">
      <c r="B89" t="s">
        <v>387</v>
      </c>
      <c r="C89" t="s">
        <v>226</v>
      </c>
      <c r="D89" t="s">
        <v>245</v>
      </c>
      <c r="E89" t="s">
        <v>239</v>
      </c>
      <c r="F89" t="s">
        <v>278</v>
      </c>
      <c r="G89" s="35">
        <v>102</v>
      </c>
      <c r="H89" s="35">
        <v>70</v>
      </c>
      <c r="I89" s="35" t="s">
        <v>523</v>
      </c>
    </row>
    <row r="90" spans="2:9" ht="16" x14ac:dyDescent="0.2">
      <c r="B90" t="s">
        <v>389</v>
      </c>
      <c r="C90" t="s">
        <v>269</v>
      </c>
      <c r="D90" t="s">
        <v>300</v>
      </c>
      <c r="E90" t="s">
        <v>242</v>
      </c>
      <c r="F90" t="s">
        <v>248</v>
      </c>
      <c r="G90" s="35">
        <v>56</v>
      </c>
      <c r="H90" s="35">
        <v>64</v>
      </c>
      <c r="I90" s="35" t="s">
        <v>526</v>
      </c>
    </row>
    <row r="91" spans="2:9" ht="16" x14ac:dyDescent="0.2">
      <c r="B91" t="s">
        <v>391</v>
      </c>
      <c r="C91" t="s">
        <v>251</v>
      </c>
      <c r="D91" t="s">
        <v>124</v>
      </c>
      <c r="E91" t="s">
        <v>228</v>
      </c>
      <c r="F91" t="s">
        <v>272</v>
      </c>
      <c r="G91" s="35">
        <v>83</v>
      </c>
      <c r="H91" s="35">
        <v>127</v>
      </c>
      <c r="I91" s="35" t="s">
        <v>526</v>
      </c>
    </row>
    <row r="92" spans="2:9" ht="16" x14ac:dyDescent="0.2">
      <c r="B92" t="s">
        <v>393</v>
      </c>
      <c r="C92" t="s">
        <v>297</v>
      </c>
      <c r="D92" t="s">
        <v>266</v>
      </c>
      <c r="E92" t="s">
        <v>207</v>
      </c>
      <c r="F92" t="s">
        <v>296</v>
      </c>
      <c r="G92" s="35">
        <v>36</v>
      </c>
      <c r="H92" s="35">
        <v>92</v>
      </c>
      <c r="I92" s="35" t="s">
        <v>526</v>
      </c>
    </row>
    <row r="93" spans="2:9" ht="16" x14ac:dyDescent="0.2">
      <c r="B93" t="s">
        <v>395</v>
      </c>
      <c r="C93" t="s">
        <v>276</v>
      </c>
      <c r="D93" t="s">
        <v>287</v>
      </c>
      <c r="E93" t="s">
        <v>240</v>
      </c>
      <c r="F93" t="s">
        <v>114</v>
      </c>
      <c r="G93" s="35">
        <v>20</v>
      </c>
      <c r="H93" s="35">
        <v>52</v>
      </c>
      <c r="I93" s="35" t="s">
        <v>526</v>
      </c>
    </row>
    <row r="94" spans="2:9" ht="16" x14ac:dyDescent="0.2">
      <c r="B94" t="s">
        <v>397</v>
      </c>
      <c r="C94" t="s">
        <v>210</v>
      </c>
      <c r="D94" t="s">
        <v>274</v>
      </c>
      <c r="E94" t="s">
        <v>262</v>
      </c>
      <c r="F94" t="s">
        <v>293</v>
      </c>
      <c r="G94" s="35">
        <v>101</v>
      </c>
      <c r="H94" s="35">
        <v>72</v>
      </c>
      <c r="I94" s="35" t="s">
        <v>523</v>
      </c>
    </row>
    <row r="95" spans="2:9" ht="16" x14ac:dyDescent="0.2">
      <c r="B95" t="s">
        <v>399</v>
      </c>
      <c r="C95" t="s">
        <v>285</v>
      </c>
      <c r="D95" t="s">
        <v>219</v>
      </c>
      <c r="E95" t="s">
        <v>248</v>
      </c>
      <c r="F95" t="s">
        <v>195</v>
      </c>
      <c r="G95" s="35">
        <v>81</v>
      </c>
      <c r="H95" s="35">
        <v>121</v>
      </c>
      <c r="I95" s="35" t="s">
        <v>526</v>
      </c>
    </row>
    <row r="96" spans="2:9" ht="16" x14ac:dyDescent="0.2">
      <c r="B96" t="s">
        <v>401</v>
      </c>
      <c r="C96" t="s">
        <v>127</v>
      </c>
      <c r="D96" t="s">
        <v>228</v>
      </c>
      <c r="E96" t="s">
        <v>214</v>
      </c>
      <c r="F96" t="s">
        <v>300</v>
      </c>
      <c r="G96" s="35">
        <v>21</v>
      </c>
      <c r="H96" s="35">
        <v>72</v>
      </c>
      <c r="I96" s="35" t="s">
        <v>526</v>
      </c>
    </row>
    <row r="97" spans="2:9" ht="16" x14ac:dyDescent="0.2">
      <c r="B97" t="s">
        <v>403</v>
      </c>
      <c r="C97" t="s">
        <v>296</v>
      </c>
      <c r="D97" t="s">
        <v>278</v>
      </c>
      <c r="E97" t="s">
        <v>254</v>
      </c>
      <c r="F97" t="s">
        <v>235</v>
      </c>
      <c r="G97" s="35">
        <v>79</v>
      </c>
      <c r="H97" s="35">
        <v>88</v>
      </c>
      <c r="I97" s="35" t="s">
        <v>526</v>
      </c>
    </row>
    <row r="98" spans="2:9" ht="16" x14ac:dyDescent="0.2">
      <c r="B98" t="s">
        <v>405</v>
      </c>
      <c r="C98" t="s">
        <v>242</v>
      </c>
      <c r="D98" t="s">
        <v>131</v>
      </c>
      <c r="E98" t="s">
        <v>266</v>
      </c>
      <c r="F98" t="s">
        <v>284</v>
      </c>
      <c r="G98" s="35">
        <v>122</v>
      </c>
      <c r="H98" s="35">
        <v>57</v>
      </c>
      <c r="I98" s="35" t="s">
        <v>523</v>
      </c>
    </row>
    <row r="99" spans="2:9" ht="16" x14ac:dyDescent="0.2">
      <c r="B99" t="s">
        <v>407</v>
      </c>
      <c r="C99" t="s">
        <v>262</v>
      </c>
      <c r="D99" t="s">
        <v>199</v>
      </c>
      <c r="E99" t="s">
        <v>256</v>
      </c>
      <c r="F99" t="s">
        <v>226</v>
      </c>
      <c r="G99" s="35">
        <v>104</v>
      </c>
      <c r="H99" s="35">
        <v>72</v>
      </c>
      <c r="I99" s="35" t="s">
        <v>523</v>
      </c>
    </row>
    <row r="100" spans="2:9" ht="16" x14ac:dyDescent="0.2">
      <c r="B100" t="s">
        <v>409</v>
      </c>
      <c r="C100" t="s">
        <v>276</v>
      </c>
      <c r="D100" t="s">
        <v>274</v>
      </c>
      <c r="E100" t="s">
        <v>124</v>
      </c>
      <c r="F100" t="s">
        <v>207</v>
      </c>
      <c r="G100" s="35">
        <v>53</v>
      </c>
      <c r="H100" s="35">
        <v>92</v>
      </c>
      <c r="I100" s="35" t="s">
        <v>526</v>
      </c>
    </row>
    <row r="101" spans="2:9" ht="16" x14ac:dyDescent="0.2">
      <c r="B101" t="s">
        <v>411</v>
      </c>
      <c r="C101" t="s">
        <v>119</v>
      </c>
      <c r="D101" t="s">
        <v>210</v>
      </c>
      <c r="E101" t="s">
        <v>219</v>
      </c>
      <c r="F101" t="s">
        <v>232</v>
      </c>
      <c r="G101" s="35">
        <v>54</v>
      </c>
      <c r="H101" s="35">
        <v>122</v>
      </c>
      <c r="I101" s="35" t="s">
        <v>526</v>
      </c>
    </row>
    <row r="102" spans="2:9" ht="16" x14ac:dyDescent="0.2">
      <c r="B102" t="s">
        <v>413</v>
      </c>
      <c r="C102" t="s">
        <v>240</v>
      </c>
      <c r="D102" t="s">
        <v>245</v>
      </c>
      <c r="E102" t="s">
        <v>251</v>
      </c>
      <c r="F102" t="s">
        <v>203</v>
      </c>
      <c r="G102" s="35">
        <v>105</v>
      </c>
      <c r="H102" s="35">
        <v>100</v>
      </c>
      <c r="I102" s="35" t="s">
        <v>523</v>
      </c>
    </row>
    <row r="103" spans="2:9" ht="16" x14ac:dyDescent="0.2">
      <c r="B103" t="s">
        <v>415</v>
      </c>
      <c r="C103" t="s">
        <v>239</v>
      </c>
      <c r="D103" t="s">
        <v>281</v>
      </c>
      <c r="E103" t="s">
        <v>297</v>
      </c>
      <c r="F103" t="s">
        <v>272</v>
      </c>
      <c r="G103" s="35">
        <v>80</v>
      </c>
      <c r="H103" s="35">
        <v>71</v>
      </c>
      <c r="I103" s="35" t="s">
        <v>523</v>
      </c>
    </row>
    <row r="104" spans="2:9" ht="16" x14ac:dyDescent="0.2">
      <c r="B104" t="s">
        <v>417</v>
      </c>
      <c r="C104" t="s">
        <v>224</v>
      </c>
      <c r="D104" t="s">
        <v>293</v>
      </c>
      <c r="E104" t="s">
        <v>287</v>
      </c>
      <c r="F104" t="s">
        <v>269</v>
      </c>
      <c r="G104" s="35">
        <v>67</v>
      </c>
      <c r="H104" s="35">
        <v>52</v>
      </c>
      <c r="I104" s="35" t="s">
        <v>523</v>
      </c>
    </row>
    <row r="105" spans="2:9" ht="16" x14ac:dyDescent="0.2">
      <c r="B105" t="s">
        <v>419</v>
      </c>
      <c r="C105" t="s">
        <v>114</v>
      </c>
      <c r="D105" t="s">
        <v>290</v>
      </c>
      <c r="E105" t="s">
        <v>258</v>
      </c>
      <c r="F105" t="s">
        <v>285</v>
      </c>
      <c r="G105" s="35">
        <v>68</v>
      </c>
      <c r="H105" s="35">
        <v>90</v>
      </c>
      <c r="I105" s="35" t="s">
        <v>526</v>
      </c>
    </row>
    <row r="106" spans="2:9" ht="16" x14ac:dyDescent="0.2">
      <c r="B106" t="s">
        <v>421</v>
      </c>
      <c r="C106" t="s">
        <v>248</v>
      </c>
      <c r="D106" t="s">
        <v>207</v>
      </c>
      <c r="E106" t="s">
        <v>127</v>
      </c>
      <c r="F106" t="s">
        <v>226</v>
      </c>
      <c r="G106" s="35">
        <v>110</v>
      </c>
      <c r="H106" s="35">
        <v>58</v>
      </c>
      <c r="I106" s="35" t="s">
        <v>523</v>
      </c>
    </row>
    <row r="107" spans="2:9" ht="16" x14ac:dyDescent="0.2">
      <c r="B107" t="s">
        <v>423</v>
      </c>
      <c r="C107" t="s">
        <v>235</v>
      </c>
      <c r="D107" t="s">
        <v>195</v>
      </c>
      <c r="E107" t="s">
        <v>256</v>
      </c>
      <c r="F107" t="s">
        <v>251</v>
      </c>
      <c r="G107" s="35">
        <v>132</v>
      </c>
      <c r="H107" s="35">
        <v>75</v>
      </c>
      <c r="I107" s="35" t="s">
        <v>523</v>
      </c>
    </row>
    <row r="108" spans="2:9" ht="16" x14ac:dyDescent="0.2">
      <c r="B108" t="s">
        <v>425</v>
      </c>
      <c r="C108" t="s">
        <v>232</v>
      </c>
      <c r="D108" t="s">
        <v>214</v>
      </c>
      <c r="E108" t="s">
        <v>274</v>
      </c>
      <c r="F108" t="s">
        <v>281</v>
      </c>
      <c r="G108" s="35">
        <v>75</v>
      </c>
      <c r="H108" s="35">
        <v>55</v>
      </c>
      <c r="I108" s="35" t="s">
        <v>523</v>
      </c>
    </row>
    <row r="109" spans="2:9" ht="16" x14ac:dyDescent="0.2">
      <c r="B109" t="s">
        <v>427</v>
      </c>
      <c r="C109" t="s">
        <v>199</v>
      </c>
      <c r="D109" t="s">
        <v>242</v>
      </c>
      <c r="E109" t="s">
        <v>287</v>
      </c>
      <c r="F109" t="s">
        <v>272</v>
      </c>
      <c r="G109" s="35">
        <v>94</v>
      </c>
      <c r="H109" s="35">
        <v>35</v>
      </c>
      <c r="I109" s="35" t="s">
        <v>523</v>
      </c>
    </row>
    <row r="110" spans="2:9" ht="16" x14ac:dyDescent="0.2">
      <c r="B110" t="s">
        <v>429</v>
      </c>
      <c r="C110" t="s">
        <v>254</v>
      </c>
      <c r="D110" t="s">
        <v>114</v>
      </c>
      <c r="E110" t="s">
        <v>284</v>
      </c>
      <c r="F110" t="s">
        <v>245</v>
      </c>
      <c r="G110" s="35">
        <v>70</v>
      </c>
      <c r="H110" s="35">
        <v>52</v>
      </c>
      <c r="I110" s="35" t="s">
        <v>523</v>
      </c>
    </row>
    <row r="111" spans="2:9" ht="16" x14ac:dyDescent="0.2">
      <c r="B111" t="s">
        <v>431</v>
      </c>
      <c r="C111" t="s">
        <v>210</v>
      </c>
      <c r="D111" t="s">
        <v>269</v>
      </c>
      <c r="E111" t="s">
        <v>296</v>
      </c>
      <c r="F111" t="s">
        <v>124</v>
      </c>
      <c r="G111" s="35">
        <v>104</v>
      </c>
      <c r="H111" s="35">
        <v>33</v>
      </c>
      <c r="I111" s="35" t="s">
        <v>523</v>
      </c>
    </row>
    <row r="112" spans="2:9" ht="16" x14ac:dyDescent="0.2">
      <c r="B112" t="s">
        <v>433</v>
      </c>
      <c r="C112" t="s">
        <v>219</v>
      </c>
      <c r="D112" t="s">
        <v>203</v>
      </c>
      <c r="E112" t="s">
        <v>293</v>
      </c>
      <c r="F112" t="s">
        <v>266</v>
      </c>
      <c r="G112" s="35">
        <v>111</v>
      </c>
      <c r="H112" s="35">
        <v>50</v>
      </c>
      <c r="I112" s="35" t="s">
        <v>523</v>
      </c>
    </row>
    <row r="113" spans="1:9" ht="16" x14ac:dyDescent="0.2">
      <c r="B113" t="s">
        <v>435</v>
      </c>
      <c r="C113" t="s">
        <v>240</v>
      </c>
      <c r="D113" t="s">
        <v>239</v>
      </c>
      <c r="E113" t="s">
        <v>228</v>
      </c>
      <c r="F113" t="s">
        <v>262</v>
      </c>
      <c r="G113" s="35">
        <v>94</v>
      </c>
      <c r="H113" s="35">
        <v>77</v>
      </c>
      <c r="I113" s="35" t="s">
        <v>523</v>
      </c>
    </row>
    <row r="114" spans="1:9" ht="16" x14ac:dyDescent="0.2">
      <c r="B114" t="s">
        <v>437</v>
      </c>
      <c r="C114" t="s">
        <v>300</v>
      </c>
      <c r="D114" t="s">
        <v>258</v>
      </c>
      <c r="E114" t="s">
        <v>297</v>
      </c>
      <c r="F114" t="s">
        <v>131</v>
      </c>
      <c r="G114" s="35">
        <v>58</v>
      </c>
      <c r="H114" s="35">
        <v>51</v>
      </c>
      <c r="I114" s="35" t="s">
        <v>523</v>
      </c>
    </row>
    <row r="115" spans="1:9" ht="16" x14ac:dyDescent="0.2">
      <c r="B115" t="s">
        <v>439</v>
      </c>
      <c r="C115" t="s">
        <v>276</v>
      </c>
      <c r="D115" t="s">
        <v>278</v>
      </c>
      <c r="E115" t="s">
        <v>119</v>
      </c>
      <c r="F115" t="s">
        <v>290</v>
      </c>
      <c r="G115" s="35">
        <v>58</v>
      </c>
      <c r="H115" s="35">
        <v>51</v>
      </c>
      <c r="I115" s="35" t="s">
        <v>523</v>
      </c>
    </row>
    <row r="116" spans="1:9" ht="16" x14ac:dyDescent="0.2">
      <c r="B116" t="s">
        <v>441</v>
      </c>
      <c r="C116" t="s">
        <v>284</v>
      </c>
      <c r="D116" t="s">
        <v>285</v>
      </c>
      <c r="E116" t="s">
        <v>224</v>
      </c>
      <c r="F116" t="s">
        <v>251</v>
      </c>
      <c r="G116" s="35">
        <v>45</v>
      </c>
      <c r="H116" s="35">
        <v>87</v>
      </c>
      <c r="I116" s="35" t="s">
        <v>526</v>
      </c>
    </row>
    <row r="117" spans="1:9" ht="16" x14ac:dyDescent="0.2">
      <c r="B117" t="s">
        <v>443</v>
      </c>
      <c r="C117" t="s">
        <v>127</v>
      </c>
      <c r="D117" t="s">
        <v>210</v>
      </c>
      <c r="E117" t="s">
        <v>199</v>
      </c>
      <c r="F117" t="s">
        <v>114</v>
      </c>
      <c r="G117" s="35">
        <v>77</v>
      </c>
      <c r="H117" s="35">
        <v>133</v>
      </c>
      <c r="I117" s="35" t="s">
        <v>526</v>
      </c>
    </row>
    <row r="118" spans="1:9" ht="16" x14ac:dyDescent="0.2">
      <c r="B118" t="s">
        <v>445</v>
      </c>
      <c r="C118" t="s">
        <v>219</v>
      </c>
      <c r="D118" t="s">
        <v>296</v>
      </c>
      <c r="E118" t="s">
        <v>274</v>
      </c>
      <c r="F118" t="s">
        <v>239</v>
      </c>
      <c r="G118" s="35">
        <v>48</v>
      </c>
      <c r="H118" s="35">
        <v>81</v>
      </c>
      <c r="I118" s="35" t="s">
        <v>526</v>
      </c>
    </row>
    <row r="119" spans="1:9" ht="16" x14ac:dyDescent="0.2">
      <c r="A119" t="s">
        <v>586</v>
      </c>
      <c r="B119" t="s">
        <v>447</v>
      </c>
      <c r="C119" t="s">
        <v>258</v>
      </c>
      <c r="D119" t="s">
        <v>207</v>
      </c>
      <c r="E119" t="s">
        <v>245</v>
      </c>
      <c r="F119" t="s">
        <v>293</v>
      </c>
      <c r="G119" s="35">
        <v>63</v>
      </c>
      <c r="H119" s="35">
        <v>26</v>
      </c>
      <c r="I119" s="35" t="s">
        <v>523</v>
      </c>
    </row>
    <row r="120" spans="1:9" ht="16" x14ac:dyDescent="0.2">
      <c r="A120" t="s">
        <v>587</v>
      </c>
      <c r="B120" t="s">
        <v>449</v>
      </c>
      <c r="C120" t="s">
        <v>297</v>
      </c>
      <c r="D120" t="s">
        <v>278</v>
      </c>
      <c r="E120" t="s">
        <v>240</v>
      </c>
      <c r="F120" t="s">
        <v>214</v>
      </c>
      <c r="G120" s="35">
        <v>21</v>
      </c>
      <c r="H120" s="35">
        <v>49</v>
      </c>
      <c r="I120" s="35" t="s">
        <v>526</v>
      </c>
    </row>
    <row r="121" spans="1:9" ht="16" x14ac:dyDescent="0.2">
      <c r="B121" t="s">
        <v>451</v>
      </c>
      <c r="C121" t="s">
        <v>256</v>
      </c>
      <c r="D121" t="s">
        <v>248</v>
      </c>
      <c r="E121" t="s">
        <v>131</v>
      </c>
      <c r="F121" t="s">
        <v>276</v>
      </c>
      <c r="G121" s="35">
        <v>91</v>
      </c>
      <c r="H121" s="35">
        <v>118</v>
      </c>
      <c r="I121" s="35" t="s">
        <v>526</v>
      </c>
    </row>
    <row r="122" spans="1:9" ht="16" x14ac:dyDescent="0.2">
      <c r="B122" t="s">
        <v>453</v>
      </c>
      <c r="C122" t="s">
        <v>235</v>
      </c>
      <c r="D122" t="s">
        <v>266</v>
      </c>
      <c r="E122" t="s">
        <v>269</v>
      </c>
      <c r="F122" t="s">
        <v>281</v>
      </c>
      <c r="G122" s="35">
        <v>73</v>
      </c>
      <c r="H122" s="35">
        <v>37</v>
      </c>
      <c r="I122" s="35" t="s">
        <v>523</v>
      </c>
    </row>
    <row r="123" spans="1:9" ht="16" x14ac:dyDescent="0.2">
      <c r="B123" t="s">
        <v>455</v>
      </c>
      <c r="C123" t="s">
        <v>124</v>
      </c>
      <c r="D123" t="s">
        <v>262</v>
      </c>
      <c r="E123" t="s">
        <v>272</v>
      </c>
      <c r="F123" t="s">
        <v>119</v>
      </c>
      <c r="G123" s="35">
        <v>99</v>
      </c>
      <c r="H123" s="35">
        <v>60</v>
      </c>
      <c r="I123" s="35" t="s">
        <v>523</v>
      </c>
    </row>
    <row r="124" spans="1:9" ht="16" x14ac:dyDescent="0.2">
      <c r="B124" t="s">
        <v>490</v>
      </c>
      <c r="C124" t="s">
        <v>226</v>
      </c>
      <c r="D124" t="s">
        <v>195</v>
      </c>
      <c r="E124" t="s">
        <v>242</v>
      </c>
      <c r="F124" t="s">
        <v>228</v>
      </c>
      <c r="G124" s="35">
        <v>123</v>
      </c>
      <c r="H124" s="35">
        <v>72</v>
      </c>
      <c r="I124" s="35" t="s">
        <v>523</v>
      </c>
    </row>
    <row r="125" spans="1:9" ht="16" x14ac:dyDescent="0.2">
      <c r="B125" t="s">
        <v>491</v>
      </c>
      <c r="C125" t="s">
        <v>232</v>
      </c>
      <c r="D125" t="s">
        <v>290</v>
      </c>
      <c r="E125" t="s">
        <v>300</v>
      </c>
      <c r="F125" t="s">
        <v>224</v>
      </c>
      <c r="G125" s="35">
        <v>58</v>
      </c>
      <c r="H125" s="35">
        <v>55</v>
      </c>
      <c r="I125" s="35" t="s">
        <v>523</v>
      </c>
    </row>
    <row r="126" spans="1:9" ht="16" x14ac:dyDescent="0.2">
      <c r="B126" t="s">
        <v>492</v>
      </c>
      <c r="C126" t="s">
        <v>287</v>
      </c>
      <c r="D126" t="s">
        <v>254</v>
      </c>
      <c r="E126" t="s">
        <v>203</v>
      </c>
      <c r="F126" t="s">
        <v>285</v>
      </c>
      <c r="G126" s="35">
        <v>93</v>
      </c>
      <c r="H126" s="35">
        <v>90</v>
      </c>
      <c r="I126" s="35" t="s">
        <v>523</v>
      </c>
    </row>
    <row r="127" spans="1:9" ht="16" x14ac:dyDescent="0.2">
      <c r="B127" t="s">
        <v>493</v>
      </c>
      <c r="C127" t="s">
        <v>235</v>
      </c>
      <c r="D127" t="s">
        <v>245</v>
      </c>
      <c r="E127" t="s">
        <v>219</v>
      </c>
      <c r="F127" t="s">
        <v>131</v>
      </c>
      <c r="G127" s="35">
        <v>93</v>
      </c>
      <c r="H127" s="35">
        <v>141</v>
      </c>
      <c r="I127" s="35" t="s">
        <v>526</v>
      </c>
    </row>
    <row r="128" spans="1:9" ht="16" x14ac:dyDescent="0.2">
      <c r="B128" t="s">
        <v>494</v>
      </c>
      <c r="C128" t="s">
        <v>258</v>
      </c>
      <c r="D128" t="s">
        <v>276</v>
      </c>
      <c r="E128" t="s">
        <v>127</v>
      </c>
      <c r="F128" t="s">
        <v>269</v>
      </c>
      <c r="G128" s="35">
        <v>51</v>
      </c>
      <c r="H128" s="35">
        <v>102</v>
      </c>
      <c r="I128" s="35" t="s">
        <v>526</v>
      </c>
    </row>
    <row r="129" spans="1:9" ht="16" x14ac:dyDescent="0.2">
      <c r="B129" t="s">
        <v>495</v>
      </c>
      <c r="C129" t="s">
        <v>272</v>
      </c>
      <c r="D129" t="s">
        <v>256</v>
      </c>
      <c r="E129" t="s">
        <v>278</v>
      </c>
      <c r="F129" t="s">
        <v>284</v>
      </c>
      <c r="G129" s="35">
        <v>43</v>
      </c>
      <c r="H129" s="35">
        <v>41</v>
      </c>
      <c r="I129" s="35" t="s">
        <v>523</v>
      </c>
    </row>
    <row r="130" spans="1:9" ht="16" x14ac:dyDescent="0.2">
      <c r="B130" t="s">
        <v>496</v>
      </c>
      <c r="C130" t="s">
        <v>293</v>
      </c>
      <c r="D130" t="s">
        <v>232</v>
      </c>
      <c r="E130" t="s">
        <v>248</v>
      </c>
      <c r="F130" t="s">
        <v>239</v>
      </c>
      <c r="G130" s="35">
        <v>99</v>
      </c>
      <c r="H130" s="35">
        <v>101</v>
      </c>
      <c r="I130" s="35" t="s">
        <v>526</v>
      </c>
    </row>
    <row r="131" spans="1:9" ht="16" x14ac:dyDescent="0.2">
      <c r="B131" t="s">
        <v>498</v>
      </c>
      <c r="C131" t="s">
        <v>226</v>
      </c>
      <c r="D131" t="s">
        <v>240</v>
      </c>
      <c r="E131" t="s">
        <v>210</v>
      </c>
      <c r="F131" t="s">
        <v>254</v>
      </c>
      <c r="G131" s="35">
        <v>107</v>
      </c>
      <c r="H131" s="35">
        <v>110</v>
      </c>
      <c r="I131" s="35" t="s">
        <v>526</v>
      </c>
    </row>
    <row r="132" spans="1:9" ht="16" x14ac:dyDescent="0.2">
      <c r="B132" t="s">
        <v>588</v>
      </c>
      <c r="C132" t="s">
        <v>124</v>
      </c>
      <c r="D132" t="s">
        <v>195</v>
      </c>
      <c r="E132" t="s">
        <v>224</v>
      </c>
      <c r="F132" t="s">
        <v>114</v>
      </c>
      <c r="G132" s="35">
        <v>137</v>
      </c>
      <c r="H132" s="35">
        <v>99</v>
      </c>
      <c r="I132" s="35" t="s">
        <v>523</v>
      </c>
    </row>
    <row r="133" spans="1:9" ht="16" x14ac:dyDescent="0.2">
      <c r="B133" t="s">
        <v>589</v>
      </c>
      <c r="C133" t="s">
        <v>228</v>
      </c>
      <c r="D133" t="s">
        <v>274</v>
      </c>
      <c r="E133" t="s">
        <v>203</v>
      </c>
      <c r="F133" t="s">
        <v>290</v>
      </c>
      <c r="G133" s="35">
        <v>102</v>
      </c>
      <c r="H133" s="35">
        <v>69</v>
      </c>
      <c r="I133" s="35" t="s">
        <v>523</v>
      </c>
    </row>
    <row r="134" spans="1:9" ht="16" x14ac:dyDescent="0.2">
      <c r="B134" t="s">
        <v>590</v>
      </c>
      <c r="C134" t="s">
        <v>119</v>
      </c>
      <c r="D134" t="s">
        <v>287</v>
      </c>
      <c r="E134" t="s">
        <v>207</v>
      </c>
      <c r="F134" t="s">
        <v>281</v>
      </c>
      <c r="G134" s="35">
        <v>43</v>
      </c>
      <c r="H134" s="35">
        <v>96</v>
      </c>
      <c r="I134" s="35" t="s">
        <v>526</v>
      </c>
    </row>
    <row r="135" spans="1:9" ht="16" x14ac:dyDescent="0.2">
      <c r="B135" t="s">
        <v>591</v>
      </c>
      <c r="C135" t="s">
        <v>199</v>
      </c>
      <c r="D135" t="s">
        <v>251</v>
      </c>
      <c r="E135" t="s">
        <v>266</v>
      </c>
      <c r="F135" t="s">
        <v>300</v>
      </c>
      <c r="G135" s="35">
        <v>119</v>
      </c>
      <c r="H135" s="35">
        <v>24</v>
      </c>
      <c r="I135" s="35" t="s">
        <v>523</v>
      </c>
    </row>
    <row r="136" spans="1:9" ht="16" x14ac:dyDescent="0.2">
      <c r="B136" t="s">
        <v>592</v>
      </c>
      <c r="C136" t="s">
        <v>242</v>
      </c>
      <c r="D136" t="s">
        <v>214</v>
      </c>
      <c r="E136" t="s">
        <v>285</v>
      </c>
      <c r="F136" t="s">
        <v>296</v>
      </c>
      <c r="G136" s="35">
        <v>126</v>
      </c>
      <c r="H136" s="35">
        <v>14</v>
      </c>
      <c r="I136" s="35" t="s">
        <v>523</v>
      </c>
    </row>
    <row r="137" spans="1:9" ht="16" x14ac:dyDescent="0.2">
      <c r="B137" t="s">
        <v>593</v>
      </c>
      <c r="C137" t="s">
        <v>297</v>
      </c>
      <c r="D137" t="s">
        <v>262</v>
      </c>
      <c r="E137" t="s">
        <v>127</v>
      </c>
      <c r="F137" t="s">
        <v>195</v>
      </c>
      <c r="G137" s="35">
        <v>39</v>
      </c>
      <c r="H137" s="35">
        <v>132</v>
      </c>
      <c r="I137" s="35" t="s">
        <v>526</v>
      </c>
    </row>
    <row r="138" spans="1:9" ht="16" x14ac:dyDescent="0.2">
      <c r="B138" t="s">
        <v>594</v>
      </c>
      <c r="C138" t="s">
        <v>224</v>
      </c>
      <c r="D138" t="s">
        <v>203</v>
      </c>
      <c r="E138" t="s">
        <v>210</v>
      </c>
      <c r="F138" t="s">
        <v>278</v>
      </c>
      <c r="G138" s="35">
        <v>103</v>
      </c>
      <c r="H138" s="35">
        <v>71</v>
      </c>
      <c r="I138" s="35" t="s">
        <v>523</v>
      </c>
    </row>
    <row r="139" spans="1:9" ht="16" x14ac:dyDescent="0.2">
      <c r="A139" t="s">
        <v>586</v>
      </c>
      <c r="B139" t="s">
        <v>595</v>
      </c>
      <c r="C139" t="s">
        <v>235</v>
      </c>
      <c r="D139" t="s">
        <v>239</v>
      </c>
      <c r="E139" t="s">
        <v>258</v>
      </c>
      <c r="F139" t="s">
        <v>287</v>
      </c>
      <c r="G139" s="35">
        <v>32</v>
      </c>
      <c r="H139" s="35">
        <v>53</v>
      </c>
      <c r="I139" s="35" t="s">
        <v>526</v>
      </c>
    </row>
    <row r="140" spans="1:9" ht="16" x14ac:dyDescent="0.2">
      <c r="B140" t="s">
        <v>596</v>
      </c>
      <c r="C140" t="s">
        <v>248</v>
      </c>
      <c r="D140" t="s">
        <v>254</v>
      </c>
      <c r="E140" t="s">
        <v>199</v>
      </c>
      <c r="F140" t="s">
        <v>274</v>
      </c>
      <c r="G140" s="35">
        <v>50</v>
      </c>
      <c r="H140" s="35">
        <v>121</v>
      </c>
      <c r="I140" s="35" t="s">
        <v>526</v>
      </c>
    </row>
    <row r="141" spans="1:9" ht="16" x14ac:dyDescent="0.2">
      <c r="B141" t="s">
        <v>597</v>
      </c>
      <c r="C141" t="s">
        <v>131</v>
      </c>
      <c r="D141" t="s">
        <v>114</v>
      </c>
      <c r="E141" t="s">
        <v>293</v>
      </c>
      <c r="F141" t="s">
        <v>228</v>
      </c>
      <c r="G141" s="35">
        <v>64</v>
      </c>
      <c r="H141" s="35">
        <v>67</v>
      </c>
      <c r="I141" s="35" t="s">
        <v>526</v>
      </c>
    </row>
    <row r="142" spans="1:9" ht="16" x14ac:dyDescent="0.2">
      <c r="B142" t="s">
        <v>598</v>
      </c>
      <c r="C142" t="s">
        <v>251</v>
      </c>
      <c r="D142" t="s">
        <v>296</v>
      </c>
      <c r="E142" t="s">
        <v>226</v>
      </c>
      <c r="F142" t="s">
        <v>119</v>
      </c>
      <c r="G142" s="35">
        <v>38</v>
      </c>
      <c r="H142" s="35">
        <v>100</v>
      </c>
      <c r="I142" s="35" t="s">
        <v>526</v>
      </c>
    </row>
    <row r="143" spans="1:9" ht="16" x14ac:dyDescent="0.2">
      <c r="A143" t="s">
        <v>586</v>
      </c>
      <c r="B143" t="s">
        <v>599</v>
      </c>
      <c r="C143" t="s">
        <v>284</v>
      </c>
      <c r="D143" t="s">
        <v>281</v>
      </c>
      <c r="E143" t="s">
        <v>262</v>
      </c>
      <c r="F143" t="s">
        <v>300</v>
      </c>
      <c r="G143" s="35">
        <v>38</v>
      </c>
      <c r="H143" s="35">
        <v>39</v>
      </c>
      <c r="I143" s="35" t="s">
        <v>526</v>
      </c>
    </row>
    <row r="144" spans="1:9" ht="16" x14ac:dyDescent="0.2">
      <c r="B144" t="s">
        <v>600</v>
      </c>
      <c r="C144" t="s">
        <v>297</v>
      </c>
      <c r="D144" t="s">
        <v>276</v>
      </c>
      <c r="E144" t="s">
        <v>242</v>
      </c>
      <c r="F144" t="s">
        <v>232</v>
      </c>
      <c r="G144" s="35">
        <v>31</v>
      </c>
      <c r="H144" s="35">
        <v>103</v>
      </c>
      <c r="I144" s="35" t="s">
        <v>526</v>
      </c>
    </row>
    <row r="145" spans="2:9" ht="16" x14ac:dyDescent="0.2">
      <c r="B145" t="s">
        <v>601</v>
      </c>
      <c r="C145" t="s">
        <v>290</v>
      </c>
      <c r="D145" t="s">
        <v>266</v>
      </c>
      <c r="E145" t="s">
        <v>214</v>
      </c>
      <c r="F145" t="s">
        <v>124</v>
      </c>
      <c r="G145" s="35">
        <v>50</v>
      </c>
      <c r="H145" s="35">
        <v>106</v>
      </c>
      <c r="I145" s="35" t="s">
        <v>526</v>
      </c>
    </row>
    <row r="146" spans="2:9" ht="16" x14ac:dyDescent="0.2">
      <c r="B146" t="s">
        <v>602</v>
      </c>
      <c r="C146" t="s">
        <v>269</v>
      </c>
      <c r="D146" t="s">
        <v>272</v>
      </c>
      <c r="E146" t="s">
        <v>245</v>
      </c>
      <c r="F146" t="s">
        <v>285</v>
      </c>
      <c r="G146" s="35">
        <v>51</v>
      </c>
      <c r="H146" s="35">
        <v>89</v>
      </c>
      <c r="I146" s="35" t="s">
        <v>526</v>
      </c>
    </row>
    <row r="147" spans="2:9" ht="16" x14ac:dyDescent="0.2">
      <c r="B147" t="s">
        <v>603</v>
      </c>
      <c r="C147" t="s">
        <v>240</v>
      </c>
      <c r="D147" t="s">
        <v>207</v>
      </c>
      <c r="E147" t="s">
        <v>219</v>
      </c>
      <c r="F147" t="s">
        <v>256</v>
      </c>
      <c r="G147" s="35">
        <v>88</v>
      </c>
      <c r="H147" s="35">
        <v>63</v>
      </c>
      <c r="I147" s="35" t="s">
        <v>523</v>
      </c>
    </row>
    <row r="148" spans="2:9" ht="16" x14ac:dyDescent="0.2">
      <c r="B148" t="s">
        <v>604</v>
      </c>
      <c r="C148" t="s">
        <v>296</v>
      </c>
      <c r="D148" t="s">
        <v>131</v>
      </c>
      <c r="E148" t="s">
        <v>226</v>
      </c>
      <c r="F148" t="s">
        <v>203</v>
      </c>
      <c r="G148" s="35">
        <v>110</v>
      </c>
      <c r="H148" s="35">
        <v>117</v>
      </c>
      <c r="I148" s="35" t="s">
        <v>526</v>
      </c>
    </row>
    <row r="149" spans="2:9" ht="16" x14ac:dyDescent="0.2">
      <c r="B149" t="s">
        <v>605</v>
      </c>
      <c r="C149" t="s">
        <v>258</v>
      </c>
      <c r="D149" t="s">
        <v>251</v>
      </c>
      <c r="E149" t="s">
        <v>262</v>
      </c>
      <c r="F149" t="s">
        <v>242</v>
      </c>
      <c r="G149" s="35">
        <v>69</v>
      </c>
      <c r="H149" s="35">
        <v>72</v>
      </c>
      <c r="I149" s="35" t="s">
        <v>526</v>
      </c>
    </row>
    <row r="150" spans="2:9" ht="16" x14ac:dyDescent="0.2">
      <c r="B150" t="s">
        <v>606</v>
      </c>
      <c r="C150" t="s">
        <v>228</v>
      </c>
      <c r="D150" t="s">
        <v>266</v>
      </c>
      <c r="E150" t="s">
        <v>232</v>
      </c>
      <c r="F150" t="s">
        <v>287</v>
      </c>
      <c r="G150" s="35">
        <v>88</v>
      </c>
      <c r="H150" s="35">
        <v>78</v>
      </c>
      <c r="I150" s="35" t="s">
        <v>523</v>
      </c>
    </row>
    <row r="151" spans="2:9" ht="16" x14ac:dyDescent="0.2">
      <c r="B151" t="s">
        <v>607</v>
      </c>
      <c r="C151" t="s">
        <v>248</v>
      </c>
      <c r="D151" t="s">
        <v>224</v>
      </c>
      <c r="E151" t="s">
        <v>297</v>
      </c>
      <c r="F151" t="s">
        <v>235</v>
      </c>
      <c r="G151" s="35">
        <v>92</v>
      </c>
      <c r="H151" s="35">
        <v>83</v>
      </c>
      <c r="I151" s="35" t="s">
        <v>523</v>
      </c>
    </row>
    <row r="152" spans="2:9" ht="16" x14ac:dyDescent="0.2">
      <c r="B152" t="s">
        <v>608</v>
      </c>
      <c r="C152" t="s">
        <v>293</v>
      </c>
      <c r="D152" t="s">
        <v>124</v>
      </c>
      <c r="E152" t="s">
        <v>240</v>
      </c>
      <c r="F152" t="s">
        <v>284</v>
      </c>
      <c r="G152" s="35">
        <v>70</v>
      </c>
      <c r="H152" s="35">
        <v>100</v>
      </c>
      <c r="I152" s="35" t="s">
        <v>526</v>
      </c>
    </row>
    <row r="153" spans="2:9" ht="16" x14ac:dyDescent="0.2">
      <c r="B153" t="s">
        <v>609</v>
      </c>
      <c r="C153" t="s">
        <v>219</v>
      </c>
      <c r="D153" t="s">
        <v>199</v>
      </c>
      <c r="E153" t="s">
        <v>278</v>
      </c>
      <c r="F153" t="s">
        <v>281</v>
      </c>
      <c r="G153" s="35">
        <v>116</v>
      </c>
      <c r="H153" s="35">
        <v>46</v>
      </c>
      <c r="I153" s="35" t="s">
        <v>523</v>
      </c>
    </row>
    <row r="154" spans="2:9" ht="16" x14ac:dyDescent="0.2">
      <c r="B154" t="s">
        <v>610</v>
      </c>
      <c r="C154" t="s">
        <v>300</v>
      </c>
      <c r="D154" t="s">
        <v>195</v>
      </c>
      <c r="E154" t="s">
        <v>276</v>
      </c>
      <c r="F154" t="s">
        <v>245</v>
      </c>
      <c r="G154" s="35">
        <v>94</v>
      </c>
      <c r="H154" s="35">
        <v>73</v>
      </c>
      <c r="I154" s="35" t="s">
        <v>523</v>
      </c>
    </row>
    <row r="155" spans="2:9" ht="16" x14ac:dyDescent="0.2">
      <c r="B155" t="s">
        <v>611</v>
      </c>
      <c r="C155" t="s">
        <v>119</v>
      </c>
      <c r="D155" t="s">
        <v>127</v>
      </c>
      <c r="E155" t="s">
        <v>285</v>
      </c>
      <c r="F155" t="s">
        <v>239</v>
      </c>
      <c r="G155" s="35">
        <v>65</v>
      </c>
      <c r="H155" s="35">
        <v>75</v>
      </c>
      <c r="I155" s="35" t="s">
        <v>526</v>
      </c>
    </row>
    <row r="156" spans="2:9" ht="16" x14ac:dyDescent="0.2">
      <c r="B156" t="s">
        <v>612</v>
      </c>
      <c r="C156" t="s">
        <v>269</v>
      </c>
      <c r="D156" t="s">
        <v>254</v>
      </c>
      <c r="E156" t="s">
        <v>214</v>
      </c>
      <c r="F156" t="s">
        <v>256</v>
      </c>
      <c r="G156" s="35">
        <v>33</v>
      </c>
      <c r="H156" s="35">
        <v>91</v>
      </c>
      <c r="I156" s="35" t="s">
        <v>526</v>
      </c>
    </row>
    <row r="157" spans="2:9" ht="16" x14ac:dyDescent="0.2">
      <c r="B157" t="s">
        <v>613</v>
      </c>
      <c r="C157" t="s">
        <v>290</v>
      </c>
      <c r="D157" t="s">
        <v>272</v>
      </c>
      <c r="E157" t="s">
        <v>207</v>
      </c>
      <c r="F157" t="s">
        <v>210</v>
      </c>
      <c r="G157" s="35">
        <v>71</v>
      </c>
      <c r="H157" s="35">
        <v>100</v>
      </c>
      <c r="I157" s="35" t="s">
        <v>526</v>
      </c>
    </row>
    <row r="158" spans="2:9" ht="16" x14ac:dyDescent="0.2">
      <c r="B158" t="s">
        <v>614</v>
      </c>
      <c r="C158" t="s">
        <v>274</v>
      </c>
      <c r="D158" t="s">
        <v>114</v>
      </c>
      <c r="E158" t="s">
        <v>278</v>
      </c>
      <c r="F158" t="s">
        <v>242</v>
      </c>
      <c r="G158" s="35">
        <v>49</v>
      </c>
      <c r="H158" s="35">
        <v>49</v>
      </c>
      <c r="I158" s="35" t="s">
        <v>615</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FB2-8721-BD4A-8F29-24711CD6436E}">
  <sheetPr codeName="Sheet4"/>
  <dimension ref="A1:K132"/>
  <sheetViews>
    <sheetView workbookViewId="0">
      <selection activeCell="B2" sqref="B2"/>
    </sheetView>
  </sheetViews>
  <sheetFormatPr baseColWidth="10" defaultColWidth="11.5" defaultRowHeight="15" x14ac:dyDescent="0.2"/>
  <sheetData>
    <row r="1" spans="1:8" x14ac:dyDescent="0.2">
      <c r="A1" t="s">
        <v>616</v>
      </c>
      <c r="B1" t="s">
        <v>617</v>
      </c>
      <c r="C1" t="s">
        <v>618</v>
      </c>
      <c r="D1" t="s">
        <v>619</v>
      </c>
      <c r="F1" t="s">
        <v>620</v>
      </c>
      <c r="G1" t="s">
        <v>621</v>
      </c>
      <c r="H1" t="s">
        <v>622</v>
      </c>
    </row>
    <row r="2" spans="1:8" x14ac:dyDescent="0.2">
      <c r="A2" s="18" t="s">
        <v>214</v>
      </c>
      <c r="D2">
        <v>52</v>
      </c>
      <c r="H2">
        <v>23.5</v>
      </c>
    </row>
    <row r="3" spans="1:8" x14ac:dyDescent="0.2">
      <c r="A3" s="19" t="s">
        <v>180</v>
      </c>
      <c r="D3">
        <v>0</v>
      </c>
      <c r="H3">
        <v>34.5</v>
      </c>
    </row>
    <row r="4" spans="1:8" x14ac:dyDescent="0.2">
      <c r="A4" s="18" t="s">
        <v>293</v>
      </c>
      <c r="D4">
        <v>25</v>
      </c>
      <c r="H4">
        <v>8.5</v>
      </c>
    </row>
    <row r="5" spans="1:8" x14ac:dyDescent="0.2">
      <c r="A5" s="19" t="s">
        <v>195</v>
      </c>
      <c r="D5">
        <v>2</v>
      </c>
      <c r="H5">
        <v>-0.5</v>
      </c>
    </row>
    <row r="6" spans="1:8" x14ac:dyDescent="0.2">
      <c r="A6" s="18" t="s">
        <v>207</v>
      </c>
      <c r="D6">
        <v>15</v>
      </c>
      <c r="H6">
        <v>-11.5</v>
      </c>
    </row>
    <row r="7" spans="1:8" x14ac:dyDescent="0.2">
      <c r="A7" s="19" t="s">
        <v>254</v>
      </c>
      <c r="D7">
        <v>38</v>
      </c>
      <c r="H7">
        <v>10.5</v>
      </c>
    </row>
    <row r="8" spans="1:8" x14ac:dyDescent="0.2">
      <c r="A8" s="18" t="s">
        <v>182</v>
      </c>
      <c r="D8">
        <v>10</v>
      </c>
      <c r="H8">
        <v>-4.5</v>
      </c>
    </row>
    <row r="9" spans="1:8" x14ac:dyDescent="0.2">
      <c r="A9" s="19" t="s">
        <v>290</v>
      </c>
      <c r="D9">
        <v>17</v>
      </c>
      <c r="H9">
        <v>5.5</v>
      </c>
    </row>
    <row r="10" spans="1:8" x14ac:dyDescent="0.2">
      <c r="A10" s="18" t="s">
        <v>138</v>
      </c>
      <c r="D10">
        <v>18</v>
      </c>
      <c r="H10">
        <v>11.5</v>
      </c>
    </row>
    <row r="11" spans="1:8" x14ac:dyDescent="0.2">
      <c r="A11" s="19" t="s">
        <v>186</v>
      </c>
      <c r="D11">
        <v>8</v>
      </c>
      <c r="H11">
        <v>16.5</v>
      </c>
    </row>
    <row r="12" spans="1:8" x14ac:dyDescent="0.2">
      <c r="A12" s="18" t="s">
        <v>203</v>
      </c>
      <c r="D12">
        <v>40</v>
      </c>
      <c r="H12">
        <v>-3.5</v>
      </c>
    </row>
    <row r="13" spans="1:8" x14ac:dyDescent="0.2">
      <c r="A13" s="19" t="s">
        <v>210</v>
      </c>
      <c r="D13">
        <v>4</v>
      </c>
      <c r="H13">
        <v>11.5</v>
      </c>
    </row>
    <row r="14" spans="1:8" x14ac:dyDescent="0.2">
      <c r="A14" s="18" t="s">
        <v>219</v>
      </c>
      <c r="D14">
        <v>61</v>
      </c>
      <c r="H14">
        <v>9.5</v>
      </c>
    </row>
    <row r="15" spans="1:8" x14ac:dyDescent="0.2">
      <c r="A15" s="19" t="s">
        <v>258</v>
      </c>
      <c r="D15">
        <v>-9</v>
      </c>
      <c r="H15">
        <v>-25.5</v>
      </c>
    </row>
    <row r="16" spans="1:8" x14ac:dyDescent="0.2">
      <c r="A16" s="18" t="s">
        <v>262</v>
      </c>
      <c r="D16">
        <v>10</v>
      </c>
      <c r="H16">
        <v>-9.5</v>
      </c>
    </row>
    <row r="17" spans="1:8" x14ac:dyDescent="0.2">
      <c r="A17" s="19" t="s">
        <v>228</v>
      </c>
      <c r="D17">
        <v>7</v>
      </c>
      <c r="H17">
        <v>-15.5</v>
      </c>
    </row>
    <row r="18" spans="1:8" x14ac:dyDescent="0.2">
      <c r="A18" s="18" t="s">
        <v>278</v>
      </c>
      <c r="D18">
        <v>22</v>
      </c>
      <c r="H18">
        <v>-11.5</v>
      </c>
    </row>
    <row r="19" spans="1:8" x14ac:dyDescent="0.2">
      <c r="A19" s="19" t="s">
        <v>232</v>
      </c>
      <c r="D19">
        <v>13</v>
      </c>
      <c r="H19">
        <v>-3.5</v>
      </c>
    </row>
    <row r="20" spans="1:8" x14ac:dyDescent="0.2">
      <c r="A20" s="18" t="s">
        <v>147</v>
      </c>
      <c r="D20">
        <v>19</v>
      </c>
      <c r="H20">
        <v>2.5</v>
      </c>
    </row>
    <row r="21" spans="1:8" x14ac:dyDescent="0.2">
      <c r="A21" s="19" t="s">
        <v>300</v>
      </c>
      <c r="D21">
        <v>23</v>
      </c>
      <c r="H21">
        <v>7.5</v>
      </c>
    </row>
    <row r="22" spans="1:8" x14ac:dyDescent="0.2">
      <c r="A22" s="18" t="s">
        <v>235</v>
      </c>
      <c r="D22">
        <v>-6</v>
      </c>
      <c r="H22">
        <v>-18.5</v>
      </c>
    </row>
    <row r="23" spans="1:8" x14ac:dyDescent="0.2">
      <c r="A23" s="19" t="s">
        <v>281</v>
      </c>
      <c r="D23">
        <v>-1</v>
      </c>
      <c r="H23">
        <v>-16.5</v>
      </c>
    </row>
    <row r="24" spans="1:8" x14ac:dyDescent="0.2">
      <c r="A24" s="18" t="s">
        <v>266</v>
      </c>
      <c r="D24">
        <v>36</v>
      </c>
      <c r="H24">
        <v>-8.5</v>
      </c>
    </row>
    <row r="25" spans="1:8" x14ac:dyDescent="0.2">
      <c r="A25" s="19" t="s">
        <v>287</v>
      </c>
      <c r="D25">
        <v>14</v>
      </c>
      <c r="H25">
        <v>-13.5</v>
      </c>
    </row>
    <row r="26" spans="1:8" x14ac:dyDescent="0.2">
      <c r="A26" s="18" t="s">
        <v>272</v>
      </c>
      <c r="D26">
        <v>13</v>
      </c>
      <c r="H26">
        <v>3.5</v>
      </c>
    </row>
    <row r="27" spans="1:8" x14ac:dyDescent="0.2">
      <c r="A27" s="19" t="s">
        <v>152</v>
      </c>
      <c r="D27">
        <v>16</v>
      </c>
      <c r="H27">
        <v>-21.5</v>
      </c>
    </row>
    <row r="28" spans="1:8" x14ac:dyDescent="0.2">
      <c r="A28" s="18" t="s">
        <v>156</v>
      </c>
      <c r="D28">
        <v>5</v>
      </c>
      <c r="H28">
        <v>-16.5</v>
      </c>
    </row>
    <row r="29" spans="1:8" x14ac:dyDescent="0.2">
      <c r="A29" s="19" t="s">
        <v>224</v>
      </c>
      <c r="D29">
        <v>27</v>
      </c>
      <c r="H29">
        <v>-11.5</v>
      </c>
    </row>
    <row r="30" spans="1:8" x14ac:dyDescent="0.2">
      <c r="A30" s="18" t="s">
        <v>242</v>
      </c>
      <c r="D30">
        <v>12</v>
      </c>
      <c r="H30">
        <v>-34.5</v>
      </c>
    </row>
    <row r="31" spans="1:8" x14ac:dyDescent="0.2">
      <c r="A31" s="19" t="s">
        <v>190</v>
      </c>
      <c r="D31">
        <v>13</v>
      </c>
      <c r="H31">
        <v>3.5</v>
      </c>
    </row>
    <row r="32" spans="1:8" x14ac:dyDescent="0.2">
      <c r="A32" s="20" t="s">
        <v>251</v>
      </c>
      <c r="D32">
        <v>32</v>
      </c>
      <c r="H32">
        <v>29.5</v>
      </c>
    </row>
    <row r="34" spans="1:11" x14ac:dyDescent="0.2">
      <c r="B34" t="s">
        <v>623</v>
      </c>
      <c r="C34" t="s">
        <v>624</v>
      </c>
      <c r="D34" t="s">
        <v>625</v>
      </c>
      <c r="E34" t="s">
        <v>626</v>
      </c>
      <c r="H34" t="s">
        <v>622</v>
      </c>
      <c r="I34" t="s">
        <v>624</v>
      </c>
      <c r="J34" t="s">
        <v>620</v>
      </c>
      <c r="K34" t="s">
        <v>621</v>
      </c>
    </row>
    <row r="35" spans="1:11" x14ac:dyDescent="0.2">
      <c r="A35" t="s">
        <v>627</v>
      </c>
      <c r="B35">
        <f>_xlfn.XLOOKUP(DATA!C3,$A$2:$A$32,$D$2:$D$32)+_xlfn.XLOOKUP(DATA!D3,$A$2:$A$32,$D$2:$D$32)</f>
        <v>99</v>
      </c>
      <c r="C35">
        <f>DATA!G3</f>
        <v>148</v>
      </c>
      <c r="H35">
        <f>_xlfn.XLOOKUP(DATA!C3,$A$2:$A$32,$H$2:$H$32)+_xlfn.XLOOKUP(DATA!D3,$A$2:$A$32,$H$2:$H$32)</f>
        <v>20</v>
      </c>
      <c r="I35">
        <f>DATA!G3-DATA!H3</f>
        <v>81</v>
      </c>
    </row>
    <row r="36" spans="1:11" x14ac:dyDescent="0.2">
      <c r="B36">
        <f>_xlfn.XLOOKUP(DATA!C4,$A$2:$A$32,$D$2:$D$32)+_xlfn.XLOOKUP(DATA!D4,$A$2:$A$32,$D$2:$D$32)</f>
        <v>38</v>
      </c>
      <c r="C36">
        <f>DATA!G4</f>
        <v>38</v>
      </c>
      <c r="H36">
        <f>_xlfn.XLOOKUP(DATA!C4,$A$2:$A$32,$H$2:$H$32)+_xlfn.XLOOKUP(DATA!D4,$A$2:$A$32,$H$2:$H$32)</f>
        <v>-4</v>
      </c>
      <c r="I36">
        <f>DATA!G4-DATA!H4</f>
        <v>-10</v>
      </c>
    </row>
    <row r="37" spans="1:11" x14ac:dyDescent="0.2">
      <c r="B37">
        <f>_xlfn.XLOOKUP(DATA!C5,$A$2:$A$32,$D$2:$D$32)+_xlfn.XLOOKUP(DATA!D5,$A$2:$A$32,$D$2:$D$32)</f>
        <v>48</v>
      </c>
      <c r="C37">
        <f>DATA!G5</f>
        <v>48</v>
      </c>
      <c r="H37">
        <f>_xlfn.XLOOKUP(DATA!C5,$A$2:$A$32,$H$2:$H$32)+_xlfn.XLOOKUP(DATA!D5,$A$2:$A$32,$H$2:$H$32)</f>
        <v>13</v>
      </c>
      <c r="I37">
        <f>DATA!G5-DATA!H5</f>
        <v>13</v>
      </c>
    </row>
    <row r="38" spans="1:11" x14ac:dyDescent="0.2">
      <c r="B38">
        <f>_xlfn.XLOOKUP(DATA!C6,$A$2:$A$32,$D$2:$D$32)+_xlfn.XLOOKUP(DATA!D6,$A$2:$A$32,$D$2:$D$32)</f>
        <v>10</v>
      </c>
      <c r="C38">
        <f>DATA!G6</f>
        <v>10</v>
      </c>
      <c r="H38">
        <f>_xlfn.XLOOKUP(DATA!C6,$A$2:$A$32,$H$2:$H$32)+_xlfn.XLOOKUP(DATA!D6,$A$2:$A$32,$H$2:$H$32)</f>
        <v>-40</v>
      </c>
      <c r="I38">
        <f>DATA!G6-DATA!H6</f>
        <v>-94</v>
      </c>
    </row>
    <row r="39" spans="1:11" x14ac:dyDescent="0.2">
      <c r="B39">
        <f>_xlfn.XLOOKUP(DATA!C7,$A$2:$A$32,$D$2:$D$32)+_xlfn.XLOOKUP(DATA!D7,$A$2:$A$32,$D$2:$D$32)</f>
        <v>33</v>
      </c>
      <c r="C39">
        <f>DATA!G7</f>
        <v>59</v>
      </c>
      <c r="H39">
        <f>_xlfn.XLOOKUP(DATA!C7,$A$2:$A$32,$H$2:$H$32)+_xlfn.XLOOKUP(DATA!D7,$A$2:$A$32,$H$2:$H$32)</f>
        <v>-11</v>
      </c>
      <c r="I39">
        <f>DATA!G7-DATA!H7</f>
        <v>43</v>
      </c>
    </row>
    <row r="40" spans="1:11" x14ac:dyDescent="0.2">
      <c r="B40">
        <f>_xlfn.XLOOKUP(DATA!C8,$A$2:$A$32,$D$2:$D$32)+_xlfn.XLOOKUP(DATA!D8,$A$2:$A$32,$D$2:$D$32)</f>
        <v>7</v>
      </c>
      <c r="C40">
        <f>DATA!G8</f>
        <v>90</v>
      </c>
      <c r="H40">
        <f>_xlfn.XLOOKUP(DATA!C8,$A$2:$A$32,$H$2:$H$32)+_xlfn.XLOOKUP(DATA!D8,$A$2:$A$32,$H$2:$H$32)</f>
        <v>19</v>
      </c>
      <c r="I40">
        <f>DATA!G8-DATA!H8</f>
        <v>55</v>
      </c>
    </row>
    <row r="41" spans="1:11" x14ac:dyDescent="0.2">
      <c r="B41">
        <f>_xlfn.XLOOKUP(DATA!C9,$A$2:$A$32,$D$2:$D$32)+_xlfn.XLOOKUP(DATA!D9,$A$2:$A$32,$D$2:$D$32)</f>
        <v>47</v>
      </c>
      <c r="C41">
        <f>DATA!G9</f>
        <v>65</v>
      </c>
      <c r="H41">
        <f>_xlfn.XLOOKUP(DATA!C9,$A$2:$A$32,$H$2:$H$32)+_xlfn.XLOOKUP(DATA!D9,$A$2:$A$32,$H$2:$H$32)</f>
        <v>-3</v>
      </c>
      <c r="I41">
        <f>DATA!G9-DATA!H9</f>
        <v>20</v>
      </c>
    </row>
    <row r="42" spans="1:11" x14ac:dyDescent="0.2">
      <c r="B42">
        <f>_xlfn.XLOOKUP(DATA!C10,$A$2:$A$32,$D$2:$D$32)+_xlfn.XLOOKUP(DATA!D10,$A$2:$A$32,$D$2:$D$32)</f>
        <v>35</v>
      </c>
      <c r="C42">
        <f>DATA!G10</f>
        <v>56</v>
      </c>
      <c r="H42">
        <f>_xlfn.XLOOKUP(DATA!C10,$A$2:$A$32,$H$2:$H$32)+_xlfn.XLOOKUP(DATA!D10,$A$2:$A$32,$H$2:$H$32)</f>
        <v>17</v>
      </c>
      <c r="I42">
        <f>DATA!G10-DATA!H10</f>
        <v>31</v>
      </c>
    </row>
    <row r="43" spans="1:11" x14ac:dyDescent="0.2">
      <c r="B43">
        <f>_xlfn.XLOOKUP(DATA!C11,$A$2:$A$32,$D$2:$D$32)+_xlfn.XLOOKUP(DATA!D11,$A$2:$A$32,$D$2:$D$32)</f>
        <v>-1</v>
      </c>
      <c r="C43">
        <f>DATA!G11</f>
        <v>68</v>
      </c>
      <c r="H43">
        <f>_xlfn.XLOOKUP(DATA!C11,$A$2:$A$32,$H$2:$H$32)+_xlfn.XLOOKUP(DATA!D11,$A$2:$A$32,$H$2:$H$32)</f>
        <v>-9</v>
      </c>
      <c r="I43">
        <f>DATA!G11-DATA!H11</f>
        <v>3</v>
      </c>
    </row>
    <row r="44" spans="1:11" x14ac:dyDescent="0.2">
      <c r="B44">
        <f>_xlfn.XLOOKUP(DATA!C12,$A$2:$A$32,$D$2:$D$32)+_xlfn.XLOOKUP(DATA!D12,$A$2:$A$32,$D$2:$D$32)</f>
        <v>21</v>
      </c>
      <c r="C44">
        <f>DATA!G12</f>
        <v>96</v>
      </c>
      <c r="H44">
        <f>_xlfn.XLOOKUP(DATA!C12,$A$2:$A$32,$H$2:$H$32)+_xlfn.XLOOKUP(DATA!D12,$A$2:$A$32,$H$2:$H$32)</f>
        <v>2</v>
      </c>
      <c r="I44">
        <f>DATA!G12-DATA!H12</f>
        <v>2</v>
      </c>
    </row>
    <row r="45" spans="1:11" x14ac:dyDescent="0.2">
      <c r="B45">
        <f>_xlfn.XLOOKUP(DATA!C13,$A$2:$A$32,$D$2:$D$32)+_xlfn.XLOOKUP(DATA!D13,$A$2:$A$32,$D$2:$D$32)</f>
        <v>18</v>
      </c>
      <c r="C45">
        <f>DATA!G13</f>
        <v>38</v>
      </c>
      <c r="H45">
        <f>_xlfn.XLOOKUP(DATA!C13,$A$2:$A$32,$H$2:$H$32)+_xlfn.XLOOKUP(DATA!D13,$A$2:$A$32,$H$2:$H$32)</f>
        <v>-20</v>
      </c>
      <c r="I45">
        <f>DATA!G13-DATA!H13</f>
        <v>-20</v>
      </c>
    </row>
    <row r="46" spans="1:11" x14ac:dyDescent="0.2">
      <c r="B46">
        <f>_xlfn.XLOOKUP(DATA!C14,$A$2:$A$32,$D$2:$D$32)+_xlfn.XLOOKUP(DATA!D14,$A$2:$A$32,$D$2:$D$32)</f>
        <v>40</v>
      </c>
      <c r="C46">
        <f>DATA!G14</f>
        <v>40</v>
      </c>
      <c r="H46">
        <f>_xlfn.XLOOKUP(DATA!C14,$A$2:$A$32,$H$2:$H$32)+_xlfn.XLOOKUP(DATA!D14,$A$2:$A$32,$H$2:$H$32)</f>
        <v>-8</v>
      </c>
      <c r="I46">
        <f>DATA!G14-DATA!H14</f>
        <v>-8</v>
      </c>
    </row>
    <row r="47" spans="1:11" x14ac:dyDescent="0.2">
      <c r="B47">
        <f>_xlfn.XLOOKUP(DATA!C15,$A$2:$A$32,$D$2:$D$32)+_xlfn.XLOOKUP(DATA!D15,$A$2:$A$32,$D$2:$D$32)</f>
        <v>49</v>
      </c>
      <c r="C47">
        <f>DATA!G15</f>
        <v>60</v>
      </c>
      <c r="H47">
        <f>_xlfn.XLOOKUP(DATA!C15,$A$2:$A$32,$H$2:$H$32)+_xlfn.XLOOKUP(DATA!D15,$A$2:$A$32,$H$2:$H$32)</f>
        <v>-5</v>
      </c>
      <c r="I47">
        <f>DATA!G15-DATA!H15</f>
        <v>-5</v>
      </c>
    </row>
    <row r="48" spans="1:11" x14ac:dyDescent="0.2">
      <c r="B48">
        <f>_xlfn.XLOOKUP(DATA!C16,$A$2:$A$32,$D$2:$D$32)+_xlfn.XLOOKUP(DATA!D16,$A$2:$A$32,$D$2:$D$32)</f>
        <v>51</v>
      </c>
      <c r="C48">
        <f>DATA!G16</f>
        <v>51</v>
      </c>
      <c r="H48">
        <f>_xlfn.XLOOKUP(DATA!C16,$A$2:$A$32,$H$2:$H$32)+_xlfn.XLOOKUP(DATA!D16,$A$2:$A$32,$H$2:$H$32)</f>
        <v>7</v>
      </c>
      <c r="I48">
        <f>DATA!G16-DATA!H16</f>
        <v>7</v>
      </c>
    </row>
    <row r="49" spans="2:9" x14ac:dyDescent="0.2">
      <c r="B49">
        <f>_xlfn.XLOOKUP(DATA!C17,$A$2:$A$32,$D$2:$D$32)+_xlfn.XLOOKUP(DATA!D17,$A$2:$A$32,$D$2:$D$32)</f>
        <v>52</v>
      </c>
      <c r="C49">
        <f>DATA!G17</f>
        <v>107</v>
      </c>
      <c r="H49">
        <f>_xlfn.XLOOKUP(DATA!C17,$A$2:$A$32,$H$2:$H$32)+_xlfn.XLOOKUP(DATA!D17,$A$2:$A$32,$H$2:$H$32)</f>
        <v>-3</v>
      </c>
      <c r="I49">
        <f>DATA!G17-DATA!H17</f>
        <v>13</v>
      </c>
    </row>
    <row r="50" spans="2:9" x14ac:dyDescent="0.2">
      <c r="B50">
        <f>_xlfn.XLOOKUP(DATA!C18,$A$2:$A$32,$D$2:$D$32)+_xlfn.XLOOKUP(DATA!D18,$A$2:$A$32,$D$2:$D$32)</f>
        <v>32</v>
      </c>
      <c r="C50">
        <f>DATA!G18</f>
        <v>84</v>
      </c>
      <c r="H50">
        <f>_xlfn.XLOOKUP(DATA!C18,$A$2:$A$32,$H$2:$H$32)+_xlfn.XLOOKUP(DATA!D18,$A$2:$A$32,$H$2:$H$32)</f>
        <v>-6</v>
      </c>
      <c r="I50">
        <f>DATA!G18-DATA!H18</f>
        <v>52</v>
      </c>
    </row>
    <row r="51" spans="2:9" x14ac:dyDescent="0.2">
      <c r="B51">
        <f>_xlfn.XLOOKUP(DATA!C19,$A$2:$A$32,$D$2:$D$32)+_xlfn.XLOOKUP(DATA!D19,$A$2:$A$32,$D$2:$D$32)</f>
        <v>57</v>
      </c>
      <c r="C51">
        <f>DATA!G19</f>
        <v>102</v>
      </c>
      <c r="H51">
        <f>_xlfn.XLOOKUP(DATA!C19,$A$2:$A$32,$H$2:$H$32)+_xlfn.XLOOKUP(DATA!D19,$A$2:$A$32,$H$2:$H$32)</f>
        <v>7</v>
      </c>
      <c r="I51">
        <f>DATA!G19-DATA!H19</f>
        <v>73</v>
      </c>
    </row>
    <row r="52" spans="2:9" x14ac:dyDescent="0.2">
      <c r="B52">
        <f>_xlfn.XLOOKUP(DATA!C20,$A$2:$A$32,$D$2:$D$32)+_xlfn.XLOOKUP(DATA!D20,$A$2:$A$32,$D$2:$D$32)</f>
        <v>10</v>
      </c>
      <c r="C52">
        <f>DATA!G20</f>
        <v>110</v>
      </c>
      <c r="H52">
        <f>_xlfn.XLOOKUP(DATA!C20,$A$2:$A$32,$H$2:$H$32)+_xlfn.XLOOKUP(DATA!D20,$A$2:$A$32,$H$2:$H$32)</f>
        <v>25</v>
      </c>
      <c r="I52">
        <f>DATA!G20-DATA!H20</f>
        <v>25</v>
      </c>
    </row>
    <row r="53" spans="2:9" x14ac:dyDescent="0.2">
      <c r="B53">
        <f>_xlfn.XLOOKUP(DATA!C21,$A$2:$A$32,$D$2:$D$32)+_xlfn.XLOOKUP(DATA!D21,$A$2:$A$32,$D$2:$D$32)</f>
        <v>50</v>
      </c>
      <c r="C53">
        <f>DATA!G21</f>
        <v>83</v>
      </c>
      <c r="H53">
        <f>_xlfn.XLOOKUP(DATA!C21,$A$2:$A$32,$H$2:$H$32)+_xlfn.XLOOKUP(DATA!D21,$A$2:$A$32,$H$2:$H$32)</f>
        <v>41</v>
      </c>
      <c r="I53">
        <f>DATA!G21-DATA!H21</f>
        <v>48</v>
      </c>
    </row>
    <row r="54" spans="2:9" x14ac:dyDescent="0.2">
      <c r="B54">
        <f>_xlfn.XLOOKUP(DATA!C22,$A$2:$A$32,$D$2:$D$32)+_xlfn.XLOOKUP(DATA!D22,$A$2:$A$32,$D$2:$D$32)</f>
        <v>23</v>
      </c>
      <c r="C54">
        <f>DATA!G22</f>
        <v>30</v>
      </c>
      <c r="H54">
        <f>_xlfn.XLOOKUP(DATA!C22,$A$2:$A$32,$H$2:$H$32)+_xlfn.XLOOKUP(DATA!D22,$A$2:$A$32,$H$2:$H$32)</f>
        <v>-37</v>
      </c>
      <c r="I54">
        <f>DATA!G22-DATA!H22</f>
        <v>-48</v>
      </c>
    </row>
    <row r="55" spans="2:9" x14ac:dyDescent="0.2">
      <c r="B55">
        <f>_xlfn.XLOOKUP(DATA!C23,$A$2:$A$32,$D$2:$D$32)+_xlfn.XLOOKUP(DATA!D23,$A$2:$A$32,$D$2:$D$32)</f>
        <v>40</v>
      </c>
      <c r="C55">
        <f>DATA!G23</f>
        <v>56</v>
      </c>
      <c r="H55">
        <f>_xlfn.XLOOKUP(DATA!C23,$A$2:$A$32,$H$2:$H$32)+_xlfn.XLOOKUP(DATA!D23,$A$2:$A$32,$H$2:$H$32)</f>
        <v>3</v>
      </c>
      <c r="I55">
        <f>DATA!G23-DATA!H23</f>
        <v>22</v>
      </c>
    </row>
    <row r="56" spans="2:9" x14ac:dyDescent="0.2">
      <c r="B56">
        <f>_xlfn.XLOOKUP(DATA!C24,$A$2:$A$32,$D$2:$D$32)+_xlfn.XLOOKUP(DATA!D24,$A$2:$A$32,$D$2:$D$32)</f>
        <v>35</v>
      </c>
      <c r="C56">
        <f>DATA!G24</f>
        <v>35</v>
      </c>
      <c r="H56">
        <f>_xlfn.XLOOKUP(DATA!C24,$A$2:$A$32,$H$2:$H$32)+_xlfn.XLOOKUP(DATA!D24,$A$2:$A$32,$H$2:$H$32)</f>
        <v>-27</v>
      </c>
      <c r="I56">
        <f>DATA!G24-DATA!H24</f>
        <v>-27</v>
      </c>
    </row>
    <row r="57" spans="2:9" x14ac:dyDescent="0.2">
      <c r="B57">
        <f>_xlfn.XLOOKUP(DATA!C25,$A$2:$A$32,$D$2:$D$32)+_xlfn.XLOOKUP(DATA!D25,$A$2:$A$32,$D$2:$D$32)</f>
        <v>50</v>
      </c>
      <c r="C57">
        <f>DATA!G25</f>
        <v>74</v>
      </c>
      <c r="H57">
        <f>_xlfn.XLOOKUP(DATA!C25,$A$2:$A$32,$H$2:$H$32)+_xlfn.XLOOKUP(DATA!D25,$A$2:$A$32,$H$2:$H$32)</f>
        <v>-8</v>
      </c>
      <c r="I57">
        <f>DATA!G25-DATA!H25</f>
        <v>-16</v>
      </c>
    </row>
    <row r="58" spans="2:9" x14ac:dyDescent="0.2">
      <c r="B58">
        <f>_xlfn.XLOOKUP(DATA!C26,$A$2:$A$32,$D$2:$D$32)+_xlfn.XLOOKUP(DATA!D26,$A$2:$A$32,$D$2:$D$32)</f>
        <v>24</v>
      </c>
      <c r="C58">
        <f>DATA!G26</f>
        <v>84</v>
      </c>
      <c r="H58">
        <f>_xlfn.XLOOKUP(DATA!C26,$A$2:$A$32,$H$2:$H$32)+_xlfn.XLOOKUP(DATA!D26,$A$2:$A$32,$H$2:$H$32)</f>
        <v>-8</v>
      </c>
      <c r="I58">
        <f>DATA!G26-DATA!H26</f>
        <v>28</v>
      </c>
    </row>
    <row r="59" spans="2:9" x14ac:dyDescent="0.2">
      <c r="B59">
        <f>_xlfn.XLOOKUP(DATA!C27,$A$2:$A$32,$D$2:$D$32)+_xlfn.XLOOKUP(DATA!D27,$A$2:$A$32,$D$2:$D$32)</f>
        <v>23</v>
      </c>
      <c r="C59">
        <f>DATA!G27</f>
        <v>92</v>
      </c>
      <c r="H59">
        <f>_xlfn.XLOOKUP(DATA!C27,$A$2:$A$32,$H$2:$H$32)+_xlfn.XLOOKUP(DATA!D27,$A$2:$A$32,$H$2:$H$32)</f>
        <v>4</v>
      </c>
      <c r="I59">
        <f>DATA!G27-DATA!H27</f>
        <v>70</v>
      </c>
    </row>
    <row r="60" spans="2:9" x14ac:dyDescent="0.2">
      <c r="B60">
        <f>_xlfn.XLOOKUP(DATA!C28,$A$2:$A$32,$D$2:$D$32)+_xlfn.XLOOKUP(DATA!D28,$A$2:$A$32,$D$2:$D$32)</f>
        <v>15</v>
      </c>
      <c r="C60">
        <f>DATA!G28</f>
        <v>96</v>
      </c>
      <c r="H60">
        <f>_xlfn.XLOOKUP(DATA!C28,$A$2:$A$32,$H$2:$H$32)+_xlfn.XLOOKUP(DATA!D28,$A$2:$A$32,$H$2:$H$32)</f>
        <v>-4</v>
      </c>
      <c r="I60">
        <f>DATA!G28-DATA!H28</f>
        <v>31</v>
      </c>
    </row>
    <row r="61" spans="2:9" x14ac:dyDescent="0.2">
      <c r="B61">
        <f>_xlfn.XLOOKUP(DATA!C29,$A$2:$A$32,$D$2:$D$32)+_xlfn.XLOOKUP(DATA!D29,$A$2:$A$32,$D$2:$D$32)</f>
        <v>63</v>
      </c>
      <c r="C61">
        <f>DATA!G29</f>
        <v>63</v>
      </c>
      <c r="H61">
        <f>_xlfn.XLOOKUP(DATA!C29,$A$2:$A$32,$H$2:$H$32)+_xlfn.XLOOKUP(DATA!D29,$A$2:$A$32,$H$2:$H$32)</f>
        <v>4</v>
      </c>
      <c r="I61">
        <f>DATA!G29-DATA!H29</f>
        <v>-69</v>
      </c>
    </row>
    <row r="62" spans="2:9" x14ac:dyDescent="0.2">
      <c r="B62">
        <f>_xlfn.XLOOKUP(DATA!C30,$A$2:$A$32,$D$2:$D$32)+_xlfn.XLOOKUP(DATA!D30,$A$2:$A$32,$D$2:$D$32)</f>
        <v>54</v>
      </c>
      <c r="C62">
        <f>DATA!G30</f>
        <v>54</v>
      </c>
      <c r="H62">
        <f>_xlfn.XLOOKUP(DATA!C30,$A$2:$A$32,$H$2:$H$32)+_xlfn.XLOOKUP(DATA!D30,$A$2:$A$32,$H$2:$H$32)</f>
        <v>3</v>
      </c>
      <c r="I62">
        <f>DATA!G30-DATA!H30</f>
        <v>19</v>
      </c>
    </row>
    <row r="63" spans="2:9" x14ac:dyDescent="0.2">
      <c r="B63">
        <f>_xlfn.XLOOKUP(DATA!C31,$A$2:$A$32,$D$2:$D$32)+_xlfn.XLOOKUP(DATA!D31,$A$2:$A$32,$D$2:$D$32)</f>
        <v>55</v>
      </c>
      <c r="C63">
        <f>DATA!G31</f>
        <v>96</v>
      </c>
      <c r="H63">
        <f>_xlfn.XLOOKUP(DATA!C31,$A$2:$A$32,$H$2:$H$32)+_xlfn.XLOOKUP(DATA!D31,$A$2:$A$32,$H$2:$H$32)</f>
        <v>-9</v>
      </c>
      <c r="I63">
        <f>DATA!G31-DATA!H31</f>
        <v>8</v>
      </c>
    </row>
    <row r="64" spans="2:9" x14ac:dyDescent="0.2">
      <c r="B64">
        <f>_xlfn.XLOOKUP(DATA!C32,$A$2:$A$32,$D$2:$D$32)+_xlfn.XLOOKUP(DATA!D32,$A$2:$A$32,$D$2:$D$32)</f>
        <v>35</v>
      </c>
      <c r="C64">
        <f>DATA!G32</f>
        <v>35</v>
      </c>
      <c r="H64">
        <f>_xlfn.XLOOKUP(DATA!C32,$A$2:$A$32,$H$2:$H$32)+_xlfn.XLOOKUP(DATA!D32,$A$2:$A$32,$H$2:$H$32)</f>
        <v>-8</v>
      </c>
      <c r="I64">
        <f>DATA!G32-DATA!H32</f>
        <v>-103</v>
      </c>
    </row>
    <row r="65" spans="1:9" x14ac:dyDescent="0.2">
      <c r="B65">
        <f>_xlfn.XLOOKUP(DATA!C33,$A$2:$A$32,$D$2:$D$32)+_xlfn.XLOOKUP(DATA!D33,$A$2:$A$32,$D$2:$D$32)</f>
        <v>14</v>
      </c>
      <c r="C65">
        <f>DATA!G33</f>
        <v>82</v>
      </c>
      <c r="H65">
        <f>_xlfn.XLOOKUP(DATA!C33,$A$2:$A$32,$H$2:$H$32)+_xlfn.XLOOKUP(DATA!D33,$A$2:$A$32,$H$2:$H$32)</f>
        <v>7</v>
      </c>
      <c r="I65">
        <f>DATA!G33-DATA!H33</f>
        <v>7</v>
      </c>
    </row>
    <row r="66" spans="1:9" x14ac:dyDescent="0.2">
      <c r="B66">
        <f>_xlfn.XLOOKUP(DATA!C34,$A$2:$A$32,$D$2:$D$32)+_xlfn.XLOOKUP(DATA!D34,$A$2:$A$32,$D$2:$D$32)</f>
        <v>17</v>
      </c>
      <c r="C66">
        <f>DATA!G34</f>
        <v>17</v>
      </c>
      <c r="H66">
        <f>_xlfn.XLOOKUP(DATA!C34,$A$2:$A$32,$H$2:$H$32)+_xlfn.XLOOKUP(DATA!D34,$A$2:$A$32,$H$2:$H$32)</f>
        <v>-51</v>
      </c>
      <c r="I66">
        <f>DATA!G34-DATA!H34</f>
        <v>-51</v>
      </c>
    </row>
    <row r="67" spans="1:9" x14ac:dyDescent="0.2">
      <c r="B67">
        <f>_xlfn.XLOOKUP(DATA!C35,$A$2:$A$32,$D$2:$D$32)+_xlfn.XLOOKUP(DATA!D35,$A$2:$A$32,$D$2:$D$32)</f>
        <v>23</v>
      </c>
      <c r="C67">
        <f>DATA!G35</f>
        <v>48</v>
      </c>
      <c r="H67">
        <f>_xlfn.XLOOKUP(DATA!C35,$A$2:$A$32,$H$2:$H$32)+_xlfn.XLOOKUP(DATA!D35,$A$2:$A$32,$H$2:$H$32)</f>
        <v>-6</v>
      </c>
      <c r="I67">
        <f>DATA!G35-DATA!H35</f>
        <v>-55</v>
      </c>
    </row>
    <row r="68" spans="1:9" x14ac:dyDescent="0.2">
      <c r="B68">
        <f>_xlfn.XLOOKUP(DATA!C36,$A$2:$A$32,$D$2:$D$32)+_xlfn.XLOOKUP(DATA!D36,$A$2:$A$32,$D$2:$D$32)</f>
        <v>32</v>
      </c>
      <c r="C68">
        <f>DATA!G36</f>
        <v>37</v>
      </c>
      <c r="H68">
        <f>_xlfn.XLOOKUP(DATA!C36,$A$2:$A$32,$H$2:$H$32)+_xlfn.XLOOKUP(DATA!D36,$A$2:$A$32,$H$2:$H$32)</f>
        <v>6</v>
      </c>
      <c r="I68">
        <f>DATA!G36-DATA!H36</f>
        <v>-5</v>
      </c>
    </row>
    <row r="69" spans="1:9" x14ac:dyDescent="0.2">
      <c r="B69">
        <f>_xlfn.XLOOKUP(DATA!C37,$A$2:$A$32,$D$2:$D$32)+_xlfn.XLOOKUP(DATA!D37,$A$2:$A$32,$D$2:$D$32)</f>
        <v>31</v>
      </c>
      <c r="C69">
        <f>DATA!G37</f>
        <v>31</v>
      </c>
      <c r="H69">
        <f>_xlfn.XLOOKUP(DATA!C37,$A$2:$A$32,$H$2:$H$32)+_xlfn.XLOOKUP(DATA!D37,$A$2:$A$32,$H$2:$H$32)</f>
        <v>-8</v>
      </c>
      <c r="I69">
        <f>DATA!G37-DATA!H37</f>
        <v>-53</v>
      </c>
    </row>
    <row r="70" spans="1:9" x14ac:dyDescent="0.2">
      <c r="B70">
        <f>_xlfn.XLOOKUP(DATA!C38,$A$2:$A$32,$D$2:$D$32)+_xlfn.XLOOKUP(DATA!D38,$A$2:$A$32,$D$2:$D$32)</f>
        <v>49</v>
      </c>
      <c r="C70">
        <f>DATA!G38</f>
        <v>49</v>
      </c>
      <c r="H70">
        <f>_xlfn.XLOOKUP(DATA!C38,$A$2:$A$32,$H$2:$H$32)+_xlfn.XLOOKUP(DATA!D38,$A$2:$A$32,$H$2:$H$32)</f>
        <v>-23</v>
      </c>
      <c r="I70">
        <f>DATA!G38-DATA!H38</f>
        <v>-23</v>
      </c>
    </row>
    <row r="71" spans="1:9" x14ac:dyDescent="0.2">
      <c r="B71">
        <f>_xlfn.XLOOKUP(DATA!C39,$A$2:$A$32,$D$2:$D$32)+_xlfn.XLOOKUP(DATA!D39,$A$2:$A$32,$D$2:$D$32)</f>
        <v>37</v>
      </c>
      <c r="C71">
        <f>DATA!G39</f>
        <v>75</v>
      </c>
      <c r="H71">
        <f>_xlfn.XLOOKUP(DATA!C39,$A$2:$A$32,$H$2:$H$32)+_xlfn.XLOOKUP(DATA!D39,$A$2:$A$32,$H$2:$H$32)</f>
        <v>-6</v>
      </c>
      <c r="I71">
        <f>DATA!G39-DATA!H39</f>
        <v>-15</v>
      </c>
    </row>
    <row r="72" spans="1:9" x14ac:dyDescent="0.2">
      <c r="B72">
        <f>_xlfn.XLOOKUP(DATA!C40,$A$2:$A$32,$D$2:$D$32)+_xlfn.XLOOKUP(DATA!D40,$A$2:$A$32,$D$2:$D$32)</f>
        <v>12</v>
      </c>
      <c r="C72">
        <f>DATA!G40</f>
        <v>64</v>
      </c>
      <c r="H72">
        <f>_xlfn.XLOOKUP(DATA!C40,$A$2:$A$32,$H$2:$H$32)+_xlfn.XLOOKUP(DATA!D40,$A$2:$A$32,$H$2:$H$32)</f>
        <v>-5</v>
      </c>
      <c r="I72">
        <f>DATA!G40-DATA!H40</f>
        <v>37</v>
      </c>
    </row>
    <row r="73" spans="1:9" x14ac:dyDescent="0.2">
      <c r="B73">
        <f>_xlfn.XLOOKUP(DATA!C41,$A$2:$A$32,$D$2:$D$32)+_xlfn.XLOOKUP(DATA!D41,$A$2:$A$32,$D$2:$D$32)</f>
        <v>33</v>
      </c>
      <c r="C73">
        <f>DATA!G41</f>
        <v>57</v>
      </c>
      <c r="H73">
        <f>_xlfn.XLOOKUP(DATA!C41,$A$2:$A$32,$H$2:$H$32)+_xlfn.XLOOKUP(DATA!D41,$A$2:$A$32,$H$2:$H$32)</f>
        <v>25</v>
      </c>
      <c r="I73">
        <f>DATA!G41-DATA!H41</f>
        <v>31</v>
      </c>
    </row>
    <row r="74" spans="1:9" x14ac:dyDescent="0.2">
      <c r="A74" t="s">
        <v>628</v>
      </c>
      <c r="B74">
        <f>_xlfn.XLOOKUP(DATA!E3,$A$2:$A$32,$D$2:$D$32)+_xlfn.XLOOKUP(DATA!F3,$A$2:$A$32,$D$2:$D$32)</f>
        <v>18</v>
      </c>
      <c r="C74">
        <f>DATA!H3</f>
        <v>67</v>
      </c>
      <c r="H74">
        <f>_xlfn.XLOOKUP(DATA!E3,$A$2:$A$32,$H$2:$H$32)+_xlfn.XLOOKUP(DATA!F3,$A$2:$A$32,$H$2:$H$32)</f>
        <v>-37</v>
      </c>
      <c r="I74">
        <f>DATA!H3-DATA!G3</f>
        <v>-81</v>
      </c>
    </row>
    <row r="75" spans="1:9" x14ac:dyDescent="0.2">
      <c r="B75">
        <f>_xlfn.XLOOKUP(DATA!E4,$A$2:$A$32,$D$2:$D$32)+_xlfn.XLOOKUP(DATA!F4,$A$2:$A$32,$D$2:$D$32)</f>
        <v>12</v>
      </c>
      <c r="C75">
        <f>DATA!H4</f>
        <v>48</v>
      </c>
      <c r="H75">
        <f>_xlfn.XLOOKUP(DATA!E4,$A$2:$A$32,$H$2:$H$32)+_xlfn.XLOOKUP(DATA!F4,$A$2:$A$32,$H$2:$H$32)</f>
        <v>-10</v>
      </c>
      <c r="I75">
        <f>DATA!H4-DATA!G4</f>
        <v>10</v>
      </c>
    </row>
    <row r="76" spans="1:9" x14ac:dyDescent="0.2">
      <c r="B76">
        <f>_xlfn.XLOOKUP(DATA!E5,$A$2:$A$32,$D$2:$D$32)+_xlfn.XLOOKUP(DATA!F5,$A$2:$A$32,$D$2:$D$32)</f>
        <v>18</v>
      </c>
      <c r="C76">
        <f>DATA!H5</f>
        <v>35</v>
      </c>
      <c r="H76">
        <f>_xlfn.XLOOKUP(DATA!E5,$A$2:$A$32,$H$2:$H$32)+_xlfn.XLOOKUP(DATA!F5,$A$2:$A$32,$H$2:$H$32)</f>
        <v>-13</v>
      </c>
      <c r="I76">
        <f>DATA!H5-DATA!G5</f>
        <v>-13</v>
      </c>
    </row>
    <row r="77" spans="1:9" x14ac:dyDescent="0.2">
      <c r="B77">
        <f>_xlfn.XLOOKUP(DATA!E6,$A$2:$A$32,$D$2:$D$32)+_xlfn.XLOOKUP(DATA!F6,$A$2:$A$32,$D$2:$D$32)</f>
        <v>62</v>
      </c>
      <c r="C77">
        <f>DATA!H6</f>
        <v>104</v>
      </c>
      <c r="H77">
        <f>_xlfn.XLOOKUP(DATA!E6,$A$2:$A$32,$H$2:$H$32)+_xlfn.XLOOKUP(DATA!F6,$A$2:$A$32,$H$2:$H$32)</f>
        <v>19</v>
      </c>
      <c r="I77">
        <f>DATA!H6-DATA!G6</f>
        <v>94</v>
      </c>
    </row>
    <row r="78" spans="1:9" x14ac:dyDescent="0.2">
      <c r="B78">
        <f>_xlfn.XLOOKUP(DATA!E7,$A$2:$A$32,$D$2:$D$32)+_xlfn.XLOOKUP(DATA!F7,$A$2:$A$32,$D$2:$D$32)</f>
        <v>16</v>
      </c>
      <c r="C78">
        <f>DATA!H7</f>
        <v>16</v>
      </c>
      <c r="H78">
        <f>_xlfn.XLOOKUP(DATA!E7,$A$2:$A$32,$H$2:$H$32)+_xlfn.XLOOKUP(DATA!F7,$A$2:$A$32,$H$2:$H$32)</f>
        <v>-23</v>
      </c>
      <c r="I78">
        <f>DATA!H7-DATA!G7</f>
        <v>-43</v>
      </c>
    </row>
    <row r="79" spans="1:9" x14ac:dyDescent="0.2">
      <c r="B79">
        <f>_xlfn.XLOOKUP(DATA!E8,$A$2:$A$32,$D$2:$D$32)+_xlfn.XLOOKUP(DATA!F8,$A$2:$A$32,$D$2:$D$32)</f>
        <v>35</v>
      </c>
      <c r="C79">
        <f>DATA!H8</f>
        <v>35</v>
      </c>
      <c r="H79">
        <f>_xlfn.XLOOKUP(DATA!E8,$A$2:$A$32,$H$2:$H$32)+_xlfn.XLOOKUP(DATA!F8,$A$2:$A$32,$H$2:$H$32)</f>
        <v>-25</v>
      </c>
      <c r="I79">
        <f>DATA!H8-DATA!G8</f>
        <v>-55</v>
      </c>
    </row>
    <row r="80" spans="1:9" x14ac:dyDescent="0.2">
      <c r="B80">
        <f>_xlfn.XLOOKUP(DATA!E9,$A$2:$A$32,$D$2:$D$32)+_xlfn.XLOOKUP(DATA!F9,$A$2:$A$32,$D$2:$D$32)</f>
        <v>45</v>
      </c>
      <c r="C80">
        <f>DATA!H9</f>
        <v>45</v>
      </c>
      <c r="H80">
        <f>_xlfn.XLOOKUP(DATA!E9,$A$2:$A$32,$H$2:$H$32)+_xlfn.XLOOKUP(DATA!F9,$A$2:$A$32,$H$2:$H$32)</f>
        <v>26</v>
      </c>
      <c r="I80">
        <f>DATA!H9-DATA!G9</f>
        <v>-20</v>
      </c>
    </row>
    <row r="81" spans="2:9" x14ac:dyDescent="0.2">
      <c r="B81">
        <f>_xlfn.XLOOKUP(DATA!E10,$A$2:$A$32,$D$2:$D$32)+_xlfn.XLOOKUP(DATA!F10,$A$2:$A$32,$D$2:$D$32)</f>
        <v>25</v>
      </c>
      <c r="C81">
        <f>DATA!H10</f>
        <v>25</v>
      </c>
      <c r="H81">
        <f>_xlfn.XLOOKUP(DATA!E10,$A$2:$A$32,$H$2:$H$32)+_xlfn.XLOOKUP(DATA!F10,$A$2:$A$32,$H$2:$H$32)</f>
        <v>-31</v>
      </c>
      <c r="I81">
        <f>DATA!H10-DATA!G10</f>
        <v>-31</v>
      </c>
    </row>
    <row r="82" spans="2:9" x14ac:dyDescent="0.2">
      <c r="B82">
        <f>_xlfn.XLOOKUP(DATA!E11,$A$2:$A$32,$D$2:$D$32)+_xlfn.XLOOKUP(DATA!F11,$A$2:$A$32,$D$2:$D$32)</f>
        <v>-6</v>
      </c>
      <c r="C82">
        <f>DATA!H11</f>
        <v>65</v>
      </c>
      <c r="H82">
        <f>_xlfn.XLOOKUP(DATA!E11,$A$2:$A$32,$H$2:$H$32)+_xlfn.XLOOKUP(DATA!F11,$A$2:$A$32,$H$2:$H$32)</f>
        <v>16</v>
      </c>
      <c r="I82">
        <f>DATA!H11-DATA!G11</f>
        <v>-3</v>
      </c>
    </row>
    <row r="83" spans="2:9" x14ac:dyDescent="0.2">
      <c r="B83">
        <f>_xlfn.XLOOKUP(DATA!E12,$A$2:$A$32,$D$2:$D$32)+_xlfn.XLOOKUP(DATA!F12,$A$2:$A$32,$D$2:$D$32)</f>
        <v>83</v>
      </c>
      <c r="C83">
        <f>DATA!H12</f>
        <v>94</v>
      </c>
      <c r="H83">
        <f>_xlfn.XLOOKUP(DATA!E12,$A$2:$A$32,$H$2:$H$32)+_xlfn.XLOOKUP(DATA!F12,$A$2:$A$32,$H$2:$H$32)</f>
        <v>-2</v>
      </c>
      <c r="I83">
        <f>DATA!H12-DATA!G12</f>
        <v>-2</v>
      </c>
    </row>
    <row r="84" spans="2:9" x14ac:dyDescent="0.2">
      <c r="B84">
        <f>_xlfn.XLOOKUP(DATA!E13,$A$2:$A$32,$D$2:$D$32)+_xlfn.XLOOKUP(DATA!F13,$A$2:$A$32,$D$2:$D$32)</f>
        <v>33</v>
      </c>
      <c r="C84">
        <f>DATA!H13</f>
        <v>58</v>
      </c>
      <c r="H84">
        <f>_xlfn.XLOOKUP(DATA!E13,$A$2:$A$32,$H$2:$H$32)+_xlfn.XLOOKUP(DATA!F13,$A$2:$A$32,$H$2:$H$32)</f>
        <v>3</v>
      </c>
      <c r="I84">
        <f>DATA!H13-DATA!G13</f>
        <v>20</v>
      </c>
    </row>
    <row r="85" spans="2:9" x14ac:dyDescent="0.2">
      <c r="B85">
        <f>_xlfn.XLOOKUP(DATA!E14,$A$2:$A$32,$D$2:$D$32)+_xlfn.XLOOKUP(DATA!F14,$A$2:$A$32,$D$2:$D$32)</f>
        <v>48</v>
      </c>
      <c r="C85">
        <f>DATA!H14</f>
        <v>48</v>
      </c>
      <c r="H85">
        <f>_xlfn.XLOOKUP(DATA!E14,$A$2:$A$32,$H$2:$H$32)+_xlfn.XLOOKUP(DATA!F14,$A$2:$A$32,$H$2:$H$32)</f>
        <v>8</v>
      </c>
      <c r="I85">
        <f>DATA!H14-DATA!G14</f>
        <v>8</v>
      </c>
    </row>
    <row r="86" spans="2:9" x14ac:dyDescent="0.2">
      <c r="B86">
        <f>_xlfn.XLOOKUP(DATA!E15,$A$2:$A$32,$D$2:$D$32)+_xlfn.XLOOKUP(DATA!F15,$A$2:$A$32,$D$2:$D$32)</f>
        <v>65</v>
      </c>
      <c r="C86">
        <f>DATA!H15</f>
        <v>65</v>
      </c>
      <c r="H86">
        <f>_xlfn.XLOOKUP(DATA!E15,$A$2:$A$32,$H$2:$H$32)+_xlfn.XLOOKUP(DATA!F15,$A$2:$A$32,$H$2:$H$32)</f>
        <v>5</v>
      </c>
      <c r="I86">
        <f>DATA!H15-DATA!G15</f>
        <v>5</v>
      </c>
    </row>
    <row r="87" spans="2:9" x14ac:dyDescent="0.2">
      <c r="B87">
        <f>_xlfn.XLOOKUP(DATA!E16,$A$2:$A$32,$D$2:$D$32)+_xlfn.XLOOKUP(DATA!F16,$A$2:$A$32,$D$2:$D$32)</f>
        <v>14</v>
      </c>
      <c r="C87">
        <f>DATA!H16</f>
        <v>44</v>
      </c>
      <c r="H87">
        <f>_xlfn.XLOOKUP(DATA!E16,$A$2:$A$32,$H$2:$H$32)+_xlfn.XLOOKUP(DATA!F16,$A$2:$A$32,$H$2:$H$32)</f>
        <v>2</v>
      </c>
      <c r="I87">
        <f>DATA!H16-DATA!G16</f>
        <v>-7</v>
      </c>
    </row>
    <row r="88" spans="2:9" x14ac:dyDescent="0.2">
      <c r="B88">
        <f>_xlfn.XLOOKUP(DATA!E17,$A$2:$A$32,$D$2:$D$32)+_xlfn.XLOOKUP(DATA!F17,$A$2:$A$32,$D$2:$D$32)</f>
        <v>25</v>
      </c>
      <c r="C88">
        <f>DATA!H17</f>
        <v>94</v>
      </c>
      <c r="H88">
        <f>_xlfn.XLOOKUP(DATA!E17,$A$2:$A$32,$H$2:$H$32)+_xlfn.XLOOKUP(DATA!F17,$A$2:$A$32,$H$2:$H$32)</f>
        <v>-4</v>
      </c>
      <c r="I88">
        <f>DATA!H17-DATA!G17</f>
        <v>-13</v>
      </c>
    </row>
    <row r="89" spans="2:9" x14ac:dyDescent="0.2">
      <c r="B89">
        <f>_xlfn.XLOOKUP(DATA!E18,$A$2:$A$32,$D$2:$D$32)+_xlfn.XLOOKUP(DATA!F18,$A$2:$A$32,$D$2:$D$32)</f>
        <v>32</v>
      </c>
      <c r="C89">
        <f>DATA!H18</f>
        <v>32</v>
      </c>
      <c r="H89">
        <f>_xlfn.XLOOKUP(DATA!E18,$A$2:$A$32,$H$2:$H$32)+_xlfn.XLOOKUP(DATA!F18,$A$2:$A$32,$H$2:$H$32)</f>
        <v>6</v>
      </c>
      <c r="I89">
        <f>DATA!H18-DATA!G18</f>
        <v>-52</v>
      </c>
    </row>
    <row r="90" spans="2:9" x14ac:dyDescent="0.2">
      <c r="B90">
        <f>_xlfn.XLOOKUP(DATA!E19,$A$2:$A$32,$D$2:$D$32)+_xlfn.XLOOKUP(DATA!F19,$A$2:$A$32,$D$2:$D$32)</f>
        <v>4</v>
      </c>
      <c r="C90">
        <f>DATA!H19</f>
        <v>29</v>
      </c>
      <c r="H90">
        <f>_xlfn.XLOOKUP(DATA!E19,$A$2:$A$32,$H$2:$H$32)+_xlfn.XLOOKUP(DATA!F19,$A$2:$A$32,$H$2:$H$32)</f>
        <v>-22</v>
      </c>
      <c r="I90">
        <f>DATA!H19-DATA!G19</f>
        <v>-73</v>
      </c>
    </row>
    <row r="91" spans="2:9" x14ac:dyDescent="0.2">
      <c r="B91">
        <f>_xlfn.XLOOKUP(DATA!E20,$A$2:$A$32,$D$2:$D$32)+_xlfn.XLOOKUP(DATA!F20,$A$2:$A$32,$D$2:$D$32)</f>
        <v>41</v>
      </c>
      <c r="C91">
        <f>DATA!H20</f>
        <v>85</v>
      </c>
      <c r="H91">
        <f>_xlfn.XLOOKUP(DATA!E20,$A$2:$A$32,$H$2:$H$32)+_xlfn.XLOOKUP(DATA!F20,$A$2:$A$32,$H$2:$H$32)</f>
        <v>-25</v>
      </c>
      <c r="I91">
        <f>DATA!H20-DATA!G20</f>
        <v>-25</v>
      </c>
    </row>
    <row r="92" spans="2:9" x14ac:dyDescent="0.2">
      <c r="B92">
        <f>_xlfn.XLOOKUP(DATA!E21,$A$2:$A$32,$D$2:$D$32)+_xlfn.XLOOKUP(DATA!F21,$A$2:$A$32,$D$2:$D$32)</f>
        <v>1</v>
      </c>
      <c r="C92">
        <f>DATA!H21</f>
        <v>35</v>
      </c>
      <c r="H92">
        <f>_xlfn.XLOOKUP(DATA!E21,$A$2:$A$32,$H$2:$H$32)+_xlfn.XLOOKUP(DATA!F21,$A$2:$A$32,$H$2:$H$32)</f>
        <v>-17</v>
      </c>
      <c r="I92">
        <f>DATA!H21-DATA!G21</f>
        <v>-48</v>
      </c>
    </row>
    <row r="93" spans="2:9" x14ac:dyDescent="0.2">
      <c r="B93">
        <f>_xlfn.XLOOKUP(DATA!E22,$A$2:$A$32,$D$2:$D$32)+_xlfn.XLOOKUP(DATA!F22,$A$2:$A$32,$D$2:$D$32)</f>
        <v>78</v>
      </c>
      <c r="C93">
        <f>DATA!H22</f>
        <v>78</v>
      </c>
      <c r="H93">
        <f>_xlfn.XLOOKUP(DATA!E22,$A$2:$A$32,$H$2:$H$32)+_xlfn.XLOOKUP(DATA!F22,$A$2:$A$32,$H$2:$H$32)</f>
        <v>15</v>
      </c>
      <c r="I93">
        <f>DATA!H22-DATA!G22</f>
        <v>48</v>
      </c>
    </row>
    <row r="94" spans="2:9" x14ac:dyDescent="0.2">
      <c r="B94">
        <f>_xlfn.XLOOKUP(DATA!E23,$A$2:$A$32,$D$2:$D$32)+_xlfn.XLOOKUP(DATA!F23,$A$2:$A$32,$D$2:$D$32)</f>
        <v>7</v>
      </c>
      <c r="C94">
        <f>DATA!H23</f>
        <v>34</v>
      </c>
      <c r="H94">
        <f>_xlfn.XLOOKUP(DATA!E23,$A$2:$A$32,$H$2:$H$32)+_xlfn.XLOOKUP(DATA!F23,$A$2:$A$32,$H$2:$H$32)</f>
        <v>-22</v>
      </c>
      <c r="I94">
        <f>DATA!H23-DATA!G23</f>
        <v>-22</v>
      </c>
    </row>
    <row r="95" spans="2:9" x14ac:dyDescent="0.2">
      <c r="B95">
        <f>_xlfn.XLOOKUP(DATA!E24,$A$2:$A$32,$D$2:$D$32)+_xlfn.XLOOKUP(DATA!F24,$A$2:$A$32,$D$2:$D$32)</f>
        <v>46</v>
      </c>
      <c r="C95">
        <f>DATA!H24</f>
        <v>62</v>
      </c>
      <c r="H95">
        <f>_xlfn.XLOOKUP(DATA!E24,$A$2:$A$32,$H$2:$H$32)+_xlfn.XLOOKUP(DATA!F24,$A$2:$A$32,$H$2:$H$32)</f>
        <v>27</v>
      </c>
      <c r="I95">
        <f>DATA!H24-DATA!G24</f>
        <v>27</v>
      </c>
    </row>
    <row r="96" spans="2:9" x14ac:dyDescent="0.2">
      <c r="B96">
        <f>_xlfn.XLOOKUP(DATA!E25,$A$2:$A$32,$D$2:$D$32)+_xlfn.XLOOKUP(DATA!F25,$A$2:$A$32,$D$2:$D$32)</f>
        <v>37</v>
      </c>
      <c r="C96">
        <f>DATA!H25</f>
        <v>90</v>
      </c>
      <c r="H96">
        <f>_xlfn.XLOOKUP(DATA!E25,$A$2:$A$32,$H$2:$H$32)+_xlfn.XLOOKUP(DATA!F25,$A$2:$A$32,$H$2:$H$32)</f>
        <v>-23</v>
      </c>
      <c r="I96">
        <f>DATA!H25-DATA!G25</f>
        <v>16</v>
      </c>
    </row>
    <row r="97" spans="2:9" x14ac:dyDescent="0.2">
      <c r="B97">
        <f>_xlfn.XLOOKUP(DATA!E26,$A$2:$A$32,$D$2:$D$32)+_xlfn.XLOOKUP(DATA!F26,$A$2:$A$32,$D$2:$D$32)</f>
        <v>32</v>
      </c>
      <c r="C97">
        <f>DATA!H26</f>
        <v>56</v>
      </c>
      <c r="H97">
        <f>_xlfn.XLOOKUP(DATA!E26,$A$2:$A$32,$H$2:$H$32)+_xlfn.XLOOKUP(DATA!F26,$A$2:$A$32,$H$2:$H$32)</f>
        <v>-28</v>
      </c>
      <c r="I97">
        <f>DATA!H26-DATA!G26</f>
        <v>-28</v>
      </c>
    </row>
    <row r="98" spans="2:9" x14ac:dyDescent="0.2">
      <c r="B98">
        <f>_xlfn.XLOOKUP(DATA!E27,$A$2:$A$32,$D$2:$D$32)+_xlfn.XLOOKUP(DATA!F27,$A$2:$A$32,$D$2:$D$32)</f>
        <v>22</v>
      </c>
      <c r="C98">
        <f>DATA!H27</f>
        <v>22</v>
      </c>
      <c r="H98">
        <f>_xlfn.XLOOKUP(DATA!E27,$A$2:$A$32,$H$2:$H$32)+_xlfn.XLOOKUP(DATA!F27,$A$2:$A$32,$H$2:$H$32)</f>
        <v>-44</v>
      </c>
      <c r="I98">
        <f>DATA!H27-DATA!G27</f>
        <v>-70</v>
      </c>
    </row>
    <row r="99" spans="2:9" x14ac:dyDescent="0.2">
      <c r="B99">
        <f>_xlfn.XLOOKUP(DATA!E28,$A$2:$A$32,$D$2:$D$32)+_xlfn.XLOOKUP(DATA!F28,$A$2:$A$32,$D$2:$D$32)</f>
        <v>22</v>
      </c>
      <c r="C99">
        <f>DATA!H28</f>
        <v>65</v>
      </c>
      <c r="H99">
        <f>_xlfn.XLOOKUP(DATA!E28,$A$2:$A$32,$H$2:$H$32)+_xlfn.XLOOKUP(DATA!F28,$A$2:$A$32,$H$2:$H$32)</f>
        <v>3</v>
      </c>
      <c r="I99">
        <f>DATA!H28-DATA!G28</f>
        <v>-31</v>
      </c>
    </row>
    <row r="100" spans="2:9" x14ac:dyDescent="0.2">
      <c r="B100">
        <f>_xlfn.XLOOKUP(DATA!E29,$A$2:$A$32,$D$2:$D$32)+_xlfn.XLOOKUP(DATA!F29,$A$2:$A$32,$D$2:$D$32)</f>
        <v>17</v>
      </c>
      <c r="C100">
        <f>DATA!H29</f>
        <v>132</v>
      </c>
      <c r="H100">
        <f>_xlfn.XLOOKUP(DATA!E29,$A$2:$A$32,$H$2:$H$32)+_xlfn.XLOOKUP(DATA!F29,$A$2:$A$32,$H$2:$H$32)</f>
        <v>40</v>
      </c>
      <c r="I100">
        <f>DATA!H29-DATA!G29</f>
        <v>69</v>
      </c>
    </row>
    <row r="101" spans="2:9" x14ac:dyDescent="0.2">
      <c r="B101">
        <f>_xlfn.XLOOKUP(DATA!E30,$A$2:$A$32,$D$2:$D$32)+_xlfn.XLOOKUP(DATA!F30,$A$2:$A$32,$D$2:$D$32)</f>
        <v>35</v>
      </c>
      <c r="C101">
        <f>DATA!H30</f>
        <v>35</v>
      </c>
      <c r="H101">
        <f>_xlfn.XLOOKUP(DATA!E30,$A$2:$A$32,$H$2:$H$32)+_xlfn.XLOOKUP(DATA!F30,$A$2:$A$32,$H$2:$H$32)</f>
        <v>-19</v>
      </c>
      <c r="I101">
        <f>DATA!H30-DATA!G30</f>
        <v>-19</v>
      </c>
    </row>
    <row r="102" spans="2:9" x14ac:dyDescent="0.2">
      <c r="B102">
        <f>_xlfn.XLOOKUP(DATA!E31,$A$2:$A$32,$D$2:$D$32)+_xlfn.XLOOKUP(DATA!F31,$A$2:$A$32,$D$2:$D$32)</f>
        <v>28</v>
      </c>
      <c r="C102">
        <f>DATA!H31</f>
        <v>88</v>
      </c>
      <c r="H102">
        <f>_xlfn.XLOOKUP(DATA!E31,$A$2:$A$32,$H$2:$H$32)+_xlfn.XLOOKUP(DATA!F31,$A$2:$A$32,$H$2:$H$32)</f>
        <v>-8</v>
      </c>
      <c r="I102">
        <f>DATA!H31-DATA!G31</f>
        <v>-8</v>
      </c>
    </row>
    <row r="103" spans="2:9" x14ac:dyDescent="0.2">
      <c r="B103">
        <f>_xlfn.XLOOKUP(DATA!E32,$A$2:$A$32,$D$2:$D$32)+_xlfn.XLOOKUP(DATA!F32,$A$2:$A$32,$D$2:$D$32)</f>
        <v>90</v>
      </c>
      <c r="C103">
        <f>DATA!H32</f>
        <v>138</v>
      </c>
      <c r="H103">
        <f>_xlfn.XLOOKUP(DATA!E32,$A$2:$A$32,$H$2:$H$32)+_xlfn.XLOOKUP(DATA!F32,$A$2:$A$32,$H$2:$H$32)</f>
        <v>34</v>
      </c>
      <c r="I103">
        <f>DATA!H32-DATA!G32</f>
        <v>103</v>
      </c>
    </row>
    <row r="104" spans="2:9" x14ac:dyDescent="0.2">
      <c r="B104">
        <f>_xlfn.XLOOKUP(DATA!E33,$A$2:$A$32,$D$2:$D$32)+_xlfn.XLOOKUP(DATA!F33,$A$2:$A$32,$D$2:$D$32)</f>
        <v>32</v>
      </c>
      <c r="C104">
        <f>DATA!H33</f>
        <v>75</v>
      </c>
      <c r="H104">
        <f>_xlfn.XLOOKUP(DATA!E33,$A$2:$A$32,$H$2:$H$32)+_xlfn.XLOOKUP(DATA!F33,$A$2:$A$32,$H$2:$H$32)</f>
        <v>-7</v>
      </c>
      <c r="I104">
        <f>DATA!H33-DATA!G33</f>
        <v>-7</v>
      </c>
    </row>
    <row r="105" spans="2:9" x14ac:dyDescent="0.2">
      <c r="B105">
        <f>_xlfn.XLOOKUP(DATA!E34,$A$2:$A$32,$D$2:$D$32)+_xlfn.XLOOKUP(DATA!F34,$A$2:$A$32,$D$2:$D$32)</f>
        <v>15</v>
      </c>
      <c r="C105">
        <f>DATA!H34</f>
        <v>68</v>
      </c>
      <c r="H105">
        <f>_xlfn.XLOOKUP(DATA!E34,$A$2:$A$32,$H$2:$H$32)+_xlfn.XLOOKUP(DATA!F34,$A$2:$A$32,$H$2:$H$32)</f>
        <v>23</v>
      </c>
      <c r="I105">
        <f>DATA!H34-DATA!G34</f>
        <v>51</v>
      </c>
    </row>
    <row r="106" spans="2:9" x14ac:dyDescent="0.2">
      <c r="B106">
        <f>_xlfn.XLOOKUP(DATA!E35,$A$2:$A$32,$D$2:$D$32)+_xlfn.XLOOKUP(DATA!F35,$A$2:$A$32,$D$2:$D$32)</f>
        <v>74</v>
      </c>
      <c r="C106">
        <f>DATA!H35</f>
        <v>103</v>
      </c>
      <c r="H106">
        <f>_xlfn.XLOOKUP(DATA!E35,$A$2:$A$32,$H$2:$H$32)+_xlfn.XLOOKUP(DATA!F35,$A$2:$A$32,$H$2:$H$32)</f>
        <v>6</v>
      </c>
      <c r="I106">
        <f>DATA!H35-DATA!G35</f>
        <v>55</v>
      </c>
    </row>
    <row r="107" spans="2:9" x14ac:dyDescent="0.2">
      <c r="B107">
        <f>_xlfn.XLOOKUP(DATA!E36,$A$2:$A$32,$D$2:$D$32)+_xlfn.XLOOKUP(DATA!F36,$A$2:$A$32,$D$2:$D$32)</f>
        <v>30</v>
      </c>
      <c r="C107">
        <f>DATA!H36</f>
        <v>42</v>
      </c>
      <c r="H107">
        <f>_xlfn.XLOOKUP(DATA!E36,$A$2:$A$32,$H$2:$H$32)+_xlfn.XLOOKUP(DATA!F36,$A$2:$A$32,$H$2:$H$32)</f>
        <v>-8</v>
      </c>
      <c r="I107">
        <f>DATA!H36-DATA!G36</f>
        <v>5</v>
      </c>
    </row>
    <row r="108" spans="2:9" x14ac:dyDescent="0.2">
      <c r="B108">
        <f>_xlfn.XLOOKUP(DATA!E37,$A$2:$A$32,$D$2:$D$32)+_xlfn.XLOOKUP(DATA!F37,$A$2:$A$32,$D$2:$D$32)</f>
        <v>84</v>
      </c>
      <c r="C108">
        <f>DATA!H37</f>
        <v>84</v>
      </c>
      <c r="H108">
        <f>_xlfn.XLOOKUP(DATA!E37,$A$2:$A$32,$H$2:$H$32)+_xlfn.XLOOKUP(DATA!F37,$A$2:$A$32,$H$2:$H$32)</f>
        <v>53</v>
      </c>
      <c r="I108">
        <f>DATA!H37-DATA!G37</f>
        <v>53</v>
      </c>
    </row>
    <row r="109" spans="2:9" x14ac:dyDescent="0.2">
      <c r="B109">
        <f>_xlfn.XLOOKUP(DATA!E38,$A$2:$A$32,$D$2:$D$32)+_xlfn.XLOOKUP(DATA!F38,$A$2:$A$32,$D$2:$D$32)</f>
        <v>22</v>
      </c>
      <c r="C109">
        <f>DATA!H38</f>
        <v>72</v>
      </c>
      <c r="H109">
        <f>_xlfn.XLOOKUP(DATA!E38,$A$2:$A$32,$H$2:$H$32)+_xlfn.XLOOKUP(DATA!F38,$A$2:$A$32,$H$2:$H$32)</f>
        <v>23</v>
      </c>
      <c r="I109">
        <f>DATA!H38-DATA!G38</f>
        <v>23</v>
      </c>
    </row>
    <row r="110" spans="2:9" x14ac:dyDescent="0.2">
      <c r="B110">
        <f>_xlfn.XLOOKUP(DATA!E39,$A$2:$A$32,$D$2:$D$32)+_xlfn.XLOOKUP(DATA!F39,$A$2:$A$32,$D$2:$D$32)</f>
        <v>34</v>
      </c>
      <c r="C110">
        <f>DATA!H39</f>
        <v>90</v>
      </c>
      <c r="H110">
        <f>_xlfn.XLOOKUP(DATA!E39,$A$2:$A$32,$H$2:$H$32)+_xlfn.XLOOKUP(DATA!F39,$A$2:$A$32,$H$2:$H$32)</f>
        <v>-22</v>
      </c>
      <c r="I110">
        <f>DATA!H39-DATA!G39</f>
        <v>15</v>
      </c>
    </row>
    <row r="111" spans="2:9" x14ac:dyDescent="0.2">
      <c r="B111">
        <f>_xlfn.XLOOKUP(DATA!E40,$A$2:$A$32,$D$2:$D$32)+_xlfn.XLOOKUP(DATA!F40,$A$2:$A$32,$D$2:$D$32)</f>
        <v>27</v>
      </c>
      <c r="C111">
        <f>DATA!H40</f>
        <v>27</v>
      </c>
      <c r="H111">
        <f>_xlfn.XLOOKUP(DATA!E40,$A$2:$A$32,$H$2:$H$32)+_xlfn.XLOOKUP(DATA!F40,$A$2:$A$32,$H$2:$H$32)</f>
        <v>-34</v>
      </c>
      <c r="I111">
        <f>DATA!H40-DATA!G40</f>
        <v>-37</v>
      </c>
    </row>
    <row r="112" spans="2:9" x14ac:dyDescent="0.2">
      <c r="B112">
        <f>_xlfn.XLOOKUP(DATA!E41,$A$2:$A$32,$D$2:$D$32)+_xlfn.XLOOKUP(DATA!F41,$A$2:$A$32,$D$2:$D$32)</f>
        <v>26</v>
      </c>
      <c r="C112">
        <f>DATA!H41</f>
        <v>26</v>
      </c>
      <c r="H112">
        <f>_xlfn.XLOOKUP(DATA!E41,$A$2:$A$32,$H$2:$H$32)+_xlfn.XLOOKUP(DATA!F41,$A$2:$A$32,$H$2:$H$32)</f>
        <v>-31</v>
      </c>
      <c r="I112">
        <f>DATA!H41-DATA!G41</f>
        <v>-31</v>
      </c>
    </row>
    <row r="113" spans="1:9" x14ac:dyDescent="0.2">
      <c r="A113" t="s">
        <v>629</v>
      </c>
      <c r="B113">
        <f>_xlfn.XLOOKUP(DATA!M3,$A$2:$A$32,$D$2:$D$32)+_xlfn.XLOOKUP(DATA!N3,$A$2:$A$32,$D$2:$D$32)</f>
        <v>67</v>
      </c>
      <c r="C113">
        <f>DATA!Q3</f>
        <v>123</v>
      </c>
      <c r="H113">
        <f>_xlfn.XLOOKUP(DATA!M3,$A$2:$A$32,$H$2:$H$32)+_xlfn.XLOOKUP(DATA!N3,$A$2:$A$32,$H$2:$H$32)</f>
        <v>12</v>
      </c>
      <c r="I113">
        <f>DATA!Q3-DATA!R3</f>
        <v>78</v>
      </c>
    </row>
    <row r="114" spans="1:9" x14ac:dyDescent="0.2">
      <c r="B114">
        <f>_xlfn.XLOOKUP(DATA!M4,$A$2:$A$32,$D$2:$D$32)+_xlfn.XLOOKUP(DATA!N4,$A$2:$A$32,$D$2:$D$32)</f>
        <v>63</v>
      </c>
      <c r="C114">
        <f>DATA!Q4</f>
        <v>71</v>
      </c>
      <c r="H114">
        <f>_xlfn.XLOOKUP(DATA!M4,$A$2:$A$32,$H$2:$H$32)+_xlfn.XLOOKUP(DATA!N4,$A$2:$A$32,$H$2:$H$32)</f>
        <v>9</v>
      </c>
      <c r="I114">
        <f>DATA!Q4-DATA!R4</f>
        <v>20</v>
      </c>
    </row>
    <row r="115" spans="1:9" x14ac:dyDescent="0.2">
      <c r="B115">
        <f>_xlfn.XLOOKUP(DATA!M5,$A$2:$A$32,$D$2:$D$32)+_xlfn.XLOOKUP(DATA!N5,$A$2:$A$32,$D$2:$D$32)</f>
        <v>10</v>
      </c>
      <c r="C115">
        <f>DATA!Q5</f>
        <v>79</v>
      </c>
      <c r="H115">
        <f>_xlfn.XLOOKUP(DATA!M5,$A$2:$A$32,$H$2:$H$32)+_xlfn.XLOOKUP(DATA!N5,$A$2:$A$32,$H$2:$H$32)</f>
        <v>30</v>
      </c>
      <c r="I115">
        <f>DATA!Q5-DATA!R5</f>
        <v>30</v>
      </c>
    </row>
    <row r="116" spans="1:9" x14ac:dyDescent="0.2">
      <c r="B116">
        <f>_xlfn.XLOOKUP(DATA!M6,$A$2:$A$32,$D$2:$D$32)+_xlfn.XLOOKUP(DATA!N6,$A$2:$A$32,$D$2:$D$32)</f>
        <v>16</v>
      </c>
      <c r="C116">
        <f>DATA!Q6</f>
        <v>65</v>
      </c>
      <c r="H116">
        <f>_xlfn.XLOOKUP(DATA!M6,$A$2:$A$32,$H$2:$H$32)+_xlfn.XLOOKUP(DATA!N6,$A$2:$A$32,$H$2:$H$32)</f>
        <v>-17</v>
      </c>
      <c r="I116">
        <f>DATA!Q6-DATA!R6</f>
        <v>-17</v>
      </c>
    </row>
    <row r="117" spans="1:9" x14ac:dyDescent="0.2">
      <c r="B117">
        <f>_xlfn.XLOOKUP(DATA!M7,$A$2:$A$32,$D$2:$D$32)+_xlfn.XLOOKUP(DATA!N7,$A$2:$A$32,$D$2:$D$32)</f>
        <v>67</v>
      </c>
      <c r="C117">
        <f>DATA!Q7</f>
        <v>75</v>
      </c>
      <c r="H117">
        <f>_xlfn.XLOOKUP(DATA!M7,$A$2:$A$32,$H$2:$H$32)+_xlfn.XLOOKUP(DATA!N7,$A$2:$A$32,$H$2:$H$32)</f>
        <v>12</v>
      </c>
      <c r="I117">
        <f>DATA!Q7-DATA!R7</f>
        <v>12</v>
      </c>
    </row>
    <row r="118" spans="1:9" x14ac:dyDescent="0.2">
      <c r="B118">
        <f>_xlfn.XLOOKUP(DATA!M8,$A$2:$A$32,$D$2:$D$32)+_xlfn.XLOOKUP(DATA!N8,$A$2:$A$32,$D$2:$D$32)</f>
        <v>10</v>
      </c>
      <c r="C118">
        <f>DATA!Q8</f>
        <v>77</v>
      </c>
      <c r="H118">
        <f>_xlfn.XLOOKUP(DATA!M8,$A$2:$A$32,$H$2:$H$32)+_xlfn.XLOOKUP(DATA!N8,$A$2:$A$32,$H$2:$H$32)</f>
        <v>30</v>
      </c>
      <c r="I118">
        <f>DATA!Q8-DATA!R8</f>
        <v>42</v>
      </c>
    </row>
    <row r="119" spans="1:9" x14ac:dyDescent="0.2">
      <c r="B119">
        <f>_xlfn.XLOOKUP(DATA!M9,$A$2:$A$32,$D$2:$D$32)+_xlfn.XLOOKUP(DATA!N9,$A$2:$A$32,$D$2:$D$32)</f>
        <v>67</v>
      </c>
      <c r="C119">
        <f>DATA!Q9</f>
        <v>91</v>
      </c>
      <c r="H119">
        <f>_xlfn.XLOOKUP(DATA!M9,$A$2:$A$32,$H$2:$H$32)+_xlfn.XLOOKUP(DATA!N9,$A$2:$A$32,$H$2:$H$32)</f>
        <v>12</v>
      </c>
      <c r="I119">
        <f>DATA!Q9-DATA!R9</f>
        <v>25</v>
      </c>
    </row>
    <row r="120" spans="1:9" x14ac:dyDescent="0.2">
      <c r="B120">
        <f>_xlfn.XLOOKUP(DATA!M10,$A$2:$A$32,$D$2:$D$32)+_xlfn.XLOOKUP(DATA!N10,$A$2:$A$32,$D$2:$D$32)</f>
        <v>67</v>
      </c>
      <c r="C120">
        <f>DATA!Q10</f>
        <v>88</v>
      </c>
      <c r="H120">
        <f>_xlfn.XLOOKUP(DATA!M10,$A$2:$A$32,$H$2:$H$32)+_xlfn.XLOOKUP(DATA!N10,$A$2:$A$32,$H$2:$H$32)</f>
        <v>12</v>
      </c>
      <c r="I120">
        <f>DATA!Q10-DATA!R10</f>
        <v>78</v>
      </c>
    </row>
    <row r="121" spans="1:9" x14ac:dyDescent="0.2">
      <c r="B121">
        <f>_xlfn.XLOOKUP(DATA!M11,$A$2:$A$32,$D$2:$D$32)+_xlfn.XLOOKUP(DATA!N11,$A$2:$A$32,$D$2:$D$32)</f>
        <v>34</v>
      </c>
      <c r="C121">
        <f>DATA!Q11</f>
        <v>114</v>
      </c>
      <c r="H121">
        <f>_xlfn.XLOOKUP(DATA!M11,$A$2:$A$32,$H$2:$H$32)+_xlfn.XLOOKUP(DATA!N11,$A$2:$A$32,$H$2:$H$32)</f>
        <v>-22</v>
      </c>
      <c r="I121">
        <f>DATA!Q11-DATA!R11</f>
        <v>48</v>
      </c>
    </row>
    <row r="122" spans="1:9" x14ac:dyDescent="0.2">
      <c r="B122">
        <f>_xlfn.XLOOKUP(DATA!M12,$A$2:$A$32,$D$2:$D$32)+_xlfn.XLOOKUP(DATA!N12,$A$2:$A$32,$D$2:$D$32)</f>
        <v>12</v>
      </c>
      <c r="C122">
        <f>DATA!Q12</f>
        <v>54</v>
      </c>
      <c r="H122">
        <f>_xlfn.XLOOKUP(DATA!M12,$A$2:$A$32,$H$2:$H$32)+_xlfn.XLOOKUP(DATA!N12,$A$2:$A$32,$H$2:$H$32)</f>
        <v>28</v>
      </c>
      <c r="I122">
        <f>DATA!Q12-DATA!R12</f>
        <v>28</v>
      </c>
    </row>
    <row r="123" spans="1:9" x14ac:dyDescent="0.2">
      <c r="A123" t="s">
        <v>630</v>
      </c>
      <c r="B123">
        <f>_xlfn.XLOOKUP(DATA!O3,$A$2:$A$32,$D$2:$D$32)+_xlfn.XLOOKUP(DATA!P3,$A$2:$A$32,$D$2:$D$32)</f>
        <v>34</v>
      </c>
      <c r="C123">
        <f>DATA!R3</f>
        <v>45</v>
      </c>
      <c r="H123">
        <f>_xlfn.XLOOKUP(DATA!O3,$A$2:$A$32,$H$2:$H$32)+_xlfn.XLOOKUP(DATA!P3,$A$2:$A$32,$H$2:$H$32)</f>
        <v>-22</v>
      </c>
      <c r="I123">
        <f>DATA!R3-DATA!Q3</f>
        <v>-78</v>
      </c>
    </row>
    <row r="124" spans="1:9" x14ac:dyDescent="0.2">
      <c r="B124">
        <f>_xlfn.XLOOKUP(DATA!O4,$A$2:$A$32,$D$2:$D$32)+_xlfn.XLOOKUP(DATA!P4,$A$2:$A$32,$D$2:$D$32)</f>
        <v>51</v>
      </c>
      <c r="C124">
        <f>DATA!R4</f>
        <v>51</v>
      </c>
      <c r="H124">
        <f>_xlfn.XLOOKUP(DATA!O4,$A$2:$A$32,$H$2:$H$32)+_xlfn.XLOOKUP(DATA!P4,$A$2:$A$32,$H$2:$H$32)</f>
        <v>7</v>
      </c>
      <c r="I124">
        <f>DATA!R4-DATA!Q4</f>
        <v>-20</v>
      </c>
    </row>
    <row r="125" spans="1:9" x14ac:dyDescent="0.2">
      <c r="B125">
        <f>_xlfn.XLOOKUP(DATA!O5,$A$2:$A$32,$D$2:$D$32)+_xlfn.XLOOKUP(DATA!P5,$A$2:$A$32,$D$2:$D$32)</f>
        <v>12</v>
      </c>
      <c r="C125">
        <f>DATA!R5</f>
        <v>49</v>
      </c>
      <c r="H125">
        <f>_xlfn.XLOOKUP(DATA!O5,$A$2:$A$32,$H$2:$H$32)+_xlfn.XLOOKUP(DATA!P5,$A$2:$A$32,$H$2:$H$32)</f>
        <v>28</v>
      </c>
      <c r="I125">
        <f>DATA!R5-DATA!Q5</f>
        <v>-30</v>
      </c>
    </row>
    <row r="126" spans="1:9" x14ac:dyDescent="0.2">
      <c r="B126">
        <f>_xlfn.XLOOKUP(DATA!O6,$A$2:$A$32,$D$2:$D$32)+_xlfn.XLOOKUP(DATA!P6,$A$2:$A$32,$D$2:$D$32)</f>
        <v>35</v>
      </c>
      <c r="C126">
        <f>DATA!R6</f>
        <v>82</v>
      </c>
      <c r="H126">
        <f>_xlfn.XLOOKUP(DATA!O6,$A$2:$A$32,$H$2:$H$32)+_xlfn.XLOOKUP(DATA!P6,$A$2:$A$32,$H$2:$H$32)</f>
        <v>17</v>
      </c>
      <c r="I126">
        <f>DATA!R6-DATA!Q6</f>
        <v>17</v>
      </c>
    </row>
    <row r="127" spans="1:9" x14ac:dyDescent="0.2">
      <c r="B127">
        <f>_xlfn.XLOOKUP(DATA!O7,$A$2:$A$32,$D$2:$D$32)+_xlfn.XLOOKUP(DATA!P7,$A$2:$A$32,$D$2:$D$32)</f>
        <v>63</v>
      </c>
      <c r="C127">
        <f>DATA!R7</f>
        <v>63</v>
      </c>
      <c r="H127">
        <f>_xlfn.XLOOKUP(DATA!O7,$A$2:$A$32,$H$2:$H$32)+_xlfn.XLOOKUP(DATA!P7,$A$2:$A$32,$H$2:$H$32)</f>
        <v>9</v>
      </c>
      <c r="I127">
        <f>DATA!R7-DATA!Q7</f>
        <v>-12</v>
      </c>
    </row>
    <row r="128" spans="1:9" x14ac:dyDescent="0.2">
      <c r="B128">
        <f>_xlfn.XLOOKUP(DATA!O8,$A$2:$A$32,$D$2:$D$32)+_xlfn.XLOOKUP(DATA!P8,$A$2:$A$32,$D$2:$D$32)</f>
        <v>35</v>
      </c>
      <c r="C128">
        <f>DATA!R8</f>
        <v>35</v>
      </c>
      <c r="H128">
        <f>_xlfn.XLOOKUP(DATA!O8,$A$2:$A$32,$H$2:$H$32)+_xlfn.XLOOKUP(DATA!P8,$A$2:$A$32,$H$2:$H$32)</f>
        <v>17</v>
      </c>
      <c r="I128">
        <f>DATA!R8-DATA!Q8</f>
        <v>-42</v>
      </c>
    </row>
    <row r="129" spans="2:9" x14ac:dyDescent="0.2">
      <c r="B129">
        <f>_xlfn.XLOOKUP(DATA!O9,$A$2:$A$32,$D$2:$D$32)+_xlfn.XLOOKUP(DATA!P9,$A$2:$A$32,$D$2:$D$32)</f>
        <v>10</v>
      </c>
      <c r="C129">
        <f>DATA!R9</f>
        <v>66</v>
      </c>
      <c r="H129">
        <f>_xlfn.XLOOKUP(DATA!O9,$A$2:$A$32,$H$2:$H$32)+_xlfn.XLOOKUP(DATA!P9,$A$2:$A$32,$H$2:$H$32)</f>
        <v>30</v>
      </c>
      <c r="I129">
        <f>DATA!R9-DATA!Q9</f>
        <v>-25</v>
      </c>
    </row>
    <row r="130" spans="2:9" x14ac:dyDescent="0.2">
      <c r="B130">
        <f>_xlfn.XLOOKUP(DATA!O10,$A$2:$A$32,$D$2:$D$32)+_xlfn.XLOOKUP(DATA!P10,$A$2:$A$32,$D$2:$D$32)</f>
        <v>10</v>
      </c>
      <c r="C130">
        <f>DATA!R10</f>
        <v>10</v>
      </c>
      <c r="H130">
        <f>_xlfn.XLOOKUP(DATA!O10,$A$2:$A$32,$H$2:$H$32)+_xlfn.XLOOKUP(DATA!P10,$A$2:$A$32,$H$2:$H$32)</f>
        <v>30</v>
      </c>
      <c r="I130">
        <f>DATA!R10-DATA!Q10</f>
        <v>-78</v>
      </c>
    </row>
    <row r="131" spans="2:9" x14ac:dyDescent="0.2">
      <c r="B131">
        <f>_xlfn.XLOOKUP(DATA!O11,$A$2:$A$32,$D$2:$D$32)+_xlfn.XLOOKUP(DATA!P11,$A$2:$A$32,$D$2:$D$32)</f>
        <v>32</v>
      </c>
      <c r="C131">
        <f>DATA!R11</f>
        <v>66</v>
      </c>
      <c r="H131">
        <f>_xlfn.XLOOKUP(DATA!O11,$A$2:$A$32,$H$2:$H$32)+_xlfn.XLOOKUP(DATA!P11,$A$2:$A$32,$H$2:$H$32)</f>
        <v>-21</v>
      </c>
      <c r="I131">
        <f>DATA!R11-DATA!Q11</f>
        <v>-48</v>
      </c>
    </row>
    <row r="132" spans="2:9" x14ac:dyDescent="0.2">
      <c r="B132">
        <f>_xlfn.XLOOKUP(DATA!O12,$A$2:$A$32,$D$2:$D$32)+_xlfn.XLOOKUP(DATA!P12,$A$2:$A$32,$D$2:$D$32)</f>
        <v>26</v>
      </c>
      <c r="C132">
        <f>DATA!R12</f>
        <v>26</v>
      </c>
      <c r="H132">
        <f>_xlfn.XLOOKUP(DATA!O12,$A$2:$A$32,$H$2:$H$32)+_xlfn.XLOOKUP(DATA!P12,$A$2:$A$32,$H$2:$H$32)</f>
        <v>-13</v>
      </c>
      <c r="I132">
        <f>DATA!R12-DATA!Q12</f>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CEFA-46C8-AD45-B67C-9DF21F813C4E}">
  <dimension ref="A1:XFD1048555"/>
  <sheetViews>
    <sheetView workbookViewId="0">
      <selection activeCell="J2" sqref="J2"/>
    </sheetView>
  </sheetViews>
  <sheetFormatPr baseColWidth="10" defaultColWidth="11.5" defaultRowHeight="15" x14ac:dyDescent="0.2"/>
  <sheetData>
    <row r="1" spans="1:12" x14ac:dyDescent="0.2">
      <c r="A1" t="s">
        <v>616</v>
      </c>
      <c r="B1" t="s">
        <v>631</v>
      </c>
      <c r="C1" t="s">
        <v>632</v>
      </c>
      <c r="D1" t="s">
        <v>633</v>
      </c>
      <c r="F1" t="s">
        <v>620</v>
      </c>
      <c r="G1" t="s">
        <v>621</v>
      </c>
      <c r="H1" t="s">
        <v>622</v>
      </c>
      <c r="J1" t="s">
        <v>634</v>
      </c>
      <c r="K1" t="s">
        <v>635</v>
      </c>
      <c r="L1" t="s">
        <v>636</v>
      </c>
    </row>
    <row r="2" spans="1:12" x14ac:dyDescent="0.2">
      <c r="A2" s="38" t="s">
        <v>199</v>
      </c>
      <c r="J2" s="49">
        <v>73.311400000000006</v>
      </c>
      <c r="K2" s="49">
        <v>21.628799999999998</v>
      </c>
      <c r="L2">
        <f t="shared" ref="L2:L3" si="0">J2-K2</f>
        <v>51.682600000000008</v>
      </c>
    </row>
    <row r="3" spans="1:12" x14ac:dyDescent="0.2">
      <c r="A3" s="39" t="s">
        <v>214</v>
      </c>
      <c r="J3" s="49">
        <v>54.658200000000001</v>
      </c>
      <c r="K3" s="49">
        <v>8.4523299999999999</v>
      </c>
      <c r="L3">
        <f t="shared" si="0"/>
        <v>46.205870000000004</v>
      </c>
    </row>
    <row r="4" spans="1:12" x14ac:dyDescent="0.2">
      <c r="A4" s="38" t="s">
        <v>207</v>
      </c>
      <c r="J4" s="49">
        <v>57.857500000000002</v>
      </c>
      <c r="K4" s="49">
        <v>10.0268</v>
      </c>
      <c r="L4">
        <f t="shared" ref="L4:L5" si="1">J4-K4</f>
        <v>47.8307</v>
      </c>
    </row>
    <row r="5" spans="1:12" x14ac:dyDescent="0.2">
      <c r="A5" s="38" t="s">
        <v>195</v>
      </c>
      <c r="J5" s="49">
        <v>78.863500000000002</v>
      </c>
      <c r="K5" s="49">
        <v>35.223100000000002</v>
      </c>
      <c r="L5">
        <f t="shared" si="1"/>
        <v>43.6404</v>
      </c>
    </row>
    <row r="6" spans="1:12" x14ac:dyDescent="0.2">
      <c r="A6" s="38" t="s">
        <v>240</v>
      </c>
      <c r="J6">
        <v>40.944899999999997</v>
      </c>
      <c r="K6">
        <v>33.3048</v>
      </c>
      <c r="L6">
        <v>7.6401000000000003</v>
      </c>
    </row>
    <row r="7" spans="1:12" x14ac:dyDescent="0.2">
      <c r="A7" s="40" t="s">
        <v>239</v>
      </c>
      <c r="J7" s="49">
        <v>44.902299999999997</v>
      </c>
      <c r="K7" s="49">
        <v>41.881799999999998</v>
      </c>
      <c r="L7">
        <f t="shared" ref="L7:L8" si="2">J7-K7</f>
        <v>3.0204999999999984</v>
      </c>
    </row>
    <row r="8" spans="1:12" x14ac:dyDescent="0.2">
      <c r="A8" s="40" t="s">
        <v>226</v>
      </c>
      <c r="J8" s="49">
        <v>51.144100000000002</v>
      </c>
      <c r="K8" s="49">
        <v>35.707900000000002</v>
      </c>
      <c r="L8">
        <f t="shared" si="2"/>
        <v>15.436199999999999</v>
      </c>
    </row>
    <row r="9" spans="1:12" x14ac:dyDescent="0.2">
      <c r="A9" s="40" t="s">
        <v>131</v>
      </c>
      <c r="J9" s="49">
        <v>59.929499999999997</v>
      </c>
      <c r="K9" s="49">
        <v>28.594799999999999</v>
      </c>
      <c r="L9">
        <f t="shared" ref="L9:L10" si="3">J9-K9</f>
        <v>31.334699999999998</v>
      </c>
    </row>
    <row r="10" spans="1:12" x14ac:dyDescent="0.2">
      <c r="A10" s="38" t="s">
        <v>235</v>
      </c>
      <c r="J10" s="49">
        <v>46.691699999999997</v>
      </c>
      <c r="K10" s="49">
        <v>34.7502</v>
      </c>
      <c r="L10">
        <f t="shared" si="3"/>
        <v>11.941499999999998</v>
      </c>
    </row>
    <row r="11" spans="1:12" x14ac:dyDescent="0.2">
      <c r="A11" s="39" t="s">
        <v>203</v>
      </c>
      <c r="J11" s="49">
        <v>60.672699999999999</v>
      </c>
      <c r="K11" s="49">
        <v>42.075499999999998</v>
      </c>
      <c r="L11">
        <f t="shared" ref="L11:L13" si="4">J11-K11</f>
        <v>18.597200000000001</v>
      </c>
    </row>
    <row r="12" spans="1:12" x14ac:dyDescent="0.2">
      <c r="A12" s="40" t="s">
        <v>124</v>
      </c>
      <c r="J12" s="49">
        <v>42.83</v>
      </c>
      <c r="K12" s="49">
        <v>40.100099999999998</v>
      </c>
      <c r="L12">
        <f t="shared" si="4"/>
        <v>2.7299000000000007</v>
      </c>
    </row>
    <row r="13" spans="1:12" x14ac:dyDescent="0.2">
      <c r="A13" s="38" t="s">
        <v>224</v>
      </c>
      <c r="J13" s="49">
        <v>51.633200000000002</v>
      </c>
      <c r="K13" s="49">
        <v>35.110599999999998</v>
      </c>
      <c r="L13">
        <f t="shared" si="4"/>
        <v>16.522600000000004</v>
      </c>
    </row>
    <row r="14" spans="1:12" x14ac:dyDescent="0.2">
      <c r="A14" s="38" t="s">
        <v>242</v>
      </c>
      <c r="J14" s="49">
        <v>39.775599999999997</v>
      </c>
      <c r="K14" s="49">
        <v>26.675699999999999</v>
      </c>
      <c r="L14">
        <f t="shared" ref="L14" si="5">J14-K14</f>
        <v>13.099899999999998</v>
      </c>
    </row>
    <row r="15" spans="1:12" x14ac:dyDescent="0.2">
      <c r="A15" s="38" t="s">
        <v>210</v>
      </c>
      <c r="J15" s="49">
        <v>55.8127</v>
      </c>
      <c r="K15" s="49">
        <v>50.0717</v>
      </c>
      <c r="L15">
        <f t="shared" ref="L15:L17" si="6">J15-K15</f>
        <v>5.7409999999999997</v>
      </c>
    </row>
    <row r="16" spans="1:12" x14ac:dyDescent="0.2">
      <c r="A16" s="38" t="s">
        <v>254</v>
      </c>
      <c r="J16" s="49">
        <v>37.250700000000002</v>
      </c>
      <c r="K16" s="49">
        <v>50.133699999999997</v>
      </c>
      <c r="L16">
        <f t="shared" si="6"/>
        <v>-12.882999999999996</v>
      </c>
    </row>
    <row r="17" spans="1:12" x14ac:dyDescent="0.2">
      <c r="A17" s="39" t="s">
        <v>228</v>
      </c>
      <c r="J17" s="49">
        <v>50.296100000000003</v>
      </c>
      <c r="K17" s="49">
        <v>41.049399999999999</v>
      </c>
      <c r="L17">
        <f t="shared" si="6"/>
        <v>9.2467000000000041</v>
      </c>
    </row>
    <row r="18" spans="1:12" x14ac:dyDescent="0.2">
      <c r="A18" s="40" t="s">
        <v>248</v>
      </c>
      <c r="J18" s="49">
        <v>39.3476</v>
      </c>
      <c r="K18" s="49">
        <v>48.299199999999999</v>
      </c>
      <c r="L18">
        <f t="shared" ref="L18" si="7">J18-K18</f>
        <v>-8.9515999999999991</v>
      </c>
    </row>
    <row r="19" spans="1:12" x14ac:dyDescent="0.2">
      <c r="A19" s="39" t="s">
        <v>219</v>
      </c>
      <c r="J19" s="49">
        <v>52.071800000000003</v>
      </c>
      <c r="K19" s="49">
        <v>35.581099999999999</v>
      </c>
      <c r="L19">
        <f t="shared" ref="L19:L22" si="8">J19-K19</f>
        <v>16.490700000000004</v>
      </c>
    </row>
    <row r="20" spans="1:12" x14ac:dyDescent="0.2">
      <c r="A20" s="40" t="s">
        <v>114</v>
      </c>
      <c r="J20" s="49">
        <v>34.628300000000003</v>
      </c>
      <c r="K20" s="49">
        <v>32.543900000000001</v>
      </c>
      <c r="L20">
        <f t="shared" si="8"/>
        <v>2.0844000000000023</v>
      </c>
    </row>
    <row r="21" spans="1:12" x14ac:dyDescent="0.2">
      <c r="A21" s="38" t="s">
        <v>258</v>
      </c>
      <c r="J21" s="49">
        <v>34.3733</v>
      </c>
      <c r="K21" s="49">
        <v>34.8949</v>
      </c>
      <c r="L21">
        <f t="shared" si="8"/>
        <v>-0.5215999999999994</v>
      </c>
    </row>
    <row r="22" spans="1:12" x14ac:dyDescent="0.2">
      <c r="A22" s="38" t="s">
        <v>232</v>
      </c>
      <c r="J22" s="49">
        <v>46.986400000000003</v>
      </c>
      <c r="K22" s="49">
        <v>39.659799999999997</v>
      </c>
      <c r="L22">
        <f t="shared" si="8"/>
        <v>7.3266000000000062</v>
      </c>
    </row>
    <row r="23" spans="1:12" x14ac:dyDescent="0.2">
      <c r="A23" s="38" t="s">
        <v>262</v>
      </c>
      <c r="J23" s="49">
        <v>33.156300000000002</v>
      </c>
      <c r="K23" s="49">
        <v>47.116700000000002</v>
      </c>
      <c r="L23">
        <f t="shared" ref="L23:L24" si="9">J23-K23</f>
        <v>-13.9604</v>
      </c>
    </row>
    <row r="24" spans="1:12" x14ac:dyDescent="0.2">
      <c r="A24" s="40" t="s">
        <v>274</v>
      </c>
      <c r="J24" s="49">
        <v>28.848099999999999</v>
      </c>
      <c r="K24" s="49">
        <v>27.1538</v>
      </c>
      <c r="L24">
        <f t="shared" si="9"/>
        <v>1.6942999999999984</v>
      </c>
    </row>
    <row r="25" spans="1:12" x14ac:dyDescent="0.2">
      <c r="A25" s="38" t="s">
        <v>256</v>
      </c>
      <c r="J25" s="49">
        <v>35.108499999999999</v>
      </c>
      <c r="K25" s="49">
        <v>49.212499999999999</v>
      </c>
      <c r="L25">
        <f t="shared" ref="L25:L26" si="10">J25-K25</f>
        <v>-14.103999999999999</v>
      </c>
    </row>
    <row r="26" spans="1:12" x14ac:dyDescent="0.2">
      <c r="A26" s="40" t="s">
        <v>127</v>
      </c>
      <c r="J26" s="49">
        <v>31.002400000000002</v>
      </c>
      <c r="K26" s="49">
        <v>37.972200000000001</v>
      </c>
      <c r="L26">
        <f t="shared" si="10"/>
        <v>-6.9697999999999993</v>
      </c>
    </row>
    <row r="27" spans="1:12" x14ac:dyDescent="0.2">
      <c r="A27" s="40" t="s">
        <v>276</v>
      </c>
      <c r="J27" s="49">
        <v>27.563800000000001</v>
      </c>
      <c r="K27" s="49">
        <v>47.8992</v>
      </c>
      <c r="L27">
        <f t="shared" ref="L27" si="11">J27-K27</f>
        <v>-20.3354</v>
      </c>
    </row>
    <row r="28" spans="1:12" x14ac:dyDescent="0.2">
      <c r="A28" s="38" t="s">
        <v>281</v>
      </c>
      <c r="J28" s="49">
        <v>24.3386</v>
      </c>
      <c r="K28" s="49">
        <v>37.374499999999998</v>
      </c>
      <c r="L28">
        <f t="shared" ref="L28:L30" si="12">J28-K28</f>
        <v>-13.035899999999998</v>
      </c>
    </row>
    <row r="29" spans="1:12" x14ac:dyDescent="0.2">
      <c r="A29" s="39" t="s">
        <v>266</v>
      </c>
      <c r="J29" s="49">
        <v>32.571599999999997</v>
      </c>
      <c r="K29" s="49">
        <v>46.561999999999998</v>
      </c>
      <c r="L29">
        <f t="shared" si="12"/>
        <v>-13.990400000000001</v>
      </c>
    </row>
    <row r="30" spans="1:12" x14ac:dyDescent="0.2">
      <c r="A30" s="38" t="s">
        <v>251</v>
      </c>
      <c r="J30" s="49">
        <v>37.565899999999999</v>
      </c>
      <c r="K30" s="49">
        <v>43.322800000000001</v>
      </c>
      <c r="L30">
        <f t="shared" si="12"/>
        <v>-5.7569000000000017</v>
      </c>
    </row>
    <row r="31" spans="1:12" x14ac:dyDescent="0.2">
      <c r="A31" s="39" t="s">
        <v>300</v>
      </c>
      <c r="J31" s="49">
        <v>8.3752499999999994</v>
      </c>
      <c r="K31" s="49">
        <v>30.6907</v>
      </c>
      <c r="L31">
        <f t="shared" ref="L31:L33" si="13">J31-K31</f>
        <v>-22.315449999999998</v>
      </c>
    </row>
    <row r="32" spans="1:12" x14ac:dyDescent="0.2">
      <c r="A32" s="38" t="s">
        <v>285</v>
      </c>
      <c r="J32" s="49">
        <v>22.2227</v>
      </c>
      <c r="K32" s="49">
        <v>49.924700000000001</v>
      </c>
      <c r="L32">
        <f t="shared" si="13"/>
        <v>-27.702000000000002</v>
      </c>
    </row>
    <row r="33" spans="1:12" x14ac:dyDescent="0.2">
      <c r="A33" s="40" t="s">
        <v>245</v>
      </c>
      <c r="J33" s="49">
        <v>39.512599999999999</v>
      </c>
      <c r="K33" s="49">
        <v>41.3018</v>
      </c>
      <c r="L33">
        <f t="shared" si="13"/>
        <v>-1.789200000000001</v>
      </c>
    </row>
    <row r="34" spans="1:12" x14ac:dyDescent="0.2">
      <c r="A34" s="38" t="s">
        <v>293</v>
      </c>
      <c r="J34" s="49">
        <v>20.319900000000001</v>
      </c>
      <c r="K34" s="49">
        <v>36.051900000000003</v>
      </c>
      <c r="L34">
        <f t="shared" ref="L34:L35" si="14">J34-K34</f>
        <v>-15.732000000000003</v>
      </c>
    </row>
    <row r="35" spans="1:12" x14ac:dyDescent="0.2">
      <c r="A35" s="39" t="s">
        <v>272</v>
      </c>
      <c r="J35" s="49">
        <v>29.9909</v>
      </c>
      <c r="K35" s="49">
        <v>38.924300000000002</v>
      </c>
      <c r="L35">
        <f t="shared" si="14"/>
        <v>-8.9334000000000024</v>
      </c>
    </row>
    <row r="36" spans="1:12" x14ac:dyDescent="0.2">
      <c r="A36" s="38" t="s">
        <v>287</v>
      </c>
      <c r="J36" s="49">
        <v>21.423500000000001</v>
      </c>
      <c r="K36" s="49">
        <v>27.2502</v>
      </c>
      <c r="L36">
        <f t="shared" ref="L36" si="15">J36-K36</f>
        <v>-5.8266999999999989</v>
      </c>
    </row>
    <row r="37" spans="1:12" x14ac:dyDescent="0.2">
      <c r="A37" s="40" t="s">
        <v>269</v>
      </c>
      <c r="J37" s="49">
        <v>31.072199999999999</v>
      </c>
      <c r="K37" s="49">
        <v>35.918100000000003</v>
      </c>
      <c r="L37">
        <f t="shared" ref="L37" si="16">J37-K37</f>
        <v>-4.8459000000000039</v>
      </c>
    </row>
    <row r="38" spans="1:12" x14ac:dyDescent="0.2">
      <c r="A38" s="38" t="s">
        <v>284</v>
      </c>
      <c r="J38" s="49">
        <v>24.012</v>
      </c>
      <c r="K38" s="49">
        <v>47.061399999999999</v>
      </c>
      <c r="L38">
        <f t="shared" ref="L38:L40" si="17">J38-K38</f>
        <v>-23.049399999999999</v>
      </c>
    </row>
    <row r="39" spans="1:12" x14ac:dyDescent="0.2">
      <c r="A39" s="41" t="s">
        <v>119</v>
      </c>
      <c r="J39" s="49">
        <v>28.650600000000001</v>
      </c>
      <c r="K39" s="49">
        <v>51.943300000000001</v>
      </c>
      <c r="L39">
        <f t="shared" si="17"/>
        <v>-23.2927</v>
      </c>
    </row>
    <row r="40" spans="1:12" x14ac:dyDescent="0.2">
      <c r="A40" s="42" t="s">
        <v>290</v>
      </c>
      <c r="J40" s="49">
        <v>20.711600000000001</v>
      </c>
      <c r="K40" s="49">
        <v>38.9084</v>
      </c>
      <c r="L40">
        <f t="shared" si="17"/>
        <v>-18.1968</v>
      </c>
    </row>
    <row r="41" spans="1:12" x14ac:dyDescent="0.2">
      <c r="A41" s="41" t="s">
        <v>296</v>
      </c>
      <c r="J41" s="49">
        <v>15.088900000000001</v>
      </c>
      <c r="K41" s="49">
        <v>63.5306</v>
      </c>
      <c r="L41">
        <f t="shared" ref="L41" si="18">J41-K41</f>
        <v>-48.441699999999997</v>
      </c>
    </row>
    <row r="42" spans="1:12" x14ac:dyDescent="0.2">
      <c r="A42" s="42" t="s">
        <v>278</v>
      </c>
      <c r="J42" s="49">
        <v>26.143999999999998</v>
      </c>
      <c r="K42" s="49">
        <v>33.258400000000002</v>
      </c>
      <c r="L42">
        <f t="shared" ref="L42:L43" si="19">J42-K42</f>
        <v>-7.1144000000000034</v>
      </c>
    </row>
    <row r="43" spans="1:12" x14ac:dyDescent="0.2">
      <c r="A43" s="42" t="s">
        <v>297</v>
      </c>
      <c r="J43" s="49">
        <v>11.5702</v>
      </c>
      <c r="K43" s="49">
        <v>46.752600000000001</v>
      </c>
      <c r="L43">
        <f t="shared" si="19"/>
        <v>-35.182400000000001</v>
      </c>
    </row>
    <row r="45" spans="1:12" x14ac:dyDescent="0.2">
      <c r="B45" t="s">
        <v>623</v>
      </c>
      <c r="C45" t="s">
        <v>624</v>
      </c>
      <c r="D45" t="s">
        <v>625</v>
      </c>
      <c r="E45" t="s">
        <v>626</v>
      </c>
      <c r="H45" t="s">
        <v>622</v>
      </c>
      <c r="I45" t="s">
        <v>624</v>
      </c>
      <c r="J45" t="s">
        <v>620</v>
      </c>
      <c r="K45" t="s">
        <v>621</v>
      </c>
    </row>
    <row r="46" spans="1:12" x14ac:dyDescent="0.2">
      <c r="A46" t="s">
        <v>627</v>
      </c>
      <c r="B46">
        <f>_xlfn.XLOOKUP(DATA!C64,$A$2:$A$43,$B$2:$B$43)+_xlfn.XLOOKUP(DATA!D64,$A$2:$A$43,$B$2:$B$43)</f>
        <v>0</v>
      </c>
      <c r="C46">
        <f>DATA!G64</f>
        <v>57</v>
      </c>
    </row>
    <row r="47" spans="1:12" x14ac:dyDescent="0.2">
      <c r="B47">
        <f>_xlfn.XLOOKUP(DATA!C65,$A$2:$A$43,$B$2:$B$43)+_xlfn.XLOOKUP(DATA!D65,$A$2:$A$43,$B$2:$B$43)</f>
        <v>0</v>
      </c>
      <c r="C47">
        <f>DATA!G65</f>
        <v>49</v>
      </c>
    </row>
    <row r="48" spans="1:12" x14ac:dyDescent="0.2">
      <c r="B48">
        <f>_xlfn.XLOOKUP(DATA!C66,$A$2:$A$43,$B$2:$B$43)+_xlfn.XLOOKUP(DATA!D66,$A$2:$A$43,$B$2:$B$43)</f>
        <v>0</v>
      </c>
      <c r="C48">
        <f>DATA!G66</f>
        <v>61</v>
      </c>
    </row>
    <row r="49" spans="2:3" x14ac:dyDescent="0.2">
      <c r="B49">
        <f>_xlfn.XLOOKUP(DATA!C67,$A$2:$A$43,$B$2:$B$43)+_xlfn.XLOOKUP(DATA!D67,$A$2:$A$43,$B$2:$B$43)</f>
        <v>0</v>
      </c>
      <c r="C49">
        <f>DATA!G67</f>
        <v>102</v>
      </c>
    </row>
    <row r="50" spans="2:3" x14ac:dyDescent="0.2">
      <c r="B50">
        <f>_xlfn.XLOOKUP(DATA!C68,$A$2:$A$43,$B$2:$B$43)+_xlfn.XLOOKUP(DATA!D68,$A$2:$A$43,$B$2:$B$43)</f>
        <v>0</v>
      </c>
      <c r="C50">
        <f>DATA!G68</f>
        <v>42</v>
      </c>
    </row>
    <row r="51" spans="2:3" x14ac:dyDescent="0.2">
      <c r="B51">
        <f>_xlfn.XLOOKUP(DATA!C69,$A$2:$A$43,$B$2:$B$43)+_xlfn.XLOOKUP(DATA!D69,$A$2:$A$43,$B$2:$B$43)</f>
        <v>0</v>
      </c>
      <c r="C51">
        <f>DATA!G69</f>
        <v>94</v>
      </c>
    </row>
    <row r="52" spans="2:3" x14ac:dyDescent="0.2">
      <c r="B52">
        <f>_xlfn.XLOOKUP(DATA!C70,$A$2:$A$43,$B$2:$B$43)+_xlfn.XLOOKUP(DATA!D70,$A$2:$A$43,$B$2:$B$43)</f>
        <v>0</v>
      </c>
      <c r="C52">
        <f>DATA!G70</f>
        <v>37</v>
      </c>
    </row>
    <row r="53" spans="2:3" x14ac:dyDescent="0.2">
      <c r="B53">
        <f>_xlfn.XLOOKUP(DATA!C71,$A$2:$A$43,$B$2:$B$43)+_xlfn.XLOOKUP(DATA!D71,$A$2:$A$43,$B$2:$B$43)</f>
        <v>0</v>
      </c>
      <c r="C53">
        <f>DATA!G71</f>
        <v>100</v>
      </c>
    </row>
    <row r="54" spans="2:3" x14ac:dyDescent="0.2">
      <c r="B54">
        <f>_xlfn.XLOOKUP(DATA!C72,$A$2:$A$43,$B$2:$B$43)+_xlfn.XLOOKUP(DATA!D72,$A$2:$A$43,$B$2:$B$43)</f>
        <v>0</v>
      </c>
      <c r="C54">
        <f>DATA!G72</f>
        <v>53</v>
      </c>
    </row>
    <row r="55" spans="2:3" x14ac:dyDescent="0.2">
      <c r="B55">
        <f>_xlfn.XLOOKUP(DATA!C73,$A$2:$A$43,$B$2:$B$43)+_xlfn.XLOOKUP(DATA!D73,$A$2:$A$43,$B$2:$B$43)</f>
        <v>0</v>
      </c>
      <c r="C55">
        <f>DATA!G73</f>
        <v>73</v>
      </c>
    </row>
    <row r="56" spans="2:3" x14ac:dyDescent="0.2">
      <c r="B56">
        <f>_xlfn.XLOOKUP(DATA!C74,$A$2:$A$43,$B$2:$B$43)+_xlfn.XLOOKUP(DATA!D74,$A$2:$A$43,$B$2:$B$43)</f>
        <v>0</v>
      </c>
      <c r="C56">
        <f>DATA!G74</f>
        <v>72</v>
      </c>
    </row>
    <row r="57" spans="2:3" x14ac:dyDescent="0.2">
      <c r="B57">
        <f>_xlfn.XLOOKUP(DATA!C75,$A$2:$A$43,$B$2:$B$43)+_xlfn.XLOOKUP(DATA!D75,$A$2:$A$43,$B$2:$B$43)</f>
        <v>0</v>
      </c>
      <c r="C57">
        <f>DATA!G75</f>
        <v>68</v>
      </c>
    </row>
    <row r="58" spans="2:3" x14ac:dyDescent="0.2">
      <c r="B58">
        <f>_xlfn.XLOOKUP(DATA!C76,$A$2:$A$43,$B$2:$B$43)+_xlfn.XLOOKUP(DATA!D76,$A$2:$A$43,$B$2:$B$43)</f>
        <v>0</v>
      </c>
      <c r="C58">
        <f>DATA!G76</f>
        <v>120</v>
      </c>
    </row>
    <row r="59" spans="2:3" x14ac:dyDescent="0.2">
      <c r="B59">
        <f>_xlfn.XLOOKUP(DATA!C77,$A$2:$A$43,$B$2:$B$43)+_xlfn.XLOOKUP(DATA!D77,$A$2:$A$43,$B$2:$B$43)</f>
        <v>0</v>
      </c>
      <c r="C59">
        <f>DATA!G77</f>
        <v>125</v>
      </c>
    </row>
    <row r="60" spans="2:3" x14ac:dyDescent="0.2">
      <c r="B60">
        <f>_xlfn.XLOOKUP(DATA!C78,$A$2:$A$43,$B$2:$B$43)+_xlfn.XLOOKUP(DATA!D78,$A$2:$A$43,$B$2:$B$43)</f>
        <v>0</v>
      </c>
      <c r="C60">
        <f>DATA!G78</f>
        <v>71</v>
      </c>
    </row>
    <row r="61" spans="2:3" x14ac:dyDescent="0.2">
      <c r="B61">
        <f>_xlfn.XLOOKUP(DATA!C79,$A$2:$A$43,$B$2:$B$43)+_xlfn.XLOOKUP(DATA!D79,$A$2:$A$43,$B$2:$B$43)</f>
        <v>0</v>
      </c>
      <c r="C61">
        <f>DATA!G79</f>
        <v>18</v>
      </c>
    </row>
    <row r="62" spans="2:3" x14ac:dyDescent="0.2">
      <c r="B62">
        <f>_xlfn.XLOOKUP(DATA!C80,$A$2:$A$43,$B$2:$B$43)+_xlfn.XLOOKUP(DATA!D80,$A$2:$A$43,$B$2:$B$43)</f>
        <v>0</v>
      </c>
      <c r="C62">
        <f>DATA!G80</f>
        <v>130</v>
      </c>
    </row>
    <row r="63" spans="2:3" x14ac:dyDescent="0.2">
      <c r="B63">
        <f>_xlfn.XLOOKUP(DATA!C81,$A$2:$A$43,$B$2:$B$43)+_xlfn.XLOOKUP(DATA!D81,$A$2:$A$43,$B$2:$B$43)</f>
        <v>0</v>
      </c>
      <c r="C63">
        <f>DATA!G81</f>
        <v>38</v>
      </c>
    </row>
    <row r="64" spans="2:3" x14ac:dyDescent="0.2">
      <c r="B64">
        <f>_xlfn.XLOOKUP(DATA!C82,$A$2:$A$43,$B$2:$B$43)+_xlfn.XLOOKUP(DATA!D82,$A$2:$A$43,$B$2:$B$43)</f>
        <v>0</v>
      </c>
      <c r="C64">
        <f>DATA!G82</f>
        <v>71</v>
      </c>
    </row>
    <row r="65" spans="2:3" x14ac:dyDescent="0.2">
      <c r="B65">
        <f>_xlfn.XLOOKUP(DATA!C83,$A$2:$A$43,$B$2:$B$43)+_xlfn.XLOOKUP(DATA!D83,$A$2:$A$43,$B$2:$B$43)</f>
        <v>0</v>
      </c>
      <c r="C65">
        <f>DATA!G83</f>
        <v>44</v>
      </c>
    </row>
    <row r="66" spans="2:3" x14ac:dyDescent="0.2">
      <c r="B66">
        <f>_xlfn.XLOOKUP(DATA!C84,$A$2:$A$43,$B$2:$B$43)+_xlfn.XLOOKUP(DATA!D84,$A$2:$A$43,$B$2:$B$43)</f>
        <v>0</v>
      </c>
      <c r="C66">
        <f>DATA!G84</f>
        <v>84</v>
      </c>
    </row>
    <row r="67" spans="2:3" x14ac:dyDescent="0.2">
      <c r="B67">
        <f>_xlfn.XLOOKUP(DATA!C85,$A$2:$A$43,$B$2:$B$43)+_xlfn.XLOOKUP(DATA!D85,$A$2:$A$43,$B$2:$B$43)</f>
        <v>0</v>
      </c>
      <c r="C67">
        <f>DATA!G85</f>
        <v>129</v>
      </c>
    </row>
    <row r="68" spans="2:3" x14ac:dyDescent="0.2">
      <c r="B68">
        <f>_xlfn.XLOOKUP(DATA!C86,$A$2:$A$43,$B$2:$B$43)+_xlfn.XLOOKUP(DATA!D86,$A$2:$A$43,$B$2:$B$43)</f>
        <v>0</v>
      </c>
      <c r="C68">
        <f>DATA!G86</f>
        <v>103</v>
      </c>
    </row>
    <row r="69" spans="2:3" x14ac:dyDescent="0.2">
      <c r="B69">
        <f>_xlfn.XLOOKUP(DATA!C87,$A$2:$A$43,$B$2:$B$43)+_xlfn.XLOOKUP(DATA!D87,$A$2:$A$43,$B$2:$B$43)</f>
        <v>0</v>
      </c>
      <c r="C69">
        <f>DATA!G87</f>
        <v>67</v>
      </c>
    </row>
    <row r="70" spans="2:3" x14ac:dyDescent="0.2">
      <c r="B70">
        <f>_xlfn.XLOOKUP(DATA!C88,$A$2:$A$43,$B$2:$B$43)+_xlfn.XLOOKUP(DATA!D88,$A$2:$A$43,$B$2:$B$43)</f>
        <v>0</v>
      </c>
      <c r="C70">
        <f>DATA!G88</f>
        <v>104</v>
      </c>
    </row>
    <row r="71" spans="2:3" x14ac:dyDescent="0.2">
      <c r="B71">
        <f>_xlfn.XLOOKUP(DATA!C89,$A$2:$A$43,$B$2:$B$43)+_xlfn.XLOOKUP(DATA!D89,$A$2:$A$43,$B$2:$B$43)</f>
        <v>0</v>
      </c>
      <c r="C71">
        <f>DATA!G89</f>
        <v>102</v>
      </c>
    </row>
    <row r="72" spans="2:3" x14ac:dyDescent="0.2">
      <c r="B72">
        <f>_xlfn.XLOOKUP(DATA!C90,$A$2:$A$43,$B$2:$B$43)+_xlfn.XLOOKUP(DATA!D90,$A$2:$A$43,$B$2:$B$43)</f>
        <v>0</v>
      </c>
      <c r="C72">
        <f>DATA!G90</f>
        <v>56</v>
      </c>
    </row>
    <row r="73" spans="2:3" x14ac:dyDescent="0.2">
      <c r="B73">
        <f>_xlfn.XLOOKUP(DATA!C91,$A$2:$A$43,$B$2:$B$43)+_xlfn.XLOOKUP(DATA!D91,$A$2:$A$43,$B$2:$B$43)</f>
        <v>0</v>
      </c>
      <c r="C73">
        <f>DATA!G91</f>
        <v>83</v>
      </c>
    </row>
    <row r="74" spans="2:3" x14ac:dyDescent="0.2">
      <c r="B74">
        <f>_xlfn.XLOOKUP(DATA!C92,$A$2:$A$43,$B$2:$B$43)+_xlfn.XLOOKUP(DATA!D92,$A$2:$A$43,$B$2:$B$43)</f>
        <v>0</v>
      </c>
      <c r="C74">
        <f>DATA!G92</f>
        <v>36</v>
      </c>
    </row>
    <row r="75" spans="2:3" x14ac:dyDescent="0.2">
      <c r="B75">
        <f>_xlfn.XLOOKUP(DATA!C93,$A$2:$A$43,$B$2:$B$43)+_xlfn.XLOOKUP(DATA!D93,$A$2:$A$43,$B$2:$B$43)</f>
        <v>0</v>
      </c>
      <c r="C75">
        <f>DATA!G93</f>
        <v>20</v>
      </c>
    </row>
    <row r="76" spans="2:3" x14ac:dyDescent="0.2">
      <c r="B76">
        <f>_xlfn.XLOOKUP(DATA!C94,$A$2:$A$43,$B$2:$B$43)+_xlfn.XLOOKUP(DATA!D94,$A$2:$A$43,$B$2:$B$43)</f>
        <v>0</v>
      </c>
      <c r="C76">
        <f>DATA!G94</f>
        <v>101</v>
      </c>
    </row>
    <row r="77" spans="2:3" x14ac:dyDescent="0.2">
      <c r="B77">
        <f>_xlfn.XLOOKUP(DATA!C95,$A$2:$A$43,$B$2:$B$43)+_xlfn.XLOOKUP(DATA!D95,$A$2:$A$43,$B$2:$B$43)</f>
        <v>0</v>
      </c>
      <c r="C77">
        <f>DATA!G95</f>
        <v>81</v>
      </c>
    </row>
    <row r="78" spans="2:3" x14ac:dyDescent="0.2">
      <c r="B78">
        <f>_xlfn.XLOOKUP(DATA!C96,$A$2:$A$43,$B$2:$B$43)+_xlfn.XLOOKUP(DATA!D96,$A$2:$A$43,$B$2:$B$43)</f>
        <v>0</v>
      </c>
      <c r="C78">
        <f>DATA!G96</f>
        <v>21</v>
      </c>
    </row>
    <row r="79" spans="2:3" x14ac:dyDescent="0.2">
      <c r="B79">
        <f>_xlfn.XLOOKUP(DATA!C97,$A$2:$A$43,$B$2:$B$43)+_xlfn.XLOOKUP(DATA!D97,$A$2:$A$43,$B$2:$B$43)</f>
        <v>0</v>
      </c>
      <c r="C79">
        <f>DATA!G97</f>
        <v>79</v>
      </c>
    </row>
    <row r="80" spans="2:3" x14ac:dyDescent="0.2">
      <c r="B80">
        <f>_xlfn.XLOOKUP(DATA!C98,$A$2:$A$43,$B$2:$B$43)+_xlfn.XLOOKUP(DATA!D98,$A$2:$A$43,$B$2:$B$43)</f>
        <v>0</v>
      </c>
      <c r="C80">
        <f>DATA!G98</f>
        <v>122</v>
      </c>
    </row>
    <row r="81" spans="2:3" x14ac:dyDescent="0.2">
      <c r="B81">
        <f>_xlfn.XLOOKUP(DATA!C99,$A$2:$A$43,$B$2:$B$43)+_xlfn.XLOOKUP(DATA!D99,$A$2:$A$43,$B$2:$B$43)</f>
        <v>0</v>
      </c>
      <c r="C81">
        <f>DATA!G99</f>
        <v>104</v>
      </c>
    </row>
    <row r="82" spans="2:3" x14ac:dyDescent="0.2">
      <c r="B82">
        <f>_xlfn.XLOOKUP(DATA!C100,$A$2:$A$43,$B$2:$B$43)+_xlfn.XLOOKUP(DATA!D100,$A$2:$A$43,$B$2:$B$43)</f>
        <v>0</v>
      </c>
      <c r="C82">
        <f>DATA!G100</f>
        <v>53</v>
      </c>
    </row>
    <row r="83" spans="2:3" x14ac:dyDescent="0.2">
      <c r="B83">
        <f>_xlfn.XLOOKUP(DATA!C101,$A$2:$A$43,$B$2:$B$43)+_xlfn.XLOOKUP(DATA!D101,$A$2:$A$43,$B$2:$B$43)</f>
        <v>0</v>
      </c>
      <c r="C83">
        <f>DATA!G101</f>
        <v>54</v>
      </c>
    </row>
    <row r="84" spans="2:3" x14ac:dyDescent="0.2">
      <c r="B84">
        <f>_xlfn.XLOOKUP(DATA!C102,$A$2:$A$43,$B$2:$B$43)+_xlfn.XLOOKUP(DATA!D102,$A$2:$A$43,$B$2:$B$43)</f>
        <v>0</v>
      </c>
      <c r="C84">
        <f>DATA!G102</f>
        <v>105</v>
      </c>
    </row>
    <row r="85" spans="2:3" x14ac:dyDescent="0.2">
      <c r="B85">
        <f>_xlfn.XLOOKUP(DATA!C103,$A$2:$A$43,$B$2:$B$43)+_xlfn.XLOOKUP(DATA!D103,$A$2:$A$43,$B$2:$B$43)</f>
        <v>0</v>
      </c>
      <c r="C85">
        <f>DATA!G103</f>
        <v>80</v>
      </c>
    </row>
    <row r="86" spans="2:3" x14ac:dyDescent="0.2">
      <c r="B86">
        <f>_xlfn.XLOOKUP(DATA!C104,$A$2:$A$43,$B$2:$B$43)+_xlfn.XLOOKUP(DATA!D104,$A$2:$A$43,$B$2:$B$43)</f>
        <v>0</v>
      </c>
      <c r="C86">
        <f>DATA!G104</f>
        <v>67</v>
      </c>
    </row>
    <row r="87" spans="2:3" x14ac:dyDescent="0.2">
      <c r="B87">
        <f>_xlfn.XLOOKUP(DATA!C105,$A$2:$A$43,$B$2:$B$43)+_xlfn.XLOOKUP(DATA!D105,$A$2:$A$43,$B$2:$B$43)</f>
        <v>0</v>
      </c>
      <c r="C87">
        <f>DATA!G105</f>
        <v>68</v>
      </c>
    </row>
    <row r="88" spans="2:3" x14ac:dyDescent="0.2">
      <c r="B88">
        <f>_xlfn.XLOOKUP(DATA!C106,$A$2:$A$43,$B$2:$B$43)+_xlfn.XLOOKUP(DATA!D106,$A$2:$A$43,$B$2:$B$43)</f>
        <v>0</v>
      </c>
      <c r="C88">
        <f>DATA!G106</f>
        <v>110</v>
      </c>
    </row>
    <row r="89" spans="2:3" x14ac:dyDescent="0.2">
      <c r="B89">
        <f>_xlfn.XLOOKUP(DATA!C107,$A$2:$A$43,$B$2:$B$43)+_xlfn.XLOOKUP(DATA!D107,$A$2:$A$43,$B$2:$B$43)</f>
        <v>0</v>
      </c>
      <c r="C89">
        <f>DATA!G107</f>
        <v>132</v>
      </c>
    </row>
    <row r="90" spans="2:3" x14ac:dyDescent="0.2">
      <c r="B90">
        <f>_xlfn.XLOOKUP(DATA!C108,$A$2:$A$43,$B$2:$B$43)+_xlfn.XLOOKUP(DATA!D108,$A$2:$A$43,$B$2:$B$43)</f>
        <v>0</v>
      </c>
      <c r="C90">
        <f>DATA!G108</f>
        <v>75</v>
      </c>
    </row>
    <row r="91" spans="2:3" x14ac:dyDescent="0.2">
      <c r="B91">
        <f>_xlfn.XLOOKUP(DATA!C109,$A$2:$A$43,$B$2:$B$43)+_xlfn.XLOOKUP(DATA!D109,$A$2:$A$43,$B$2:$B$43)</f>
        <v>0</v>
      </c>
      <c r="C91">
        <f>DATA!G109</f>
        <v>94</v>
      </c>
    </row>
    <row r="92" spans="2:3" x14ac:dyDescent="0.2">
      <c r="B92">
        <f>_xlfn.XLOOKUP(DATA!C110,$A$2:$A$43,$B$2:$B$43)+_xlfn.XLOOKUP(DATA!D110,$A$2:$A$43,$B$2:$B$43)</f>
        <v>0</v>
      </c>
      <c r="C92">
        <f>DATA!G110</f>
        <v>70</v>
      </c>
    </row>
    <row r="93" spans="2:3" x14ac:dyDescent="0.2">
      <c r="B93">
        <f>_xlfn.XLOOKUP(DATA!C111,$A$2:$A$43,$B$2:$B$43)+_xlfn.XLOOKUP(DATA!D111,$A$2:$A$43,$B$2:$B$43)</f>
        <v>0</v>
      </c>
      <c r="C93">
        <f>DATA!G111</f>
        <v>104</v>
      </c>
    </row>
    <row r="94" spans="2:3" x14ac:dyDescent="0.2">
      <c r="B94">
        <f>_xlfn.XLOOKUP(DATA!C112,$A$2:$A$43,$B$2:$B$43)+_xlfn.XLOOKUP(DATA!D112,$A$2:$A$43,$B$2:$B$43)</f>
        <v>0</v>
      </c>
      <c r="C94">
        <f>DATA!G112</f>
        <v>111</v>
      </c>
    </row>
    <row r="95" spans="2:3" x14ac:dyDescent="0.2">
      <c r="B95">
        <f>_xlfn.XLOOKUP(DATA!C113,$A$2:$A$43,$B$2:$B$43)+_xlfn.XLOOKUP(DATA!D113,$A$2:$A$43,$B$2:$B$43)</f>
        <v>0</v>
      </c>
      <c r="C95">
        <f>DATA!G113</f>
        <v>94</v>
      </c>
    </row>
    <row r="96" spans="2:3" x14ac:dyDescent="0.2">
      <c r="B96">
        <f>_xlfn.XLOOKUP(DATA!C114,$A$2:$A$43,$B$2:$B$43)+_xlfn.XLOOKUP(DATA!D114,$A$2:$A$43,$B$2:$B$43)</f>
        <v>0</v>
      </c>
      <c r="C96">
        <f>DATA!G114</f>
        <v>58</v>
      </c>
    </row>
    <row r="97" spans="2:3" x14ac:dyDescent="0.2">
      <c r="B97">
        <f>_xlfn.XLOOKUP(DATA!C115,$A$2:$A$43,$B$2:$B$43)+_xlfn.XLOOKUP(DATA!D115,$A$2:$A$43,$B$2:$B$43)</f>
        <v>0</v>
      </c>
      <c r="C97">
        <f>DATA!G115</f>
        <v>58</v>
      </c>
    </row>
    <row r="98" spans="2:3" x14ac:dyDescent="0.2">
      <c r="B98">
        <f>_xlfn.XLOOKUP(DATA!C116,$A$2:$A$43,$B$2:$B$43)+_xlfn.XLOOKUP(DATA!D116,$A$2:$A$43,$B$2:$B$43)</f>
        <v>0</v>
      </c>
      <c r="C98">
        <f>DATA!G116</f>
        <v>45</v>
      </c>
    </row>
    <row r="99" spans="2:3" x14ac:dyDescent="0.2">
      <c r="B99">
        <f>_xlfn.XLOOKUP(DATA!C117,$A$2:$A$43,$B$2:$B$43)+_xlfn.XLOOKUP(DATA!D117,$A$2:$A$43,$B$2:$B$43)</f>
        <v>0</v>
      </c>
      <c r="C99">
        <f>DATA!G117</f>
        <v>77</v>
      </c>
    </row>
    <row r="100" spans="2:3" x14ac:dyDescent="0.2">
      <c r="B100">
        <f>_xlfn.XLOOKUP(DATA!C118,$A$2:$A$43,$B$2:$B$43)+_xlfn.XLOOKUP(DATA!D118,$A$2:$A$43,$B$2:$B$43)</f>
        <v>0</v>
      </c>
      <c r="C100">
        <f>DATA!G118</f>
        <v>48</v>
      </c>
    </row>
    <row r="101" spans="2:3" x14ac:dyDescent="0.2">
      <c r="B101">
        <f>_xlfn.XLOOKUP(DATA!C119,$A$2:$A$43,$B$2:$B$43)+_xlfn.XLOOKUP(DATA!D119,$A$2:$A$43,$B$2:$B$43)</f>
        <v>0</v>
      </c>
      <c r="C101">
        <f>DATA!G119</f>
        <v>63</v>
      </c>
    </row>
    <row r="102" spans="2:3" x14ac:dyDescent="0.2">
      <c r="B102">
        <f>_xlfn.XLOOKUP(DATA!C120,$A$2:$A$43,$B$2:$B$43)+_xlfn.XLOOKUP(DATA!D120,$A$2:$A$43,$B$2:$B$43)</f>
        <v>0</v>
      </c>
      <c r="C102">
        <f>DATA!G120</f>
        <v>21</v>
      </c>
    </row>
    <row r="103" spans="2:3" x14ac:dyDescent="0.2">
      <c r="B103">
        <f>_xlfn.XLOOKUP(DATA!C121,$A$2:$A$43,$B$2:$B$43)+_xlfn.XLOOKUP(DATA!D121,$A$2:$A$43,$B$2:$B$43)</f>
        <v>0</v>
      </c>
      <c r="C103">
        <f>DATA!G121</f>
        <v>91</v>
      </c>
    </row>
    <row r="104" spans="2:3" x14ac:dyDescent="0.2">
      <c r="B104">
        <f>_xlfn.XLOOKUP(DATA!C122,$A$2:$A$43,$B$2:$B$43)+_xlfn.XLOOKUP(DATA!D122,$A$2:$A$43,$B$2:$B$43)</f>
        <v>0</v>
      </c>
      <c r="C104">
        <f>DATA!G122</f>
        <v>73</v>
      </c>
    </row>
    <row r="105" spans="2:3" x14ac:dyDescent="0.2">
      <c r="B105">
        <f>_xlfn.XLOOKUP(DATA!C123,$A$2:$A$43,$B$2:$B$43)+_xlfn.XLOOKUP(DATA!D123,$A$2:$A$43,$B$2:$B$43)</f>
        <v>0</v>
      </c>
      <c r="C105">
        <f>DATA!G123</f>
        <v>99</v>
      </c>
    </row>
    <row r="106" spans="2:3" x14ac:dyDescent="0.2">
      <c r="B106">
        <f>_xlfn.XLOOKUP(DATA!C124,$A$2:$A$43,$B$2:$B$43)+_xlfn.XLOOKUP(DATA!D124,$A$2:$A$43,$B$2:$B$43)</f>
        <v>0</v>
      </c>
      <c r="C106">
        <f>DATA!G124</f>
        <v>123</v>
      </c>
    </row>
    <row r="107" spans="2:3" x14ac:dyDescent="0.2">
      <c r="B107">
        <f>_xlfn.XLOOKUP(DATA!C125,$A$2:$A$43,$B$2:$B$43)+_xlfn.XLOOKUP(DATA!D125,$A$2:$A$43,$B$2:$B$43)</f>
        <v>0</v>
      </c>
      <c r="C107">
        <f>DATA!G125</f>
        <v>58</v>
      </c>
    </row>
    <row r="108" spans="2:3" x14ac:dyDescent="0.2">
      <c r="B108">
        <f>_xlfn.XLOOKUP(DATA!C126,$A$2:$A$43,$B$2:$B$43)+_xlfn.XLOOKUP(DATA!D126,$A$2:$A$43,$B$2:$B$43)</f>
        <v>0</v>
      </c>
      <c r="C108">
        <f>DATA!G126</f>
        <v>93</v>
      </c>
    </row>
    <row r="109" spans="2:3" x14ac:dyDescent="0.2">
      <c r="B109">
        <f>_xlfn.XLOOKUP(DATA!C127,$A$2:$A$43,$B$2:$B$43)+_xlfn.XLOOKUP(DATA!D127,$A$2:$A$43,$B$2:$B$43)</f>
        <v>0</v>
      </c>
      <c r="C109">
        <f>DATA!G127</f>
        <v>93</v>
      </c>
    </row>
    <row r="110" spans="2:3" x14ac:dyDescent="0.2">
      <c r="B110">
        <f>_xlfn.XLOOKUP(DATA!C128,$A$2:$A$43,$B$2:$B$43)+_xlfn.XLOOKUP(DATA!D128,$A$2:$A$43,$B$2:$B$43)</f>
        <v>0</v>
      </c>
      <c r="C110">
        <f>DATA!G128</f>
        <v>51</v>
      </c>
    </row>
    <row r="111" spans="2:3" x14ac:dyDescent="0.2">
      <c r="B111">
        <f>_xlfn.XLOOKUP(DATA!C129,$A$2:$A$43,$B$2:$B$43)+_xlfn.XLOOKUP(DATA!D129,$A$2:$A$43,$B$2:$B$43)</f>
        <v>0</v>
      </c>
      <c r="C111">
        <f>DATA!G129</f>
        <v>43</v>
      </c>
    </row>
    <row r="112" spans="2:3" x14ac:dyDescent="0.2">
      <c r="B112">
        <f>_xlfn.XLOOKUP(DATA!C130,$A$2:$A$43,$B$2:$B$43)+_xlfn.XLOOKUP(DATA!D130,$A$2:$A$43,$B$2:$B$43)</f>
        <v>0</v>
      </c>
      <c r="C112">
        <f>DATA!G130</f>
        <v>99</v>
      </c>
    </row>
    <row r="113" spans="2:3" x14ac:dyDescent="0.2">
      <c r="B113">
        <f>_xlfn.XLOOKUP(DATA!C131,$A$2:$A$43,$B$2:$B$43)+_xlfn.XLOOKUP(DATA!D131,$A$2:$A$43,$B$2:$B$43)</f>
        <v>0</v>
      </c>
      <c r="C113">
        <f>DATA!G131</f>
        <v>107</v>
      </c>
    </row>
    <row r="114" spans="2:3" x14ac:dyDescent="0.2">
      <c r="B114">
        <f>_xlfn.XLOOKUP(DATA!C132,$A$2:$A$43,$B$2:$B$43)+_xlfn.XLOOKUP(DATA!D132,$A$2:$A$43,$B$2:$B$43)</f>
        <v>0</v>
      </c>
      <c r="C114">
        <f>DATA!G132</f>
        <v>137</v>
      </c>
    </row>
    <row r="115" spans="2:3" x14ac:dyDescent="0.2">
      <c r="B115">
        <f>_xlfn.XLOOKUP(DATA!C133,$A$2:$A$43,$B$2:$B$43)+_xlfn.XLOOKUP(DATA!D133,$A$2:$A$43,$B$2:$B$43)</f>
        <v>0</v>
      </c>
      <c r="C115">
        <f>DATA!G133</f>
        <v>102</v>
      </c>
    </row>
    <row r="116" spans="2:3" x14ac:dyDescent="0.2">
      <c r="B116">
        <f>_xlfn.XLOOKUP(DATA!C134,$A$2:$A$43,$B$2:$B$43)+_xlfn.XLOOKUP(DATA!D134,$A$2:$A$43,$B$2:$B$43)</f>
        <v>0</v>
      </c>
      <c r="C116">
        <f>DATA!G134</f>
        <v>43</v>
      </c>
    </row>
    <row r="117" spans="2:3" x14ac:dyDescent="0.2">
      <c r="B117">
        <f>_xlfn.XLOOKUP(DATA!C135,$A$2:$A$43,$B$2:$B$43)+_xlfn.XLOOKUP(DATA!D135,$A$2:$A$43,$B$2:$B$43)</f>
        <v>0</v>
      </c>
      <c r="C117">
        <f>DATA!G135</f>
        <v>119</v>
      </c>
    </row>
    <row r="118" spans="2:3" x14ac:dyDescent="0.2">
      <c r="B118">
        <f>_xlfn.XLOOKUP(DATA!C136,$A$2:$A$43,$B$2:$B$43)+_xlfn.XLOOKUP(DATA!D136,$A$2:$A$43,$B$2:$B$43)</f>
        <v>0</v>
      </c>
      <c r="C118">
        <f>DATA!G136</f>
        <v>126</v>
      </c>
    </row>
    <row r="119" spans="2:3" x14ac:dyDescent="0.2">
      <c r="B119">
        <f>_xlfn.XLOOKUP(DATA!C137,$A$2:$A$43,$B$2:$B$43)+_xlfn.XLOOKUP(DATA!D137,$A$2:$A$43,$B$2:$B$43)</f>
        <v>0</v>
      </c>
      <c r="C119">
        <f>DATA!G137</f>
        <v>39</v>
      </c>
    </row>
    <row r="120" spans="2:3" x14ac:dyDescent="0.2">
      <c r="B120">
        <f>_xlfn.XLOOKUP(DATA!C138,$A$2:$A$43,$B$2:$B$43)+_xlfn.XLOOKUP(DATA!D138,$A$2:$A$43,$B$2:$B$43)</f>
        <v>0</v>
      </c>
      <c r="C120">
        <f>DATA!G138</f>
        <v>103</v>
      </c>
    </row>
    <row r="121" spans="2:3" x14ac:dyDescent="0.2">
      <c r="B121">
        <f>_xlfn.XLOOKUP(DATA!C139,$A$2:$A$43,$B$2:$B$43)+_xlfn.XLOOKUP(DATA!D139,$A$2:$A$43,$B$2:$B$43)</f>
        <v>0</v>
      </c>
      <c r="C121">
        <f>DATA!G139</f>
        <v>32</v>
      </c>
    </row>
    <row r="122" spans="2:3" x14ac:dyDescent="0.2">
      <c r="B122">
        <f>_xlfn.XLOOKUP(DATA!C140,$A$2:$A$43,$B$2:$B$43)+_xlfn.XLOOKUP(DATA!D140,$A$2:$A$43,$B$2:$B$43)</f>
        <v>0</v>
      </c>
      <c r="C122">
        <f>DATA!G140</f>
        <v>50</v>
      </c>
    </row>
    <row r="123" spans="2:3" x14ac:dyDescent="0.2">
      <c r="B123">
        <f>_xlfn.XLOOKUP(DATA!C141,$A$2:$A$43,$B$2:$B$43)+_xlfn.XLOOKUP(DATA!D141,$A$2:$A$43,$B$2:$B$43)</f>
        <v>0</v>
      </c>
      <c r="C123">
        <f>DATA!G141</f>
        <v>64</v>
      </c>
    </row>
    <row r="124" spans="2:3" x14ac:dyDescent="0.2">
      <c r="B124">
        <f>_xlfn.XLOOKUP(DATA!C142,$A$2:$A$43,$B$2:$B$43)+_xlfn.XLOOKUP(DATA!D142,$A$2:$A$43,$B$2:$B$43)</f>
        <v>0</v>
      </c>
      <c r="C124">
        <f>DATA!G142</f>
        <v>38</v>
      </c>
    </row>
    <row r="125" spans="2:3" x14ac:dyDescent="0.2">
      <c r="B125">
        <f>_xlfn.XLOOKUP(DATA!C143,$A$2:$A$43,$B$2:$B$43)+_xlfn.XLOOKUP(DATA!D143,$A$2:$A$43,$B$2:$B$43)</f>
        <v>0</v>
      </c>
      <c r="C125">
        <f>DATA!G143</f>
        <v>38</v>
      </c>
    </row>
    <row r="126" spans="2:3" x14ac:dyDescent="0.2">
      <c r="B126">
        <f>_xlfn.XLOOKUP(DATA!C144,$A$2:$A$43,$B$2:$B$43)+_xlfn.XLOOKUP(DATA!D144,$A$2:$A$43,$B$2:$B$43)</f>
        <v>0</v>
      </c>
      <c r="C126">
        <f>DATA!G144</f>
        <v>31</v>
      </c>
    </row>
    <row r="127" spans="2:3" x14ac:dyDescent="0.2">
      <c r="B127">
        <f>_xlfn.XLOOKUP(DATA!C145,$A$2:$A$43,$B$2:$B$43)+_xlfn.XLOOKUP(DATA!D145,$A$2:$A$43,$B$2:$B$43)</f>
        <v>0</v>
      </c>
      <c r="C127">
        <f>DATA!G145</f>
        <v>50</v>
      </c>
    </row>
    <row r="128" spans="2:3" x14ac:dyDescent="0.2">
      <c r="B128">
        <f>_xlfn.XLOOKUP(DATA!C146,$A$2:$A$43,$B$2:$B$43)+_xlfn.XLOOKUP(DATA!D146,$A$2:$A$43,$B$2:$B$43)</f>
        <v>0</v>
      </c>
      <c r="C128">
        <f>DATA!G146</f>
        <v>51</v>
      </c>
    </row>
    <row r="129" spans="1:3" x14ac:dyDescent="0.2">
      <c r="B129">
        <f>_xlfn.XLOOKUP(DATA!C147,$A$2:$A$43,$B$2:$B$43)+_xlfn.XLOOKUP(DATA!D147,$A$2:$A$43,$B$2:$B$43)</f>
        <v>0</v>
      </c>
      <c r="C129">
        <f>DATA!G147</f>
        <v>88</v>
      </c>
    </row>
    <row r="130" spans="1:3" x14ac:dyDescent="0.2">
      <c r="B130">
        <f>_xlfn.XLOOKUP(DATA!C148,$A$2:$A$43,$B$2:$B$43)+_xlfn.XLOOKUP(DATA!D148,$A$2:$A$43,$B$2:$B$43)</f>
        <v>0</v>
      </c>
      <c r="C130">
        <f>DATA!G148</f>
        <v>110</v>
      </c>
    </row>
    <row r="131" spans="1:3" x14ac:dyDescent="0.2">
      <c r="B131">
        <f>_xlfn.XLOOKUP(DATA!C149,$A$2:$A$43,$B$2:$B$43)+_xlfn.XLOOKUP(DATA!D149,$A$2:$A$43,$B$2:$B$43)</f>
        <v>0</v>
      </c>
      <c r="C131">
        <f>DATA!G149</f>
        <v>69</v>
      </c>
    </row>
    <row r="132" spans="1:3" x14ac:dyDescent="0.2">
      <c r="B132">
        <f>_xlfn.XLOOKUP(DATA!C150,$A$2:$A$43,$B$2:$B$43)+_xlfn.XLOOKUP(DATA!D150,$A$2:$A$43,$B$2:$B$43)</f>
        <v>0</v>
      </c>
      <c r="C132">
        <f>DATA!G150</f>
        <v>88</v>
      </c>
    </row>
    <row r="133" spans="1:3" x14ac:dyDescent="0.2">
      <c r="B133">
        <f>_xlfn.XLOOKUP(DATA!C151,$A$2:$A$43,$B$2:$B$43)+_xlfn.XLOOKUP(DATA!D151,$A$2:$A$43,$B$2:$B$43)</f>
        <v>0</v>
      </c>
      <c r="C133">
        <f>DATA!G151</f>
        <v>92</v>
      </c>
    </row>
    <row r="134" spans="1:3" x14ac:dyDescent="0.2">
      <c r="B134">
        <f>_xlfn.XLOOKUP(DATA!C152,$A$2:$A$43,$B$2:$B$43)+_xlfn.XLOOKUP(DATA!D152,$A$2:$A$43,$B$2:$B$43)</f>
        <v>0</v>
      </c>
      <c r="C134">
        <f>DATA!G152</f>
        <v>70</v>
      </c>
    </row>
    <row r="135" spans="1:3" x14ac:dyDescent="0.2">
      <c r="B135">
        <f>_xlfn.XLOOKUP(DATA!C153,$A$2:$A$43,$B$2:$B$43)+_xlfn.XLOOKUP(DATA!D153,$A$2:$A$43,$B$2:$B$43)</f>
        <v>0</v>
      </c>
      <c r="C135">
        <f>DATA!G153</f>
        <v>116</v>
      </c>
    </row>
    <row r="136" spans="1:3" x14ac:dyDescent="0.2">
      <c r="B136">
        <f>_xlfn.XLOOKUP(DATA!C154,$A$2:$A$43,$B$2:$B$43)+_xlfn.XLOOKUP(DATA!D154,$A$2:$A$43,$B$2:$B$43)</f>
        <v>0</v>
      </c>
      <c r="C136">
        <f>DATA!G154</f>
        <v>94</v>
      </c>
    </row>
    <row r="137" spans="1:3" x14ac:dyDescent="0.2">
      <c r="B137">
        <f>_xlfn.XLOOKUP(DATA!C155,$A$2:$A$43,$B$2:$B$43)+_xlfn.XLOOKUP(DATA!D155,$A$2:$A$43,$B$2:$B$43)</f>
        <v>0</v>
      </c>
      <c r="C137">
        <f>DATA!G155</f>
        <v>65</v>
      </c>
    </row>
    <row r="138" spans="1:3" x14ac:dyDescent="0.2">
      <c r="B138">
        <f>_xlfn.XLOOKUP(DATA!C156,$A$2:$A$43,$B$2:$B$43)+_xlfn.XLOOKUP(DATA!D156,$A$2:$A$43,$B$2:$B$43)</f>
        <v>0</v>
      </c>
      <c r="C138">
        <f>DATA!G156</f>
        <v>33</v>
      </c>
    </row>
    <row r="139" spans="1:3" x14ac:dyDescent="0.2">
      <c r="B139">
        <f>_xlfn.XLOOKUP(DATA!C157,$A$2:$A$43,$B$2:$B$43)+_xlfn.XLOOKUP(DATA!D157,$A$2:$A$43,$B$2:$B$43)</f>
        <v>0</v>
      </c>
      <c r="C139">
        <f>DATA!G157</f>
        <v>71</v>
      </c>
    </row>
    <row r="140" spans="1:3" x14ac:dyDescent="0.2">
      <c r="B140">
        <f>_xlfn.XLOOKUP(DATA!C158,$A$2:$A$43,$B$2:$B$43)+_xlfn.XLOOKUP(DATA!D158,$A$2:$A$43,$B$2:$B$43)</f>
        <v>0</v>
      </c>
      <c r="C140">
        <f>DATA!G158</f>
        <v>49</v>
      </c>
    </row>
    <row r="141" spans="1:3" x14ac:dyDescent="0.2">
      <c r="A141" t="s">
        <v>628</v>
      </c>
      <c r="B141">
        <f>_xlfn.XLOOKUP(DATA!E64,$A$2:$A$43,$B$2:$B$43)+_xlfn.XLOOKUP(DATA!F64,$A$2:$A$43,$B$2:$B$43)</f>
        <v>0</v>
      </c>
      <c r="C141">
        <f>DATA!H64</f>
        <v>88</v>
      </c>
    </row>
    <row r="142" spans="1:3" x14ac:dyDescent="0.2">
      <c r="B142">
        <f>_xlfn.XLOOKUP(DATA!E65,$A$2:$A$43,$B$2:$B$43)+_xlfn.XLOOKUP(DATA!F65,$A$2:$A$43,$B$2:$B$43)</f>
        <v>0</v>
      </c>
      <c r="C142">
        <f>DATA!H65</f>
        <v>38</v>
      </c>
    </row>
    <row r="143" spans="1:3" x14ac:dyDescent="0.2">
      <c r="B143">
        <f>_xlfn.XLOOKUP(DATA!E66,$A$2:$A$43,$B$2:$B$43)+_xlfn.XLOOKUP(DATA!F66,$A$2:$A$43,$B$2:$B$43)</f>
        <v>0</v>
      </c>
      <c r="C143">
        <f>DATA!H66</f>
        <v>108</v>
      </c>
    </row>
    <row r="144" spans="1:3" x14ac:dyDescent="0.2">
      <c r="B144">
        <f>_xlfn.XLOOKUP(DATA!E67,$A$2:$A$43,$B$2:$B$43)+_xlfn.XLOOKUP(DATA!F67,$A$2:$A$43,$B$2:$B$43)</f>
        <v>0</v>
      </c>
      <c r="C144">
        <f>DATA!H67</f>
        <v>24</v>
      </c>
    </row>
    <row r="145" spans="2:3" x14ac:dyDescent="0.2">
      <c r="B145">
        <f>_xlfn.XLOOKUP(DATA!E68,$A$2:$A$43,$B$2:$B$43)+_xlfn.XLOOKUP(DATA!F68,$A$2:$A$43,$B$2:$B$43)</f>
        <v>0</v>
      </c>
      <c r="C145">
        <f>DATA!H68</f>
        <v>119</v>
      </c>
    </row>
    <row r="146" spans="2:3" x14ac:dyDescent="0.2">
      <c r="B146">
        <f>_xlfn.XLOOKUP(DATA!E69,$A$2:$A$43,$B$2:$B$43)+_xlfn.XLOOKUP(DATA!F69,$A$2:$A$43,$B$2:$B$43)</f>
        <v>0</v>
      </c>
      <c r="C146">
        <f>DATA!H69</f>
        <v>74</v>
      </c>
    </row>
    <row r="147" spans="2:3" x14ac:dyDescent="0.2">
      <c r="B147">
        <f>_xlfn.XLOOKUP(DATA!E70,$A$2:$A$43,$B$2:$B$43)+_xlfn.XLOOKUP(DATA!F70,$A$2:$A$43,$B$2:$B$43)</f>
        <v>0</v>
      </c>
      <c r="C147">
        <f>DATA!H70</f>
        <v>95</v>
      </c>
    </row>
    <row r="148" spans="2:3" x14ac:dyDescent="0.2">
      <c r="B148">
        <f>_xlfn.XLOOKUP(DATA!E71,$A$2:$A$43,$B$2:$B$43)+_xlfn.XLOOKUP(DATA!F71,$A$2:$A$43,$B$2:$B$43)</f>
        <v>0</v>
      </c>
      <c r="C148">
        <f>DATA!H71</f>
        <v>93</v>
      </c>
    </row>
    <row r="149" spans="2:3" x14ac:dyDescent="0.2">
      <c r="B149">
        <f>_xlfn.XLOOKUP(DATA!E72,$A$2:$A$43,$B$2:$B$43)+_xlfn.XLOOKUP(DATA!F72,$A$2:$A$43,$B$2:$B$43)</f>
        <v>0</v>
      </c>
      <c r="C149">
        <f>DATA!H72</f>
        <v>45</v>
      </c>
    </row>
    <row r="150" spans="2:3" x14ac:dyDescent="0.2">
      <c r="B150">
        <f>_xlfn.XLOOKUP(DATA!E73,$A$2:$A$43,$B$2:$B$43)+_xlfn.XLOOKUP(DATA!F73,$A$2:$A$43,$B$2:$B$43)</f>
        <v>0</v>
      </c>
      <c r="C150">
        <f>DATA!H73</f>
        <v>99</v>
      </c>
    </row>
    <row r="151" spans="2:3" x14ac:dyDescent="0.2">
      <c r="B151">
        <f>_xlfn.XLOOKUP(DATA!E74,$A$2:$A$43,$B$2:$B$43)+_xlfn.XLOOKUP(DATA!F74,$A$2:$A$43,$B$2:$B$43)</f>
        <v>0</v>
      </c>
      <c r="C151">
        <f>DATA!H74</f>
        <v>23</v>
      </c>
    </row>
    <row r="152" spans="2:3" x14ac:dyDescent="0.2">
      <c r="B152">
        <f>_xlfn.XLOOKUP(DATA!E75,$A$2:$A$43,$B$2:$B$43)+_xlfn.XLOOKUP(DATA!F75,$A$2:$A$43,$B$2:$B$43)</f>
        <v>0</v>
      </c>
      <c r="C152">
        <f>DATA!H75</f>
        <v>65</v>
      </c>
    </row>
    <row r="153" spans="2:3" x14ac:dyDescent="0.2">
      <c r="B153">
        <f>_xlfn.XLOOKUP(DATA!E76,$A$2:$A$43,$B$2:$B$43)+_xlfn.XLOOKUP(DATA!F76,$A$2:$A$43,$B$2:$B$43)</f>
        <v>0</v>
      </c>
      <c r="C153">
        <f>DATA!H76</f>
        <v>46</v>
      </c>
    </row>
    <row r="154" spans="2:3" x14ac:dyDescent="0.2">
      <c r="B154">
        <f>_xlfn.XLOOKUP(DATA!E77,$A$2:$A$43,$B$2:$B$43)+_xlfn.XLOOKUP(DATA!F77,$A$2:$A$43,$B$2:$B$43)</f>
        <v>0</v>
      </c>
      <c r="C154">
        <f>DATA!H77</f>
        <v>62</v>
      </c>
    </row>
    <row r="155" spans="2:3" x14ac:dyDescent="0.2">
      <c r="B155">
        <f>_xlfn.XLOOKUP(DATA!E78,$A$2:$A$43,$B$2:$B$43)+_xlfn.XLOOKUP(DATA!F78,$A$2:$A$43,$B$2:$B$43)</f>
        <v>0</v>
      </c>
      <c r="C155">
        <f>DATA!H78</f>
        <v>96</v>
      </c>
    </row>
    <row r="156" spans="2:3" x14ac:dyDescent="0.2">
      <c r="B156">
        <f>_xlfn.XLOOKUP(DATA!E79,$A$2:$A$43,$B$2:$B$43)+_xlfn.XLOOKUP(DATA!F79,$A$2:$A$43,$B$2:$B$43)</f>
        <v>0</v>
      </c>
      <c r="C156">
        <f>DATA!H79</f>
        <v>113</v>
      </c>
    </row>
    <row r="157" spans="2:3" x14ac:dyDescent="0.2">
      <c r="B157">
        <f>_xlfn.XLOOKUP(DATA!E80,$A$2:$A$43,$B$2:$B$43)+_xlfn.XLOOKUP(DATA!F80,$A$2:$A$43,$B$2:$B$43)</f>
        <v>0</v>
      </c>
      <c r="C157">
        <f>DATA!H80</f>
        <v>40</v>
      </c>
    </row>
    <row r="158" spans="2:3" x14ac:dyDescent="0.2">
      <c r="B158">
        <f>_xlfn.XLOOKUP(DATA!E81,$A$2:$A$43,$B$2:$B$43)+_xlfn.XLOOKUP(DATA!F81,$A$2:$A$43,$B$2:$B$43)</f>
        <v>0</v>
      </c>
      <c r="C158">
        <f>DATA!H81</f>
        <v>75</v>
      </c>
    </row>
    <row r="159" spans="2:3" x14ac:dyDescent="0.2">
      <c r="B159">
        <f>_xlfn.XLOOKUP(DATA!E82,$A$2:$A$43,$B$2:$B$43)+_xlfn.XLOOKUP(DATA!F82,$A$2:$A$43,$B$2:$B$43)</f>
        <v>0</v>
      </c>
      <c r="C159">
        <f>DATA!H82</f>
        <v>84</v>
      </c>
    </row>
    <row r="160" spans="2:3" x14ac:dyDescent="0.2">
      <c r="B160">
        <f>_xlfn.XLOOKUP(DATA!E83,$A$2:$A$43,$B$2:$B$43)+_xlfn.XLOOKUP(DATA!F83,$A$2:$A$43,$B$2:$B$43)</f>
        <v>0</v>
      </c>
      <c r="C160">
        <f>DATA!H83</f>
        <v>79</v>
      </c>
    </row>
    <row r="161" spans="2:3" x14ac:dyDescent="0.2">
      <c r="B161">
        <f>_xlfn.XLOOKUP(DATA!E84,$A$2:$A$43,$B$2:$B$43)+_xlfn.XLOOKUP(DATA!F84,$A$2:$A$43,$B$2:$B$43)</f>
        <v>0</v>
      </c>
      <c r="C161">
        <f>DATA!H84</f>
        <v>96</v>
      </c>
    </row>
    <row r="162" spans="2:3" x14ac:dyDescent="0.2">
      <c r="B162">
        <f>_xlfn.XLOOKUP(DATA!E85,$A$2:$A$43,$B$2:$B$43)+_xlfn.XLOOKUP(DATA!F85,$A$2:$A$43,$B$2:$B$43)</f>
        <v>0</v>
      </c>
      <c r="C162">
        <f>DATA!H85</f>
        <v>97</v>
      </c>
    </row>
    <row r="163" spans="2:3" x14ac:dyDescent="0.2">
      <c r="B163">
        <f>_xlfn.XLOOKUP(DATA!E86,$A$2:$A$43,$B$2:$B$43)+_xlfn.XLOOKUP(DATA!F86,$A$2:$A$43,$B$2:$B$43)</f>
        <v>0</v>
      </c>
      <c r="C163">
        <f>DATA!H86</f>
        <v>60</v>
      </c>
    </row>
    <row r="164" spans="2:3" x14ac:dyDescent="0.2">
      <c r="B164">
        <f>_xlfn.XLOOKUP(DATA!E87,$A$2:$A$43,$B$2:$B$43)+_xlfn.XLOOKUP(DATA!F87,$A$2:$A$43,$B$2:$B$43)</f>
        <v>0</v>
      </c>
      <c r="C164">
        <f>DATA!H87</f>
        <v>105</v>
      </c>
    </row>
    <row r="165" spans="2:3" x14ac:dyDescent="0.2">
      <c r="B165">
        <f>_xlfn.XLOOKUP(DATA!E88,$A$2:$A$43,$B$2:$B$43)+_xlfn.XLOOKUP(DATA!F88,$A$2:$A$43,$B$2:$B$43)</f>
        <v>0</v>
      </c>
      <c r="C165">
        <f>DATA!H88</f>
        <v>85</v>
      </c>
    </row>
    <row r="166" spans="2:3" x14ac:dyDescent="0.2">
      <c r="B166">
        <f>_xlfn.XLOOKUP(DATA!E89,$A$2:$A$43,$B$2:$B$43)+_xlfn.XLOOKUP(DATA!F89,$A$2:$A$43,$B$2:$B$43)</f>
        <v>0</v>
      </c>
      <c r="C166">
        <f>DATA!H89</f>
        <v>70</v>
      </c>
    </row>
    <row r="167" spans="2:3" x14ac:dyDescent="0.2">
      <c r="B167">
        <f>_xlfn.XLOOKUP(DATA!E90,$A$2:$A$43,$B$2:$B$43)+_xlfn.XLOOKUP(DATA!F90,$A$2:$A$43,$B$2:$B$43)</f>
        <v>0</v>
      </c>
      <c r="C167">
        <f>DATA!H90</f>
        <v>64</v>
      </c>
    </row>
    <row r="168" spans="2:3" x14ac:dyDescent="0.2">
      <c r="B168">
        <f>_xlfn.XLOOKUP(DATA!E91,$A$2:$A$43,$B$2:$B$43)+_xlfn.XLOOKUP(DATA!F91,$A$2:$A$43,$B$2:$B$43)</f>
        <v>0</v>
      </c>
      <c r="C168">
        <f>DATA!H91</f>
        <v>127</v>
      </c>
    </row>
    <row r="169" spans="2:3" x14ac:dyDescent="0.2">
      <c r="B169">
        <f>_xlfn.XLOOKUP(DATA!E92,$A$2:$A$43,$B$2:$B$43)+_xlfn.XLOOKUP(DATA!F92,$A$2:$A$43,$B$2:$B$43)</f>
        <v>0</v>
      </c>
      <c r="C169">
        <f>DATA!H92</f>
        <v>92</v>
      </c>
    </row>
    <row r="170" spans="2:3" x14ac:dyDescent="0.2">
      <c r="B170">
        <f>_xlfn.XLOOKUP(DATA!E93,$A$2:$A$43,$B$2:$B$43)+_xlfn.XLOOKUP(DATA!F93,$A$2:$A$43,$B$2:$B$43)</f>
        <v>0</v>
      </c>
      <c r="C170">
        <f>DATA!H93</f>
        <v>52</v>
      </c>
    </row>
    <row r="171" spans="2:3" x14ac:dyDescent="0.2">
      <c r="B171">
        <f>_xlfn.XLOOKUP(DATA!E94,$A$2:$A$43,$B$2:$B$43)+_xlfn.XLOOKUP(DATA!F94,$A$2:$A$43,$B$2:$B$43)</f>
        <v>0</v>
      </c>
      <c r="C171">
        <f>DATA!H94</f>
        <v>72</v>
      </c>
    </row>
    <row r="172" spans="2:3" x14ac:dyDescent="0.2">
      <c r="B172">
        <f>_xlfn.XLOOKUP(DATA!E95,$A$2:$A$43,$B$2:$B$43)+_xlfn.XLOOKUP(DATA!F95,$A$2:$A$43,$B$2:$B$43)</f>
        <v>0</v>
      </c>
      <c r="C172">
        <f>DATA!H95</f>
        <v>121</v>
      </c>
    </row>
    <row r="173" spans="2:3" x14ac:dyDescent="0.2">
      <c r="B173">
        <f>_xlfn.XLOOKUP(DATA!E96,$A$2:$A$43,$B$2:$B$43)+_xlfn.XLOOKUP(DATA!F96,$A$2:$A$43,$B$2:$B$43)</f>
        <v>0</v>
      </c>
      <c r="C173">
        <f>DATA!H96</f>
        <v>72</v>
      </c>
    </row>
    <row r="174" spans="2:3" x14ac:dyDescent="0.2">
      <c r="B174">
        <f>_xlfn.XLOOKUP(DATA!E97,$A$2:$A$43,$B$2:$B$43)+_xlfn.XLOOKUP(DATA!F97,$A$2:$A$43,$B$2:$B$43)</f>
        <v>0</v>
      </c>
      <c r="C174">
        <f>DATA!H97</f>
        <v>88</v>
      </c>
    </row>
    <row r="175" spans="2:3" x14ac:dyDescent="0.2">
      <c r="B175">
        <f>_xlfn.XLOOKUP(DATA!E98,$A$2:$A$43,$B$2:$B$43)+_xlfn.XLOOKUP(DATA!F98,$A$2:$A$43,$B$2:$B$43)</f>
        <v>0</v>
      </c>
      <c r="C175">
        <f>DATA!H98</f>
        <v>57</v>
      </c>
    </row>
    <row r="176" spans="2:3" x14ac:dyDescent="0.2">
      <c r="B176">
        <f>_xlfn.XLOOKUP(DATA!E99,$A$2:$A$43,$B$2:$B$43)+_xlfn.XLOOKUP(DATA!F99,$A$2:$A$43,$B$2:$B$43)</f>
        <v>0</v>
      </c>
      <c r="C176">
        <f>DATA!H99</f>
        <v>72</v>
      </c>
    </row>
    <row r="177" spans="2:3" x14ac:dyDescent="0.2">
      <c r="B177">
        <f>_xlfn.XLOOKUP(DATA!E100,$A$2:$A$43,$B$2:$B$43)+_xlfn.XLOOKUP(DATA!F100,$A$2:$A$43,$B$2:$B$43)</f>
        <v>0</v>
      </c>
      <c r="C177">
        <f>DATA!H100</f>
        <v>92</v>
      </c>
    </row>
    <row r="178" spans="2:3" x14ac:dyDescent="0.2">
      <c r="B178">
        <f>_xlfn.XLOOKUP(DATA!E101,$A$2:$A$43,$B$2:$B$43)+_xlfn.XLOOKUP(DATA!F101,$A$2:$A$43,$B$2:$B$43)</f>
        <v>0</v>
      </c>
      <c r="C178">
        <f>DATA!H101</f>
        <v>122</v>
      </c>
    </row>
    <row r="179" spans="2:3" x14ac:dyDescent="0.2">
      <c r="B179">
        <f>_xlfn.XLOOKUP(DATA!E102,$A$2:$A$43,$B$2:$B$43)+_xlfn.XLOOKUP(DATA!F102,$A$2:$A$43,$B$2:$B$43)</f>
        <v>0</v>
      </c>
      <c r="C179">
        <f>DATA!H102</f>
        <v>100</v>
      </c>
    </row>
    <row r="180" spans="2:3" x14ac:dyDescent="0.2">
      <c r="B180">
        <f>_xlfn.XLOOKUP(DATA!E103,$A$2:$A$43,$B$2:$B$43)+_xlfn.XLOOKUP(DATA!F103,$A$2:$A$43,$B$2:$B$43)</f>
        <v>0</v>
      </c>
      <c r="C180">
        <f>DATA!H103</f>
        <v>71</v>
      </c>
    </row>
    <row r="181" spans="2:3" x14ac:dyDescent="0.2">
      <c r="B181">
        <f>_xlfn.XLOOKUP(DATA!E104,$A$2:$A$43,$B$2:$B$43)+_xlfn.XLOOKUP(DATA!F104,$A$2:$A$43,$B$2:$B$43)</f>
        <v>0</v>
      </c>
      <c r="C181">
        <f>DATA!H104</f>
        <v>52</v>
      </c>
    </row>
    <row r="182" spans="2:3" x14ac:dyDescent="0.2">
      <c r="B182">
        <f>_xlfn.XLOOKUP(DATA!E105,$A$2:$A$43,$B$2:$B$43)+_xlfn.XLOOKUP(DATA!F105,$A$2:$A$43,$B$2:$B$43)</f>
        <v>0</v>
      </c>
      <c r="C182">
        <f>DATA!H105</f>
        <v>90</v>
      </c>
    </row>
    <row r="183" spans="2:3" x14ac:dyDescent="0.2">
      <c r="B183">
        <f>_xlfn.XLOOKUP(DATA!E106,$A$2:$A$43,$B$2:$B$43)+_xlfn.XLOOKUP(DATA!F106,$A$2:$A$43,$B$2:$B$43)</f>
        <v>0</v>
      </c>
      <c r="C183">
        <f>DATA!H106</f>
        <v>58</v>
      </c>
    </row>
    <row r="184" spans="2:3" x14ac:dyDescent="0.2">
      <c r="B184">
        <f>_xlfn.XLOOKUP(DATA!E107,$A$2:$A$43,$B$2:$B$43)+_xlfn.XLOOKUP(DATA!F107,$A$2:$A$43,$B$2:$B$43)</f>
        <v>0</v>
      </c>
      <c r="C184">
        <f>DATA!H107</f>
        <v>75</v>
      </c>
    </row>
    <row r="185" spans="2:3" x14ac:dyDescent="0.2">
      <c r="B185">
        <f>_xlfn.XLOOKUP(DATA!E108,$A$2:$A$43,$B$2:$B$43)+_xlfn.XLOOKUP(DATA!F108,$A$2:$A$43,$B$2:$B$43)</f>
        <v>0</v>
      </c>
      <c r="C185">
        <f>DATA!H108</f>
        <v>55</v>
      </c>
    </row>
    <row r="186" spans="2:3" x14ac:dyDescent="0.2">
      <c r="B186">
        <f>_xlfn.XLOOKUP(DATA!E109,$A$2:$A$43,$B$2:$B$43)+_xlfn.XLOOKUP(DATA!F109,$A$2:$A$43,$B$2:$B$43)</f>
        <v>0</v>
      </c>
      <c r="C186">
        <f>DATA!H109</f>
        <v>35</v>
      </c>
    </row>
    <row r="187" spans="2:3" x14ac:dyDescent="0.2">
      <c r="B187">
        <f>_xlfn.XLOOKUP(DATA!E110,$A$2:$A$43,$B$2:$B$43)+_xlfn.XLOOKUP(DATA!F110,$A$2:$A$43,$B$2:$B$43)</f>
        <v>0</v>
      </c>
      <c r="C187">
        <f>DATA!H110</f>
        <v>52</v>
      </c>
    </row>
    <row r="188" spans="2:3" x14ac:dyDescent="0.2">
      <c r="B188">
        <f>_xlfn.XLOOKUP(DATA!E111,$A$2:$A$43,$B$2:$B$43)+_xlfn.XLOOKUP(DATA!F111,$A$2:$A$43,$B$2:$B$43)</f>
        <v>0</v>
      </c>
      <c r="C188">
        <f>DATA!H111</f>
        <v>33</v>
      </c>
    </row>
    <row r="189" spans="2:3" x14ac:dyDescent="0.2">
      <c r="B189">
        <f>_xlfn.XLOOKUP(DATA!E112,$A$2:$A$43,$B$2:$B$43)+_xlfn.XLOOKUP(DATA!F112,$A$2:$A$43,$B$2:$B$43)</f>
        <v>0</v>
      </c>
      <c r="C189">
        <f>DATA!H112</f>
        <v>50</v>
      </c>
    </row>
    <row r="190" spans="2:3" x14ac:dyDescent="0.2">
      <c r="B190">
        <f>_xlfn.XLOOKUP(DATA!E113,$A$2:$A$43,$B$2:$B$43)+_xlfn.XLOOKUP(DATA!F113,$A$2:$A$43,$B$2:$B$43)</f>
        <v>0</v>
      </c>
      <c r="C190">
        <f>DATA!H113</f>
        <v>77</v>
      </c>
    </row>
    <row r="191" spans="2:3" x14ac:dyDescent="0.2">
      <c r="B191">
        <f>_xlfn.XLOOKUP(DATA!E114,$A$2:$A$43,$B$2:$B$43)+_xlfn.XLOOKUP(DATA!F114,$A$2:$A$43,$B$2:$B$43)</f>
        <v>0</v>
      </c>
      <c r="C191">
        <f>DATA!H114</f>
        <v>51</v>
      </c>
    </row>
    <row r="192" spans="2:3" x14ac:dyDescent="0.2">
      <c r="B192">
        <f>_xlfn.XLOOKUP(DATA!E115,$A$2:$A$43,$B$2:$B$43)+_xlfn.XLOOKUP(DATA!F115,$A$2:$A$43,$B$2:$B$43)</f>
        <v>0</v>
      </c>
      <c r="C192">
        <f>DATA!H115</f>
        <v>51</v>
      </c>
    </row>
    <row r="193" spans="2:3" x14ac:dyDescent="0.2">
      <c r="B193">
        <f>_xlfn.XLOOKUP(DATA!E116,$A$2:$A$43,$B$2:$B$43)+_xlfn.XLOOKUP(DATA!F116,$A$2:$A$43,$B$2:$B$43)</f>
        <v>0</v>
      </c>
      <c r="C193">
        <f>DATA!H116</f>
        <v>87</v>
      </c>
    </row>
    <row r="194" spans="2:3" x14ac:dyDescent="0.2">
      <c r="B194">
        <f>_xlfn.XLOOKUP(DATA!E117,$A$2:$A$43,$B$2:$B$43)+_xlfn.XLOOKUP(DATA!F117,$A$2:$A$43,$B$2:$B$43)</f>
        <v>0</v>
      </c>
      <c r="C194">
        <f>DATA!H117</f>
        <v>133</v>
      </c>
    </row>
    <row r="195" spans="2:3" x14ac:dyDescent="0.2">
      <c r="B195">
        <f>_xlfn.XLOOKUP(DATA!E118,$A$2:$A$43,$B$2:$B$43)+_xlfn.XLOOKUP(DATA!F118,$A$2:$A$43,$B$2:$B$43)</f>
        <v>0</v>
      </c>
      <c r="C195">
        <f>DATA!H118</f>
        <v>81</v>
      </c>
    </row>
    <row r="196" spans="2:3" x14ac:dyDescent="0.2">
      <c r="B196">
        <f>_xlfn.XLOOKUP(DATA!E119,$A$2:$A$43,$B$2:$B$43)+_xlfn.XLOOKUP(DATA!F119,$A$2:$A$43,$B$2:$B$43)</f>
        <v>0</v>
      </c>
      <c r="C196">
        <f>DATA!H119</f>
        <v>26</v>
      </c>
    </row>
    <row r="197" spans="2:3" x14ac:dyDescent="0.2">
      <c r="B197">
        <f>_xlfn.XLOOKUP(DATA!E120,$A$2:$A$43,$B$2:$B$43)+_xlfn.XLOOKUP(DATA!F120,$A$2:$A$43,$B$2:$B$43)</f>
        <v>0</v>
      </c>
      <c r="C197">
        <f>DATA!H120</f>
        <v>49</v>
      </c>
    </row>
    <row r="198" spans="2:3" x14ac:dyDescent="0.2">
      <c r="B198">
        <f>_xlfn.XLOOKUP(DATA!E121,$A$2:$A$43,$B$2:$B$43)+_xlfn.XLOOKUP(DATA!F121,$A$2:$A$43,$B$2:$B$43)</f>
        <v>0</v>
      </c>
      <c r="C198">
        <f>DATA!H121</f>
        <v>118</v>
      </c>
    </row>
    <row r="199" spans="2:3" x14ac:dyDescent="0.2">
      <c r="B199">
        <f>_xlfn.XLOOKUP(DATA!E122,$A$2:$A$43,$B$2:$B$43)+_xlfn.XLOOKUP(DATA!F122,$A$2:$A$43,$B$2:$B$43)</f>
        <v>0</v>
      </c>
      <c r="C199">
        <f>DATA!H122</f>
        <v>37</v>
      </c>
    </row>
    <row r="200" spans="2:3" x14ac:dyDescent="0.2">
      <c r="B200">
        <f>_xlfn.XLOOKUP(DATA!E123,$A$2:$A$43,$B$2:$B$43)+_xlfn.XLOOKUP(DATA!F123,$A$2:$A$43,$B$2:$B$43)</f>
        <v>0</v>
      </c>
      <c r="C200">
        <f>DATA!H123</f>
        <v>60</v>
      </c>
    </row>
    <row r="201" spans="2:3" x14ac:dyDescent="0.2">
      <c r="B201">
        <f>_xlfn.XLOOKUP(DATA!E124,$A$2:$A$43,$B$2:$B$43)+_xlfn.XLOOKUP(DATA!F124,$A$2:$A$43,$B$2:$B$43)</f>
        <v>0</v>
      </c>
      <c r="C201">
        <f>DATA!H124</f>
        <v>72</v>
      </c>
    </row>
    <row r="202" spans="2:3" x14ac:dyDescent="0.2">
      <c r="B202">
        <f>_xlfn.XLOOKUP(DATA!E125,$A$2:$A$43,$B$2:$B$43)+_xlfn.XLOOKUP(DATA!F125,$A$2:$A$43,$B$2:$B$43)</f>
        <v>0</v>
      </c>
      <c r="C202">
        <f>DATA!H125</f>
        <v>55</v>
      </c>
    </row>
    <row r="203" spans="2:3" x14ac:dyDescent="0.2">
      <c r="B203">
        <f>_xlfn.XLOOKUP(DATA!E126,$A$2:$A$43,$B$2:$B$43)+_xlfn.XLOOKUP(DATA!F126,$A$2:$A$43,$B$2:$B$43)</f>
        <v>0</v>
      </c>
      <c r="C203">
        <f>DATA!H126</f>
        <v>90</v>
      </c>
    </row>
    <row r="204" spans="2:3" x14ac:dyDescent="0.2">
      <c r="B204">
        <f>_xlfn.XLOOKUP(DATA!E127,$A$2:$A$43,$B$2:$B$43)+_xlfn.XLOOKUP(DATA!F127,$A$2:$A$43,$B$2:$B$43)</f>
        <v>0</v>
      </c>
      <c r="C204">
        <f>DATA!H127</f>
        <v>141</v>
      </c>
    </row>
    <row r="205" spans="2:3" x14ac:dyDescent="0.2">
      <c r="B205">
        <f>_xlfn.XLOOKUP(DATA!E128,$A$2:$A$43,$B$2:$B$43)+_xlfn.XLOOKUP(DATA!F128,$A$2:$A$43,$B$2:$B$43)</f>
        <v>0</v>
      </c>
      <c r="C205">
        <f>DATA!H128</f>
        <v>102</v>
      </c>
    </row>
    <row r="206" spans="2:3" x14ac:dyDescent="0.2">
      <c r="B206">
        <f>_xlfn.XLOOKUP(DATA!E129,$A$2:$A$43,$B$2:$B$43)+_xlfn.XLOOKUP(DATA!F129,$A$2:$A$43,$B$2:$B$43)</f>
        <v>0</v>
      </c>
      <c r="C206">
        <f>DATA!H129</f>
        <v>41</v>
      </c>
    </row>
    <row r="207" spans="2:3" x14ac:dyDescent="0.2">
      <c r="B207">
        <f>_xlfn.XLOOKUP(DATA!E130,$A$2:$A$43,$B$2:$B$43)+_xlfn.XLOOKUP(DATA!F130,$A$2:$A$43,$B$2:$B$43)</f>
        <v>0</v>
      </c>
      <c r="C207">
        <f>DATA!H130</f>
        <v>101</v>
      </c>
    </row>
    <row r="208" spans="2:3" x14ac:dyDescent="0.2">
      <c r="B208">
        <f>_xlfn.XLOOKUP(DATA!E131,$A$2:$A$43,$B$2:$B$43)+_xlfn.XLOOKUP(DATA!F131,$A$2:$A$43,$B$2:$B$43)</f>
        <v>0</v>
      </c>
      <c r="C208">
        <f>DATA!H131</f>
        <v>110</v>
      </c>
    </row>
    <row r="209" spans="2:3" x14ac:dyDescent="0.2">
      <c r="B209">
        <f>_xlfn.XLOOKUP(DATA!E132,$A$2:$A$43,$B$2:$B$43)+_xlfn.XLOOKUP(DATA!F132,$A$2:$A$43,$B$2:$B$43)</f>
        <v>0</v>
      </c>
      <c r="C209">
        <f>DATA!H132</f>
        <v>99</v>
      </c>
    </row>
    <row r="210" spans="2:3" x14ac:dyDescent="0.2">
      <c r="B210">
        <f>_xlfn.XLOOKUP(DATA!E133,$A$2:$A$43,$B$2:$B$43)+_xlfn.XLOOKUP(DATA!F133,$A$2:$A$43,$B$2:$B$43)</f>
        <v>0</v>
      </c>
      <c r="C210">
        <f>DATA!H133</f>
        <v>69</v>
      </c>
    </row>
    <row r="211" spans="2:3" x14ac:dyDescent="0.2">
      <c r="B211">
        <f>_xlfn.XLOOKUP(DATA!E134,$A$2:$A$43,$B$2:$B$43)+_xlfn.XLOOKUP(DATA!F134,$A$2:$A$43,$B$2:$B$43)</f>
        <v>0</v>
      </c>
      <c r="C211">
        <f>DATA!H134</f>
        <v>96</v>
      </c>
    </row>
    <row r="212" spans="2:3" x14ac:dyDescent="0.2">
      <c r="B212">
        <f>_xlfn.XLOOKUP(DATA!E135,$A$2:$A$43,$B$2:$B$43)+_xlfn.XLOOKUP(DATA!F135,$A$2:$A$43,$B$2:$B$43)</f>
        <v>0</v>
      </c>
      <c r="C212">
        <f>DATA!H135</f>
        <v>24</v>
      </c>
    </row>
    <row r="213" spans="2:3" x14ac:dyDescent="0.2">
      <c r="B213">
        <f>_xlfn.XLOOKUP(DATA!E136,$A$2:$A$43,$B$2:$B$43)+_xlfn.XLOOKUP(DATA!F136,$A$2:$A$43,$B$2:$B$43)</f>
        <v>0</v>
      </c>
      <c r="C213">
        <f>DATA!H136</f>
        <v>14</v>
      </c>
    </row>
    <row r="214" spans="2:3" x14ac:dyDescent="0.2">
      <c r="B214">
        <f>_xlfn.XLOOKUP(DATA!E137,$A$2:$A$43,$B$2:$B$43)+_xlfn.XLOOKUP(DATA!F137,$A$2:$A$43,$B$2:$B$43)</f>
        <v>0</v>
      </c>
      <c r="C214">
        <f>DATA!H137</f>
        <v>132</v>
      </c>
    </row>
    <row r="215" spans="2:3" x14ac:dyDescent="0.2">
      <c r="B215">
        <f>_xlfn.XLOOKUP(DATA!E138,$A$2:$A$43,$B$2:$B$43)+_xlfn.XLOOKUP(DATA!F138,$A$2:$A$43,$B$2:$B$43)</f>
        <v>0</v>
      </c>
      <c r="C215">
        <f>DATA!H138</f>
        <v>71</v>
      </c>
    </row>
    <row r="216" spans="2:3" x14ac:dyDescent="0.2">
      <c r="B216">
        <f>_xlfn.XLOOKUP(DATA!E139,$A$2:$A$43,$B$2:$B$43)+_xlfn.XLOOKUP(DATA!F139,$A$2:$A$43,$B$2:$B$43)</f>
        <v>0</v>
      </c>
      <c r="C216">
        <f>DATA!H139</f>
        <v>53</v>
      </c>
    </row>
    <row r="217" spans="2:3" x14ac:dyDescent="0.2">
      <c r="B217">
        <f>_xlfn.XLOOKUP(DATA!E140,$A$2:$A$43,$B$2:$B$43)+_xlfn.XLOOKUP(DATA!F140,$A$2:$A$43,$B$2:$B$43)</f>
        <v>0</v>
      </c>
      <c r="C217">
        <f>DATA!H140</f>
        <v>121</v>
      </c>
    </row>
    <row r="218" spans="2:3" x14ac:dyDescent="0.2">
      <c r="B218">
        <f>_xlfn.XLOOKUP(DATA!E141,$A$2:$A$43,$B$2:$B$43)+_xlfn.XLOOKUP(DATA!F141,$A$2:$A$43,$B$2:$B$43)</f>
        <v>0</v>
      </c>
      <c r="C218">
        <f>DATA!H141</f>
        <v>67</v>
      </c>
    </row>
    <row r="219" spans="2:3" x14ac:dyDescent="0.2">
      <c r="B219">
        <f>_xlfn.XLOOKUP(DATA!E142,$A$2:$A$43,$B$2:$B$43)+_xlfn.XLOOKUP(DATA!F142,$A$2:$A$43,$B$2:$B$43)</f>
        <v>0</v>
      </c>
      <c r="C219">
        <f>DATA!H142</f>
        <v>100</v>
      </c>
    </row>
    <row r="220" spans="2:3" x14ac:dyDescent="0.2">
      <c r="B220">
        <f>_xlfn.XLOOKUP(DATA!E143,$A$2:$A$43,$B$2:$B$43)+_xlfn.XLOOKUP(DATA!F143,$A$2:$A$43,$B$2:$B$43)</f>
        <v>0</v>
      </c>
      <c r="C220">
        <f>DATA!H143</f>
        <v>39</v>
      </c>
    </row>
    <row r="221" spans="2:3" x14ac:dyDescent="0.2">
      <c r="B221">
        <f>_xlfn.XLOOKUP(DATA!E144,$A$2:$A$43,$B$2:$B$43)+_xlfn.XLOOKUP(DATA!F144,$A$2:$A$43,$B$2:$B$43)</f>
        <v>0</v>
      </c>
      <c r="C221">
        <f>DATA!H144</f>
        <v>103</v>
      </c>
    </row>
    <row r="222" spans="2:3" x14ac:dyDescent="0.2">
      <c r="B222">
        <f>_xlfn.XLOOKUP(DATA!E145,$A$2:$A$43,$B$2:$B$43)+_xlfn.XLOOKUP(DATA!F145,$A$2:$A$43,$B$2:$B$43)</f>
        <v>0</v>
      </c>
      <c r="C222">
        <f>DATA!H145</f>
        <v>106</v>
      </c>
    </row>
    <row r="223" spans="2:3" x14ac:dyDescent="0.2">
      <c r="B223">
        <f>_xlfn.XLOOKUP(DATA!E146,$A$2:$A$43,$B$2:$B$43)+_xlfn.XLOOKUP(DATA!F146,$A$2:$A$43,$B$2:$B$43)</f>
        <v>0</v>
      </c>
      <c r="C223">
        <f>DATA!H146</f>
        <v>89</v>
      </c>
    </row>
    <row r="224" spans="2:3" x14ac:dyDescent="0.2">
      <c r="B224">
        <f>_xlfn.XLOOKUP(DATA!E147,$A$2:$A$43,$B$2:$B$43)+_xlfn.XLOOKUP(DATA!F147,$A$2:$A$43,$B$2:$B$43)</f>
        <v>0</v>
      </c>
      <c r="C224">
        <f>DATA!H147</f>
        <v>63</v>
      </c>
    </row>
    <row r="225" spans="2:3" x14ac:dyDescent="0.2">
      <c r="B225">
        <f>_xlfn.XLOOKUP(DATA!E148,$A$2:$A$43,$B$2:$B$43)+_xlfn.XLOOKUP(DATA!F148,$A$2:$A$43,$B$2:$B$43)</f>
        <v>0</v>
      </c>
      <c r="C225">
        <f>DATA!H148</f>
        <v>117</v>
      </c>
    </row>
    <row r="226" spans="2:3" x14ac:dyDescent="0.2">
      <c r="B226">
        <f>_xlfn.XLOOKUP(DATA!E149,$A$2:$A$43,$B$2:$B$43)+_xlfn.XLOOKUP(DATA!F149,$A$2:$A$43,$B$2:$B$43)</f>
        <v>0</v>
      </c>
      <c r="C226">
        <f>DATA!H149</f>
        <v>72</v>
      </c>
    </row>
    <row r="227" spans="2:3" x14ac:dyDescent="0.2">
      <c r="B227">
        <f>_xlfn.XLOOKUP(DATA!E150,$A$2:$A$43,$B$2:$B$43)+_xlfn.XLOOKUP(DATA!F150,$A$2:$A$43,$B$2:$B$43)</f>
        <v>0</v>
      </c>
      <c r="C227">
        <f>DATA!H150</f>
        <v>78</v>
      </c>
    </row>
    <row r="228" spans="2:3" x14ac:dyDescent="0.2">
      <c r="B228">
        <f>_xlfn.XLOOKUP(DATA!E151,$A$2:$A$43,$B$2:$B$43)+_xlfn.XLOOKUP(DATA!F151,$A$2:$A$43,$B$2:$B$43)</f>
        <v>0</v>
      </c>
      <c r="C228">
        <f>DATA!H151</f>
        <v>83</v>
      </c>
    </row>
    <row r="229" spans="2:3" x14ac:dyDescent="0.2">
      <c r="B229">
        <f>_xlfn.XLOOKUP(DATA!E152,$A$2:$A$43,$B$2:$B$43)+_xlfn.XLOOKUP(DATA!F152,$A$2:$A$43,$B$2:$B$43)</f>
        <v>0</v>
      </c>
      <c r="C229">
        <f>DATA!H152</f>
        <v>100</v>
      </c>
    </row>
    <row r="230" spans="2:3" x14ac:dyDescent="0.2">
      <c r="B230">
        <f>_xlfn.XLOOKUP(DATA!E153,$A$2:$A$43,$B$2:$B$43)+_xlfn.XLOOKUP(DATA!F153,$A$2:$A$43,$B$2:$B$43)</f>
        <v>0</v>
      </c>
      <c r="C230">
        <f>DATA!H153</f>
        <v>46</v>
      </c>
    </row>
    <row r="231" spans="2:3" x14ac:dyDescent="0.2">
      <c r="B231">
        <f>_xlfn.XLOOKUP(DATA!E154,$A$2:$A$43,$B$2:$B$43)+_xlfn.XLOOKUP(DATA!F154,$A$2:$A$43,$B$2:$B$43)</f>
        <v>0</v>
      </c>
      <c r="C231">
        <f>DATA!H154</f>
        <v>73</v>
      </c>
    </row>
    <row r="232" spans="2:3" x14ac:dyDescent="0.2">
      <c r="B232">
        <f>_xlfn.XLOOKUP(DATA!E155,$A$2:$A$43,$B$2:$B$43)+_xlfn.XLOOKUP(DATA!F155,$A$2:$A$43,$B$2:$B$43)</f>
        <v>0</v>
      </c>
      <c r="C232">
        <f>DATA!H155</f>
        <v>75</v>
      </c>
    </row>
    <row r="233" spans="2:3" x14ac:dyDescent="0.2">
      <c r="B233">
        <f>_xlfn.XLOOKUP(DATA!E156,$A$2:$A$43,$B$2:$B$43)+_xlfn.XLOOKUP(DATA!F156,$A$2:$A$43,$B$2:$B$43)</f>
        <v>0</v>
      </c>
      <c r="C233">
        <f>DATA!H156</f>
        <v>91</v>
      </c>
    </row>
    <row r="234" spans="2:3" x14ac:dyDescent="0.2">
      <c r="B234">
        <f>_xlfn.XLOOKUP(DATA!E157,$A$2:$A$43,$B$2:$B$43)+_xlfn.XLOOKUP(DATA!F157,$A$2:$A$43,$B$2:$B$43)</f>
        <v>0</v>
      </c>
      <c r="C234">
        <f>DATA!H157</f>
        <v>100</v>
      </c>
    </row>
    <row r="235" spans="2:3" x14ac:dyDescent="0.2">
      <c r="B235">
        <f>_xlfn.XLOOKUP(DATA!E158,$A$2:$A$43,$B$2:$B$43)+_xlfn.XLOOKUP(DATA!F158,$A$2:$A$43,$B$2:$B$43)</f>
        <v>0</v>
      </c>
      <c r="C235">
        <f>DATA!H158</f>
        <v>49</v>
      </c>
    </row>
    <row r="1048550" spans="16384:16384" x14ac:dyDescent="0.2">
      <c r="XFD1048550" t="e" cm="1" vm="1">
        <f t="array" aca="1" ref="XFD1048550" ca="1">ROW(INDEX(solver_adj,0,0,1))</f>
        <v>#VALUE!</v>
      </c>
    </row>
    <row r="1048551" spans="16384:16384" x14ac:dyDescent="0.2">
      <c r="XFD1048551" cm="1">
        <f t="array" ref="XFD1048551">COLUMN(INDEX(solver_adj,0,0,1))</f>
        <v>2</v>
      </c>
    </row>
    <row r="1048552" spans="16384:16384" x14ac:dyDescent="0.2">
      <c r="XFD1048552">
        <f>ROWS(INDEX(solver_adj,0,0,1))</f>
        <v>42</v>
      </c>
    </row>
    <row r="1048553" spans="16384:16384" x14ac:dyDescent="0.2">
      <c r="XFD1048553">
        <f>COLUMNS(INDEX(solver_adj,0,0,1))</f>
        <v>1</v>
      </c>
    </row>
    <row r="1048554" spans="16384:16384" x14ac:dyDescent="0.2">
      <c r="XFD1048554">
        <f>solver_eng</f>
        <v>2</v>
      </c>
    </row>
    <row r="1048555" spans="16384:16384" x14ac:dyDescent="0.2">
      <c r="XFD1048555">
        <f>solver_val</f>
        <v>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207AD2485A3F44ABED550098BEBBAE" ma:contentTypeVersion="18" ma:contentTypeDescription="Create a new document." ma:contentTypeScope="" ma:versionID="e51cc1305631a688df4e622140fbb1a1">
  <xsd:schema xmlns:xsd="http://www.w3.org/2001/XMLSchema" xmlns:xs="http://www.w3.org/2001/XMLSchema" xmlns:p="http://schemas.microsoft.com/office/2006/metadata/properties" xmlns:ns2="b8dab1b8-b096-44cf-8def-2477cafc6cc1" xmlns:ns3="96d6bd3c-ebd3-4a34-85c5-0be43991a09b" targetNamespace="http://schemas.microsoft.com/office/2006/metadata/properties" ma:root="true" ma:fieldsID="26fff3939f196dc217c303857325baa3" ns2:_="" ns3:_="">
    <xsd:import namespace="b8dab1b8-b096-44cf-8def-2477cafc6cc1"/>
    <xsd:import namespace="96d6bd3c-ebd3-4a34-85c5-0be43991a09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dab1b8-b096-44cf-8def-2477cafc6c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7d8d623-ffd7-4815-ad6d-d773288710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d6bd3c-ebd3-4a34-85c5-0be43991a09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88d32be-ebad-4b40-9467-ada856b3021c}" ma:internalName="TaxCatchAll" ma:showField="CatchAllData" ma:web="96d6bd3c-ebd3-4a34-85c5-0be43991a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8dab1b8-b096-44cf-8def-2477cafc6cc1">
      <Terms xmlns="http://schemas.microsoft.com/office/infopath/2007/PartnerControls"/>
    </lcf76f155ced4ddcb4097134ff3c332f>
    <TaxCatchAll xmlns="96d6bd3c-ebd3-4a34-85c5-0be43991a09b" xsi:nil="true"/>
    <SharedWithUsers xmlns="96d6bd3c-ebd3-4a34-85c5-0be43991a09b">
      <UserInfo>
        <DisplayName>Evan Sun [STUDENT]</DisplayName>
        <AccountId>1148</AccountId>
        <AccountType/>
      </UserInfo>
    </SharedWithUsers>
  </documentManagement>
</p:properties>
</file>

<file path=customXml/itemProps1.xml><?xml version="1.0" encoding="utf-8"?>
<ds:datastoreItem xmlns:ds="http://schemas.openxmlformats.org/officeDocument/2006/customXml" ds:itemID="{043B1DC1-82D6-44BE-83C6-FBC091ACE11D}">
  <ds:schemaRefs>
    <ds:schemaRef ds:uri="http://schemas.microsoft.com/sharepoint/v3/contenttype/forms"/>
  </ds:schemaRefs>
</ds:datastoreItem>
</file>

<file path=customXml/itemProps2.xml><?xml version="1.0" encoding="utf-8"?>
<ds:datastoreItem xmlns:ds="http://schemas.openxmlformats.org/officeDocument/2006/customXml" ds:itemID="{E73F0EE7-FB73-43DE-A43D-1295B8DF03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dab1b8-b096-44cf-8def-2477cafc6cc1"/>
    <ds:schemaRef ds:uri="96d6bd3c-ebd3-4a34-85c5-0be43991a0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8221F0-0FF5-4B26-94D0-87FA0E711101}">
  <ds:schemaRefs>
    <ds:schemaRef ds:uri="http://www.w3.org/XML/1998/namespace"/>
    <ds:schemaRef ds:uri="b8dab1b8-b096-44cf-8def-2477cafc6cc1"/>
    <ds:schemaRef ds:uri="http://purl.org/dc/terms/"/>
    <ds:schemaRef ds:uri="http://purl.org/dc/elements/1.1/"/>
    <ds:schemaRef ds:uri="http://schemas.openxmlformats.org/package/2006/metadata/core-properties"/>
    <ds:schemaRef ds:uri="http://schemas.microsoft.com/office/2006/documentManagement/types"/>
    <ds:schemaRef ds:uri="96d6bd3c-ebd3-4a34-85c5-0be43991a09b"/>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INFORMATION</vt:lpstr>
      <vt:lpstr>TEAM INFO</vt:lpstr>
      <vt:lpstr>TIS SCHEDULING</vt:lpstr>
      <vt:lpstr>TIS SCHEDULING OLD</vt:lpstr>
      <vt:lpstr>TrueSkill (TEST)</vt:lpstr>
      <vt:lpstr>TEAMS</vt:lpstr>
      <vt:lpstr>DATA</vt:lpstr>
      <vt:lpstr>CONCORDIA (BACKEND)</vt:lpstr>
      <vt:lpstr>APAC (BACKEND)</vt:lpstr>
      <vt:lpstr>ISB (BACKEND)</vt:lpstr>
      <vt:lpstr>TIS (BACKEND)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Yao [STUDENT]</cp:lastModifiedBy>
  <cp:revision/>
  <dcterms:created xsi:type="dcterms:W3CDTF">2024-01-27T15:50:42Z</dcterms:created>
  <dcterms:modified xsi:type="dcterms:W3CDTF">2024-06-05T08:55:22Z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0x01010041207AD2485A3F44ABED550098BEBBAE</vt:lpwstr>
  </property>
  <property fmtid="{D5CDD505-2E9C-101B-9397-08002B2CF9AE}" pid="3" name="MediaServiceImageTags">
    <vt:lpwstr/>
  </property>
</Properties>
</file>