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sember\"/>
    </mc:Choice>
  </mc:AlternateContent>
  <bookViews>
    <workbookView xWindow="0" yWindow="0" windowWidth="16815" windowHeight="7755" tabRatio="734" firstSheet="6" activeTab="6"/>
  </bookViews>
  <sheets>
    <sheet name="kriteria-subkriteria" sheetId="1" r:id="rId1"/>
    <sheet name="ROC-BOBOT" sheetId="3" r:id="rId2"/>
    <sheet name="Nilai-Utility--WBOBOT" sheetId="4" r:id="rId3"/>
    <sheet name="W-BOBOT ALL" sheetId="5" r:id="rId4"/>
    <sheet name="P1-MEDIS-TOPSIS" sheetId="7" r:id="rId5"/>
    <sheet name="P1-NON-MEDIS-TOPSIS" sheetId="8" r:id="rId6"/>
    <sheet name="P2-NONMEDIS-TOPSIS" sheetId="9" r:id="rId7"/>
    <sheet name="P2-MEDIS" sheetId="10" r:id="rId8"/>
    <sheet name="sort-vi" sheetId="11" r:id="rId9"/>
    <sheet name="hitung-borda" sheetId="13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0" i="13" l="1"/>
  <c r="O49" i="13"/>
  <c r="O48" i="13"/>
  <c r="O47" i="13"/>
  <c r="O46" i="13"/>
  <c r="O45" i="13"/>
  <c r="O44" i="13"/>
  <c r="P44" i="13" s="1"/>
  <c r="O43" i="13"/>
  <c r="O42" i="13"/>
  <c r="P42" i="13" s="1"/>
  <c r="O41" i="13"/>
  <c r="P41" i="13" s="1"/>
  <c r="O40" i="13"/>
  <c r="O39" i="13"/>
  <c r="P39" i="13"/>
  <c r="O38" i="13"/>
  <c r="O37" i="13"/>
  <c r="P37" i="13" s="1"/>
  <c r="O36" i="13"/>
  <c r="P36" i="13" s="1"/>
  <c r="O35" i="13"/>
  <c r="P38" i="13"/>
  <c r="P40" i="13"/>
  <c r="P43" i="13"/>
  <c r="P50" i="13"/>
  <c r="P49" i="13"/>
  <c r="P48" i="13"/>
  <c r="P47" i="13"/>
  <c r="P46" i="13"/>
  <c r="P45" i="13"/>
  <c r="P35" i="13"/>
  <c r="O51" i="13" l="1"/>
  <c r="O25" i="13"/>
  <c r="P25" i="13" s="1"/>
  <c r="O24" i="13"/>
  <c r="P24" i="13" s="1"/>
  <c r="O23" i="13"/>
  <c r="P23" i="13" s="1"/>
  <c r="O22" i="13"/>
  <c r="P22" i="13" s="1"/>
  <c r="O21" i="13"/>
  <c r="P21" i="13" s="1"/>
  <c r="O20" i="13"/>
  <c r="P20" i="13" s="1"/>
  <c r="O19" i="13"/>
  <c r="P19" i="13" s="1"/>
  <c r="O18" i="13"/>
  <c r="P18" i="13" s="1"/>
  <c r="O17" i="13"/>
  <c r="P17" i="13" s="1"/>
  <c r="O16" i="13"/>
  <c r="P16" i="13" s="1"/>
  <c r="O15" i="13"/>
  <c r="P15" i="13" s="1"/>
  <c r="O14" i="13"/>
  <c r="P14" i="13" s="1"/>
  <c r="O13" i="13"/>
  <c r="P13" i="13" s="1"/>
  <c r="O11" i="13"/>
  <c r="P11" i="13" s="1"/>
  <c r="O12" i="13"/>
  <c r="P12" i="13" s="1"/>
  <c r="O10" i="13"/>
  <c r="P10" i="13" s="1"/>
  <c r="O9" i="13"/>
  <c r="P9" i="13" s="1"/>
  <c r="O8" i="13"/>
  <c r="P8" i="13" s="1"/>
  <c r="O7" i="13"/>
  <c r="P7" i="13" s="1"/>
  <c r="O6" i="13"/>
  <c r="EX13" i="10"/>
  <c r="CS28" i="10"/>
  <c r="FE7" i="10"/>
  <c r="FE8" i="10"/>
  <c r="FE9" i="10"/>
  <c r="FE10" i="10"/>
  <c r="FE11" i="10"/>
  <c r="FE12" i="10"/>
  <c r="FE13" i="10"/>
  <c r="FE14" i="10"/>
  <c r="FE15" i="10"/>
  <c r="FE16" i="10"/>
  <c r="FE17" i="10"/>
  <c r="FE18" i="10"/>
  <c r="FE19" i="10"/>
  <c r="FE20" i="10"/>
  <c r="FE21" i="10"/>
  <c r="FE22" i="10"/>
  <c r="FE23" i="10"/>
  <c r="FE24" i="10"/>
  <c r="FE25" i="10"/>
  <c r="FE26" i="10"/>
  <c r="FE27" i="10"/>
  <c r="FE28" i="10"/>
  <c r="FE29" i="10"/>
  <c r="FE30" i="10"/>
  <c r="FE31" i="10"/>
  <c r="FE32" i="10"/>
  <c r="FE33" i="10"/>
  <c r="FE34" i="10"/>
  <c r="FE35" i="10"/>
  <c r="FE36" i="10"/>
  <c r="FE37" i="10"/>
  <c r="FE38" i="10"/>
  <c r="FE39" i="10"/>
  <c r="FE40" i="10"/>
  <c r="FE41" i="10"/>
  <c r="FE42" i="10"/>
  <c r="FE43" i="10"/>
  <c r="FE44" i="10"/>
  <c r="FE45" i="10"/>
  <c r="FE46" i="10"/>
  <c r="FE47" i="10"/>
  <c r="FE48" i="10"/>
  <c r="FE49" i="10"/>
  <c r="FE50" i="10"/>
  <c r="FE51" i="10"/>
  <c r="FE52" i="10"/>
  <c r="FE53" i="10"/>
  <c r="FE54" i="10"/>
  <c r="FE55" i="10"/>
  <c r="FE56" i="10"/>
  <c r="FE57" i="10"/>
  <c r="FE58" i="10"/>
  <c r="FE59" i="10"/>
  <c r="FE60" i="10"/>
  <c r="FE61" i="10"/>
  <c r="FE62" i="10"/>
  <c r="FE63" i="10"/>
  <c r="FE64" i="10"/>
  <c r="FE65" i="10"/>
  <c r="FE66" i="10"/>
  <c r="FE67" i="10"/>
  <c r="FE68" i="10"/>
  <c r="FE69" i="10"/>
  <c r="FE70" i="10"/>
  <c r="FE71" i="10"/>
  <c r="FE72" i="10"/>
  <c r="FE73" i="10"/>
  <c r="FE74" i="10"/>
  <c r="FE75" i="10"/>
  <c r="FE76" i="10"/>
  <c r="FE77" i="10"/>
  <c r="FE78" i="10"/>
  <c r="FE79" i="10"/>
  <c r="FE80" i="10"/>
  <c r="FE81" i="10"/>
  <c r="FE82" i="10"/>
  <c r="FE83" i="10"/>
  <c r="FE84" i="10"/>
  <c r="FE85" i="10"/>
  <c r="FE86" i="10"/>
  <c r="FE87" i="10"/>
  <c r="FE88" i="10"/>
  <c r="FE89" i="10"/>
  <c r="FE90" i="10"/>
  <c r="FE91" i="10"/>
  <c r="FE92" i="10"/>
  <c r="FE93" i="10"/>
  <c r="FE94" i="10"/>
  <c r="FE95" i="10"/>
  <c r="FE96" i="10"/>
  <c r="FE97" i="10"/>
  <c r="FE98" i="10"/>
  <c r="FE99" i="10"/>
  <c r="FE100" i="10"/>
  <c r="FE101" i="10"/>
  <c r="FE102" i="10"/>
  <c r="FE103" i="10"/>
  <c r="FE104" i="10"/>
  <c r="FE105" i="10"/>
  <c r="FE106" i="10"/>
  <c r="FE107" i="10"/>
  <c r="FE108" i="10"/>
  <c r="FE109" i="10"/>
  <c r="FE110" i="10"/>
  <c r="FE111" i="10"/>
  <c r="FE112" i="10"/>
  <c r="FE113" i="10"/>
  <c r="FE114" i="10"/>
  <c r="FE115" i="10"/>
  <c r="FE116" i="10"/>
  <c r="FE117" i="10"/>
  <c r="FE6" i="10"/>
  <c r="DG6" i="9"/>
  <c r="EX7" i="10"/>
  <c r="EY7" i="10"/>
  <c r="EX8" i="10"/>
  <c r="EY8" i="10"/>
  <c r="EX9" i="10"/>
  <c r="EY9" i="10"/>
  <c r="EX10" i="10"/>
  <c r="EY10" i="10"/>
  <c r="EX11" i="10"/>
  <c r="EY11" i="10"/>
  <c r="EX12" i="10"/>
  <c r="EY12" i="10"/>
  <c r="EY13" i="10"/>
  <c r="EX14" i="10"/>
  <c r="EY14" i="10"/>
  <c r="EX15" i="10"/>
  <c r="EY15" i="10"/>
  <c r="EX16" i="10"/>
  <c r="EY16" i="10"/>
  <c r="EX17" i="10"/>
  <c r="EY17" i="10"/>
  <c r="EX18" i="10"/>
  <c r="EY18" i="10"/>
  <c r="EX19" i="10"/>
  <c r="EY19" i="10"/>
  <c r="EX20" i="10"/>
  <c r="EY20" i="10"/>
  <c r="EX21" i="10"/>
  <c r="EY21" i="10"/>
  <c r="EX22" i="10"/>
  <c r="EY22" i="10"/>
  <c r="EX23" i="10"/>
  <c r="EY23" i="10"/>
  <c r="EX24" i="10"/>
  <c r="EY24" i="10"/>
  <c r="EX25" i="10"/>
  <c r="EY25" i="10"/>
  <c r="EX26" i="10"/>
  <c r="EY26" i="10"/>
  <c r="EX27" i="10"/>
  <c r="EY27" i="10"/>
  <c r="EX28" i="10"/>
  <c r="EY28" i="10"/>
  <c r="EX29" i="10"/>
  <c r="EY29" i="10"/>
  <c r="EX30" i="10"/>
  <c r="EY30" i="10"/>
  <c r="EX31" i="10"/>
  <c r="EY31" i="10"/>
  <c r="EX32" i="10"/>
  <c r="EY32" i="10"/>
  <c r="EX33" i="10"/>
  <c r="EY33" i="10"/>
  <c r="EX34" i="10"/>
  <c r="EY34" i="10"/>
  <c r="EX35" i="10"/>
  <c r="EY35" i="10"/>
  <c r="EX36" i="10"/>
  <c r="EY36" i="10"/>
  <c r="EX37" i="10"/>
  <c r="EY37" i="10"/>
  <c r="EX38" i="10"/>
  <c r="EY38" i="10"/>
  <c r="EX39" i="10"/>
  <c r="EY39" i="10"/>
  <c r="EX40" i="10"/>
  <c r="EY40" i="10"/>
  <c r="EX41" i="10"/>
  <c r="EY41" i="10"/>
  <c r="EX42" i="10"/>
  <c r="EY42" i="10"/>
  <c r="EX43" i="10"/>
  <c r="EY43" i="10"/>
  <c r="EX44" i="10"/>
  <c r="EY44" i="10"/>
  <c r="EX45" i="10"/>
  <c r="EY45" i="10"/>
  <c r="EX46" i="10"/>
  <c r="EY46" i="10"/>
  <c r="EX47" i="10"/>
  <c r="EY47" i="10"/>
  <c r="EX48" i="10"/>
  <c r="EY48" i="10"/>
  <c r="EX49" i="10"/>
  <c r="EY49" i="10"/>
  <c r="EX50" i="10"/>
  <c r="EY50" i="10"/>
  <c r="EX51" i="10"/>
  <c r="EY51" i="10"/>
  <c r="EX52" i="10"/>
  <c r="EY52" i="10"/>
  <c r="EX53" i="10"/>
  <c r="EY53" i="10"/>
  <c r="EX54" i="10"/>
  <c r="EY54" i="10"/>
  <c r="EX55" i="10"/>
  <c r="EY55" i="10"/>
  <c r="EX56" i="10"/>
  <c r="EY56" i="10"/>
  <c r="EX57" i="10"/>
  <c r="EY57" i="10"/>
  <c r="EX58" i="10"/>
  <c r="EY58" i="10"/>
  <c r="EX59" i="10"/>
  <c r="EY59" i="10"/>
  <c r="EX60" i="10"/>
  <c r="EY60" i="10"/>
  <c r="EX61" i="10"/>
  <c r="EY61" i="10"/>
  <c r="EX62" i="10"/>
  <c r="EY62" i="10"/>
  <c r="EX63" i="10"/>
  <c r="EY63" i="10"/>
  <c r="EX64" i="10"/>
  <c r="EY64" i="10"/>
  <c r="EX65" i="10"/>
  <c r="EY65" i="10"/>
  <c r="EX66" i="10"/>
  <c r="EY66" i="10"/>
  <c r="EX67" i="10"/>
  <c r="EY67" i="10"/>
  <c r="EX68" i="10"/>
  <c r="EY68" i="10"/>
  <c r="EX69" i="10"/>
  <c r="EY69" i="10"/>
  <c r="EX70" i="10"/>
  <c r="EY70" i="10"/>
  <c r="EX71" i="10"/>
  <c r="EY71" i="10"/>
  <c r="EX72" i="10"/>
  <c r="EY72" i="10"/>
  <c r="EX73" i="10"/>
  <c r="EY73" i="10"/>
  <c r="EX74" i="10"/>
  <c r="EY74" i="10"/>
  <c r="EX75" i="10"/>
  <c r="EY75" i="10"/>
  <c r="EX76" i="10"/>
  <c r="EY76" i="10"/>
  <c r="EX77" i="10"/>
  <c r="EY77" i="10"/>
  <c r="EX78" i="10"/>
  <c r="EY78" i="10"/>
  <c r="EX79" i="10"/>
  <c r="EY79" i="10"/>
  <c r="EX80" i="10"/>
  <c r="EY80" i="10"/>
  <c r="EX81" i="10"/>
  <c r="EY81" i="10"/>
  <c r="EX82" i="10"/>
  <c r="EY82" i="10"/>
  <c r="EX83" i="10"/>
  <c r="EY83" i="10"/>
  <c r="EX84" i="10"/>
  <c r="EY84" i="10"/>
  <c r="EX85" i="10"/>
  <c r="EY85" i="10"/>
  <c r="EX86" i="10"/>
  <c r="EY86" i="10"/>
  <c r="EX87" i="10"/>
  <c r="EY87" i="10"/>
  <c r="EX88" i="10"/>
  <c r="EY88" i="10"/>
  <c r="EX89" i="10"/>
  <c r="EY89" i="10"/>
  <c r="EX90" i="10"/>
  <c r="EY90" i="10"/>
  <c r="EX91" i="10"/>
  <c r="EY91" i="10"/>
  <c r="EX92" i="10"/>
  <c r="EY92" i="10"/>
  <c r="EX93" i="10"/>
  <c r="EY93" i="10"/>
  <c r="EX94" i="10"/>
  <c r="EY94" i="10"/>
  <c r="EX95" i="10"/>
  <c r="EY95" i="10"/>
  <c r="EX96" i="10"/>
  <c r="EY96" i="10"/>
  <c r="EX97" i="10"/>
  <c r="EY97" i="10"/>
  <c r="EX98" i="10"/>
  <c r="EY98" i="10"/>
  <c r="EX99" i="10"/>
  <c r="EY99" i="10"/>
  <c r="EX100" i="10"/>
  <c r="EY100" i="10"/>
  <c r="EX101" i="10"/>
  <c r="EY101" i="10"/>
  <c r="EX102" i="10"/>
  <c r="EY102" i="10"/>
  <c r="EX103" i="10"/>
  <c r="EY103" i="10"/>
  <c r="EX104" i="10"/>
  <c r="EY104" i="10"/>
  <c r="EX105" i="10"/>
  <c r="EY105" i="10"/>
  <c r="EX106" i="10"/>
  <c r="EY106" i="10"/>
  <c r="EX107" i="10"/>
  <c r="EY107" i="10"/>
  <c r="EX108" i="10"/>
  <c r="EY108" i="10"/>
  <c r="EX109" i="10"/>
  <c r="EY109" i="10"/>
  <c r="EX110" i="10"/>
  <c r="EY110" i="10"/>
  <c r="EX111" i="10"/>
  <c r="EY111" i="10"/>
  <c r="EX112" i="10"/>
  <c r="EY112" i="10"/>
  <c r="EX113" i="10"/>
  <c r="EY113" i="10"/>
  <c r="EX114" i="10"/>
  <c r="EY114" i="10"/>
  <c r="EX115" i="10"/>
  <c r="EY115" i="10"/>
  <c r="EX116" i="10"/>
  <c r="EY116" i="10"/>
  <c r="EX117" i="10"/>
  <c r="EY117" i="10"/>
  <c r="EY6" i="10"/>
  <c r="EX6" i="10"/>
  <c r="CZ6" i="9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DS7" i="10"/>
  <c r="DS6" i="10"/>
  <c r="DT6" i="10"/>
  <c r="DU6" i="10"/>
  <c r="DV6" i="10"/>
  <c r="DW6" i="10"/>
  <c r="DX6" i="10"/>
  <c r="DY6" i="10"/>
  <c r="DZ6" i="10"/>
  <c r="EA6" i="10"/>
  <c r="EB6" i="10"/>
  <c r="EC6" i="10"/>
  <c r="ED6" i="10"/>
  <c r="EE6" i="10"/>
  <c r="EF6" i="10"/>
  <c r="EG6" i="10"/>
  <c r="EH6" i="10"/>
  <c r="EI6" i="10"/>
  <c r="EJ6" i="10"/>
  <c r="EK6" i="10"/>
  <c r="EL6" i="10"/>
  <c r="EM6" i="10"/>
  <c r="EN6" i="10"/>
  <c r="EO6" i="10"/>
  <c r="EP6" i="10"/>
  <c r="EQ6" i="10"/>
  <c r="ER6" i="10"/>
  <c r="CE6" i="9"/>
  <c r="CO7" i="10"/>
  <c r="CP7" i="10"/>
  <c r="CQ7" i="10"/>
  <c r="CR7" i="10"/>
  <c r="CS7" i="10"/>
  <c r="CT7" i="10"/>
  <c r="CU7" i="10"/>
  <c r="CV7" i="10"/>
  <c r="CW7" i="10"/>
  <c r="CX7" i="10"/>
  <c r="CY7" i="10"/>
  <c r="CZ7" i="10"/>
  <c r="DA7" i="10"/>
  <c r="DB7" i="10"/>
  <c r="DC7" i="10"/>
  <c r="DD7" i="10"/>
  <c r="DE7" i="10"/>
  <c r="DF7" i="10"/>
  <c r="DG7" i="10"/>
  <c r="DH7" i="10"/>
  <c r="DI7" i="10"/>
  <c r="DJ7" i="10"/>
  <c r="DK7" i="10"/>
  <c r="DL7" i="10"/>
  <c r="DM7" i="10"/>
  <c r="DN7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CO9" i="10"/>
  <c r="CP9" i="10"/>
  <c r="CQ9" i="10"/>
  <c r="CR9" i="10"/>
  <c r="CS9" i="10"/>
  <c r="CT9" i="10"/>
  <c r="CU9" i="10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DC10" i="10"/>
  <c r="DD10" i="10"/>
  <c r="DE10" i="10"/>
  <c r="DF10" i="10"/>
  <c r="DG10" i="10"/>
  <c r="DH10" i="10"/>
  <c r="DI10" i="10"/>
  <c r="DJ10" i="10"/>
  <c r="DK10" i="10"/>
  <c r="DL10" i="10"/>
  <c r="DM10" i="10"/>
  <c r="DN10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CO28" i="10"/>
  <c r="CP28" i="10"/>
  <c r="CQ28" i="10"/>
  <c r="CR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DH35" i="10"/>
  <c r="DI35" i="10"/>
  <c r="DJ35" i="10"/>
  <c r="DK35" i="10"/>
  <c r="DL35" i="10"/>
  <c r="DM35" i="10"/>
  <c r="DN35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DH36" i="10"/>
  <c r="DI36" i="10"/>
  <c r="DJ36" i="10"/>
  <c r="DK36" i="10"/>
  <c r="DL36" i="10"/>
  <c r="DM36" i="10"/>
  <c r="DN36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DH37" i="10"/>
  <c r="DI37" i="10"/>
  <c r="DJ37" i="10"/>
  <c r="DK37" i="10"/>
  <c r="DL37" i="10"/>
  <c r="DM37" i="10"/>
  <c r="DN37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DH38" i="10"/>
  <c r="DI38" i="10"/>
  <c r="DJ38" i="10"/>
  <c r="DK38" i="10"/>
  <c r="DL38" i="10"/>
  <c r="DM38" i="10"/>
  <c r="DN38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DH39" i="10"/>
  <c r="DI39" i="10"/>
  <c r="DJ39" i="10"/>
  <c r="DK39" i="10"/>
  <c r="DL39" i="10"/>
  <c r="DM39" i="10"/>
  <c r="DN39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DD40" i="10"/>
  <c r="DE40" i="10"/>
  <c r="DF40" i="10"/>
  <c r="DG40" i="10"/>
  <c r="DH40" i="10"/>
  <c r="DI40" i="10"/>
  <c r="DJ40" i="10"/>
  <c r="DK40" i="10"/>
  <c r="DL40" i="10"/>
  <c r="DM40" i="10"/>
  <c r="DN40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DD41" i="10"/>
  <c r="DE41" i="10"/>
  <c r="DF41" i="10"/>
  <c r="DG41" i="10"/>
  <c r="DH41" i="10"/>
  <c r="DI41" i="10"/>
  <c r="DJ41" i="10"/>
  <c r="DK41" i="10"/>
  <c r="DL41" i="10"/>
  <c r="DM41" i="10"/>
  <c r="DN41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DD42" i="10"/>
  <c r="DE42" i="10"/>
  <c r="DF42" i="10"/>
  <c r="DG42" i="10"/>
  <c r="DH42" i="10"/>
  <c r="DI42" i="10"/>
  <c r="DJ42" i="10"/>
  <c r="DK42" i="10"/>
  <c r="DL42" i="10"/>
  <c r="DM42" i="10"/>
  <c r="DN42" i="10"/>
  <c r="CO43" i="10"/>
  <c r="CP43" i="10"/>
  <c r="CQ43" i="10"/>
  <c r="CR43" i="10"/>
  <c r="CS43" i="10"/>
  <c r="CT43" i="10"/>
  <c r="CU43" i="10"/>
  <c r="CV43" i="10"/>
  <c r="CW43" i="10"/>
  <c r="CX43" i="10"/>
  <c r="CY43" i="10"/>
  <c r="CZ43" i="10"/>
  <c r="DA43" i="10"/>
  <c r="DB43" i="10"/>
  <c r="DC43" i="10"/>
  <c r="DD43" i="10"/>
  <c r="DE43" i="10"/>
  <c r="DF43" i="10"/>
  <c r="DG43" i="10"/>
  <c r="DH43" i="10"/>
  <c r="DI43" i="10"/>
  <c r="DJ43" i="10"/>
  <c r="DK43" i="10"/>
  <c r="DL43" i="10"/>
  <c r="DM43" i="10"/>
  <c r="DN43" i="10"/>
  <c r="CO44" i="10"/>
  <c r="CP44" i="10"/>
  <c r="CQ44" i="10"/>
  <c r="CR44" i="10"/>
  <c r="CS44" i="10"/>
  <c r="CT44" i="10"/>
  <c r="CU44" i="10"/>
  <c r="CV44" i="10"/>
  <c r="CW44" i="10"/>
  <c r="CX44" i="10"/>
  <c r="CY44" i="10"/>
  <c r="CZ44" i="10"/>
  <c r="DA44" i="10"/>
  <c r="DB44" i="10"/>
  <c r="DC44" i="10"/>
  <c r="DD44" i="10"/>
  <c r="DE44" i="10"/>
  <c r="DF44" i="10"/>
  <c r="DG44" i="10"/>
  <c r="DH44" i="10"/>
  <c r="DI44" i="10"/>
  <c r="DJ44" i="10"/>
  <c r="DK44" i="10"/>
  <c r="DL44" i="10"/>
  <c r="DM44" i="10"/>
  <c r="DN44" i="10"/>
  <c r="CO45" i="10"/>
  <c r="CP45" i="10"/>
  <c r="CQ45" i="10"/>
  <c r="CR45" i="10"/>
  <c r="CS45" i="10"/>
  <c r="CT45" i="10"/>
  <c r="CU45" i="10"/>
  <c r="CV45" i="10"/>
  <c r="CW45" i="10"/>
  <c r="CX45" i="10"/>
  <c r="CY45" i="10"/>
  <c r="CZ45" i="10"/>
  <c r="DA45" i="10"/>
  <c r="DB45" i="10"/>
  <c r="DC45" i="10"/>
  <c r="DD45" i="10"/>
  <c r="DE45" i="10"/>
  <c r="DF45" i="10"/>
  <c r="DG45" i="10"/>
  <c r="DH45" i="10"/>
  <c r="DI45" i="10"/>
  <c r="DJ45" i="10"/>
  <c r="DK45" i="10"/>
  <c r="DL45" i="10"/>
  <c r="DM45" i="10"/>
  <c r="DN45" i="10"/>
  <c r="CO46" i="10"/>
  <c r="CP46" i="10"/>
  <c r="CQ46" i="10"/>
  <c r="CR46" i="10"/>
  <c r="CS46" i="10"/>
  <c r="CT46" i="10"/>
  <c r="CU46" i="10"/>
  <c r="CV46" i="10"/>
  <c r="CW46" i="10"/>
  <c r="CX46" i="10"/>
  <c r="CY46" i="10"/>
  <c r="CZ46" i="10"/>
  <c r="DA46" i="10"/>
  <c r="DB46" i="10"/>
  <c r="DC46" i="10"/>
  <c r="DD46" i="10"/>
  <c r="DE46" i="10"/>
  <c r="DF46" i="10"/>
  <c r="DG46" i="10"/>
  <c r="DH46" i="10"/>
  <c r="DI46" i="10"/>
  <c r="DJ46" i="10"/>
  <c r="DK46" i="10"/>
  <c r="DL46" i="10"/>
  <c r="DM46" i="10"/>
  <c r="DN46" i="10"/>
  <c r="CO47" i="10"/>
  <c r="CP47" i="10"/>
  <c r="CQ47" i="10"/>
  <c r="CR47" i="10"/>
  <c r="CS47" i="10"/>
  <c r="CT47" i="10"/>
  <c r="CU47" i="10"/>
  <c r="CV47" i="10"/>
  <c r="CW47" i="10"/>
  <c r="CX47" i="10"/>
  <c r="CY47" i="10"/>
  <c r="CZ47" i="10"/>
  <c r="DA47" i="10"/>
  <c r="DB47" i="10"/>
  <c r="DC47" i="10"/>
  <c r="DD47" i="10"/>
  <c r="DE47" i="10"/>
  <c r="DF47" i="10"/>
  <c r="DG47" i="10"/>
  <c r="DH47" i="10"/>
  <c r="DI47" i="10"/>
  <c r="DJ47" i="10"/>
  <c r="DK47" i="10"/>
  <c r="DL47" i="10"/>
  <c r="DM47" i="10"/>
  <c r="DN47" i="10"/>
  <c r="CO48" i="10"/>
  <c r="CP48" i="10"/>
  <c r="CQ48" i="10"/>
  <c r="CR48" i="10"/>
  <c r="CS48" i="10"/>
  <c r="CT48" i="10"/>
  <c r="CU48" i="10"/>
  <c r="CV48" i="10"/>
  <c r="CW48" i="10"/>
  <c r="CX48" i="10"/>
  <c r="CY48" i="10"/>
  <c r="CZ48" i="10"/>
  <c r="DA48" i="10"/>
  <c r="DB48" i="10"/>
  <c r="DC48" i="10"/>
  <c r="DD48" i="10"/>
  <c r="DE48" i="10"/>
  <c r="DF48" i="10"/>
  <c r="DG48" i="10"/>
  <c r="DH48" i="10"/>
  <c r="DI48" i="10"/>
  <c r="DJ48" i="10"/>
  <c r="DK48" i="10"/>
  <c r="DL48" i="10"/>
  <c r="DM48" i="10"/>
  <c r="DN48" i="10"/>
  <c r="CO49" i="10"/>
  <c r="CP49" i="10"/>
  <c r="CQ49" i="10"/>
  <c r="CR49" i="10"/>
  <c r="CS49" i="10"/>
  <c r="CT49" i="10"/>
  <c r="CU49" i="10"/>
  <c r="CV49" i="10"/>
  <c r="CW49" i="10"/>
  <c r="CX49" i="10"/>
  <c r="CY49" i="10"/>
  <c r="CZ49" i="10"/>
  <c r="DA49" i="10"/>
  <c r="DB49" i="10"/>
  <c r="DC49" i="10"/>
  <c r="DD49" i="10"/>
  <c r="DE49" i="10"/>
  <c r="DF49" i="10"/>
  <c r="DG49" i="10"/>
  <c r="DH49" i="10"/>
  <c r="DI49" i="10"/>
  <c r="DJ49" i="10"/>
  <c r="DK49" i="10"/>
  <c r="DL49" i="10"/>
  <c r="DM49" i="10"/>
  <c r="DN49" i="10"/>
  <c r="CO50" i="10"/>
  <c r="CP50" i="10"/>
  <c r="CQ50" i="10"/>
  <c r="CR50" i="10"/>
  <c r="CS50" i="10"/>
  <c r="CT50" i="10"/>
  <c r="CU50" i="10"/>
  <c r="CV50" i="10"/>
  <c r="CW50" i="10"/>
  <c r="CX50" i="10"/>
  <c r="CY50" i="10"/>
  <c r="CZ50" i="10"/>
  <c r="DA50" i="10"/>
  <c r="DB50" i="10"/>
  <c r="DC50" i="10"/>
  <c r="DD50" i="10"/>
  <c r="DE50" i="10"/>
  <c r="DF50" i="10"/>
  <c r="DG50" i="10"/>
  <c r="DH50" i="10"/>
  <c r="DI50" i="10"/>
  <c r="DJ50" i="10"/>
  <c r="DK50" i="10"/>
  <c r="DL50" i="10"/>
  <c r="DM50" i="10"/>
  <c r="DN50" i="10"/>
  <c r="CO51" i="10"/>
  <c r="CP51" i="10"/>
  <c r="CQ51" i="10"/>
  <c r="CR51" i="10"/>
  <c r="CS51" i="10"/>
  <c r="CT51" i="10"/>
  <c r="CU51" i="10"/>
  <c r="CV51" i="10"/>
  <c r="CW51" i="10"/>
  <c r="CX51" i="10"/>
  <c r="CY51" i="10"/>
  <c r="CZ51" i="10"/>
  <c r="DA51" i="10"/>
  <c r="DB51" i="10"/>
  <c r="DC51" i="10"/>
  <c r="DD51" i="10"/>
  <c r="DE51" i="10"/>
  <c r="DF51" i="10"/>
  <c r="DG51" i="10"/>
  <c r="DH51" i="10"/>
  <c r="DI51" i="10"/>
  <c r="DJ51" i="10"/>
  <c r="DK51" i="10"/>
  <c r="DL51" i="10"/>
  <c r="DM51" i="10"/>
  <c r="DN51" i="10"/>
  <c r="CO52" i="10"/>
  <c r="CP52" i="10"/>
  <c r="CQ52" i="10"/>
  <c r="CR52" i="10"/>
  <c r="CS52" i="10"/>
  <c r="CT52" i="10"/>
  <c r="CU52" i="10"/>
  <c r="CV52" i="10"/>
  <c r="CW52" i="10"/>
  <c r="CX52" i="10"/>
  <c r="CY52" i="10"/>
  <c r="CZ52" i="10"/>
  <c r="DA52" i="10"/>
  <c r="DB52" i="10"/>
  <c r="DC52" i="10"/>
  <c r="DD52" i="10"/>
  <c r="DE52" i="10"/>
  <c r="DF52" i="10"/>
  <c r="DG52" i="10"/>
  <c r="DH52" i="10"/>
  <c r="DI52" i="10"/>
  <c r="DJ52" i="10"/>
  <c r="DK52" i="10"/>
  <c r="DL52" i="10"/>
  <c r="DM52" i="10"/>
  <c r="DN52" i="10"/>
  <c r="CO53" i="10"/>
  <c r="CP53" i="10"/>
  <c r="CQ53" i="10"/>
  <c r="CR53" i="10"/>
  <c r="CS53" i="10"/>
  <c r="CT53" i="10"/>
  <c r="CU53" i="10"/>
  <c r="CV53" i="10"/>
  <c r="CW53" i="10"/>
  <c r="CX53" i="10"/>
  <c r="CY53" i="10"/>
  <c r="CZ53" i="10"/>
  <c r="DA53" i="10"/>
  <c r="DB53" i="10"/>
  <c r="DC53" i="10"/>
  <c r="DD53" i="10"/>
  <c r="DE53" i="10"/>
  <c r="DF53" i="10"/>
  <c r="DG53" i="10"/>
  <c r="DH53" i="10"/>
  <c r="DI53" i="10"/>
  <c r="DJ53" i="10"/>
  <c r="DK53" i="10"/>
  <c r="DL53" i="10"/>
  <c r="DM53" i="10"/>
  <c r="DN53" i="10"/>
  <c r="CO54" i="10"/>
  <c r="CP54" i="10"/>
  <c r="CQ54" i="10"/>
  <c r="CR54" i="10"/>
  <c r="CS54" i="10"/>
  <c r="CT54" i="10"/>
  <c r="CU54" i="10"/>
  <c r="CV54" i="10"/>
  <c r="CW54" i="10"/>
  <c r="CX54" i="10"/>
  <c r="CY54" i="10"/>
  <c r="CZ54" i="10"/>
  <c r="DA54" i="10"/>
  <c r="DB54" i="10"/>
  <c r="DC54" i="10"/>
  <c r="DD54" i="10"/>
  <c r="DE54" i="10"/>
  <c r="DF54" i="10"/>
  <c r="DG54" i="10"/>
  <c r="DH54" i="10"/>
  <c r="DI54" i="10"/>
  <c r="DJ54" i="10"/>
  <c r="DK54" i="10"/>
  <c r="DL54" i="10"/>
  <c r="DM54" i="10"/>
  <c r="DN54" i="10"/>
  <c r="CO55" i="10"/>
  <c r="CP55" i="10"/>
  <c r="CQ55" i="10"/>
  <c r="CR55" i="10"/>
  <c r="CS55" i="10"/>
  <c r="CT55" i="10"/>
  <c r="CU55" i="10"/>
  <c r="CV55" i="10"/>
  <c r="CW55" i="10"/>
  <c r="CX55" i="10"/>
  <c r="CY55" i="10"/>
  <c r="CZ55" i="10"/>
  <c r="DA55" i="10"/>
  <c r="DB55" i="10"/>
  <c r="DC55" i="10"/>
  <c r="DD55" i="10"/>
  <c r="DE55" i="10"/>
  <c r="DF55" i="10"/>
  <c r="DG55" i="10"/>
  <c r="DH55" i="10"/>
  <c r="DI55" i="10"/>
  <c r="DJ55" i="10"/>
  <c r="DK55" i="10"/>
  <c r="DL55" i="10"/>
  <c r="DM55" i="10"/>
  <c r="DN55" i="10"/>
  <c r="CO56" i="10"/>
  <c r="CP56" i="10"/>
  <c r="CQ56" i="10"/>
  <c r="CR56" i="10"/>
  <c r="CS56" i="10"/>
  <c r="CT56" i="10"/>
  <c r="CU56" i="10"/>
  <c r="CV56" i="10"/>
  <c r="CW56" i="10"/>
  <c r="CX56" i="10"/>
  <c r="CY56" i="10"/>
  <c r="CZ56" i="10"/>
  <c r="DA56" i="10"/>
  <c r="DB56" i="10"/>
  <c r="DC56" i="10"/>
  <c r="DD56" i="10"/>
  <c r="DE56" i="10"/>
  <c r="DF56" i="10"/>
  <c r="DG56" i="10"/>
  <c r="DH56" i="10"/>
  <c r="DI56" i="10"/>
  <c r="DJ56" i="10"/>
  <c r="DK56" i="10"/>
  <c r="DL56" i="10"/>
  <c r="DM56" i="10"/>
  <c r="DN56" i="10"/>
  <c r="CO57" i="10"/>
  <c r="CP57" i="10"/>
  <c r="CQ57" i="10"/>
  <c r="CR57" i="10"/>
  <c r="CS57" i="10"/>
  <c r="CT57" i="10"/>
  <c r="CU57" i="10"/>
  <c r="CV57" i="10"/>
  <c r="CW57" i="10"/>
  <c r="CX57" i="10"/>
  <c r="CY57" i="10"/>
  <c r="CZ57" i="10"/>
  <c r="DA57" i="10"/>
  <c r="DB57" i="10"/>
  <c r="DC57" i="10"/>
  <c r="DD57" i="10"/>
  <c r="DE57" i="10"/>
  <c r="DF57" i="10"/>
  <c r="DG57" i="10"/>
  <c r="DH57" i="10"/>
  <c r="DI57" i="10"/>
  <c r="DJ57" i="10"/>
  <c r="DK57" i="10"/>
  <c r="DL57" i="10"/>
  <c r="DM57" i="10"/>
  <c r="DN57" i="10"/>
  <c r="CO58" i="10"/>
  <c r="CP58" i="10"/>
  <c r="CQ58" i="10"/>
  <c r="CR58" i="10"/>
  <c r="CS58" i="10"/>
  <c r="CT58" i="10"/>
  <c r="CU58" i="10"/>
  <c r="CV58" i="10"/>
  <c r="CW58" i="10"/>
  <c r="CX58" i="10"/>
  <c r="CY58" i="10"/>
  <c r="CZ58" i="10"/>
  <c r="DA58" i="10"/>
  <c r="DB58" i="10"/>
  <c r="DC58" i="10"/>
  <c r="DD58" i="10"/>
  <c r="DE58" i="10"/>
  <c r="DF58" i="10"/>
  <c r="DG58" i="10"/>
  <c r="DH58" i="10"/>
  <c r="DI58" i="10"/>
  <c r="DJ58" i="10"/>
  <c r="DK58" i="10"/>
  <c r="DL58" i="10"/>
  <c r="DM58" i="10"/>
  <c r="DN58" i="10"/>
  <c r="CO59" i="10"/>
  <c r="CP59" i="10"/>
  <c r="CQ59" i="10"/>
  <c r="CR59" i="10"/>
  <c r="CS59" i="10"/>
  <c r="CT59" i="10"/>
  <c r="CU59" i="10"/>
  <c r="CV59" i="10"/>
  <c r="CW59" i="10"/>
  <c r="CX59" i="10"/>
  <c r="CY59" i="10"/>
  <c r="CZ59" i="10"/>
  <c r="DA59" i="10"/>
  <c r="DB59" i="10"/>
  <c r="DC59" i="10"/>
  <c r="DD59" i="10"/>
  <c r="DE59" i="10"/>
  <c r="DF59" i="10"/>
  <c r="DG59" i="10"/>
  <c r="DH59" i="10"/>
  <c r="DI59" i="10"/>
  <c r="DJ59" i="10"/>
  <c r="DK59" i="10"/>
  <c r="DL59" i="10"/>
  <c r="DM59" i="10"/>
  <c r="DN59" i="10"/>
  <c r="CO60" i="10"/>
  <c r="CP60" i="10"/>
  <c r="CQ60" i="10"/>
  <c r="CR60" i="10"/>
  <c r="CS60" i="10"/>
  <c r="CT60" i="10"/>
  <c r="CU60" i="10"/>
  <c r="CV60" i="10"/>
  <c r="CW60" i="10"/>
  <c r="CX60" i="10"/>
  <c r="CY60" i="10"/>
  <c r="CZ60" i="10"/>
  <c r="DA60" i="10"/>
  <c r="DB60" i="10"/>
  <c r="DC60" i="10"/>
  <c r="DD60" i="10"/>
  <c r="DE60" i="10"/>
  <c r="DF60" i="10"/>
  <c r="DG60" i="10"/>
  <c r="DH60" i="10"/>
  <c r="DI60" i="10"/>
  <c r="DJ60" i="10"/>
  <c r="DK60" i="10"/>
  <c r="DL60" i="10"/>
  <c r="DM60" i="10"/>
  <c r="DN60" i="10"/>
  <c r="CO61" i="10"/>
  <c r="CP61" i="10"/>
  <c r="CQ61" i="10"/>
  <c r="CR61" i="10"/>
  <c r="CS61" i="10"/>
  <c r="CT61" i="10"/>
  <c r="CU61" i="10"/>
  <c r="CV61" i="10"/>
  <c r="CW61" i="10"/>
  <c r="CX61" i="10"/>
  <c r="CY61" i="10"/>
  <c r="CZ61" i="10"/>
  <c r="DA61" i="10"/>
  <c r="DB61" i="10"/>
  <c r="DC61" i="10"/>
  <c r="DD61" i="10"/>
  <c r="DE61" i="10"/>
  <c r="DF61" i="10"/>
  <c r="DG61" i="10"/>
  <c r="DH61" i="10"/>
  <c r="DI61" i="10"/>
  <c r="DJ61" i="10"/>
  <c r="DK61" i="10"/>
  <c r="DL61" i="10"/>
  <c r="DM61" i="10"/>
  <c r="DN61" i="10"/>
  <c r="CO62" i="10"/>
  <c r="CP62" i="10"/>
  <c r="CQ62" i="10"/>
  <c r="CR62" i="10"/>
  <c r="CS62" i="10"/>
  <c r="CT62" i="10"/>
  <c r="CU62" i="10"/>
  <c r="CV62" i="10"/>
  <c r="CW62" i="10"/>
  <c r="CX62" i="10"/>
  <c r="CY62" i="10"/>
  <c r="CZ62" i="10"/>
  <c r="DA62" i="10"/>
  <c r="DB62" i="10"/>
  <c r="DC62" i="10"/>
  <c r="DD62" i="10"/>
  <c r="DE62" i="10"/>
  <c r="DF62" i="10"/>
  <c r="DG62" i="10"/>
  <c r="DH62" i="10"/>
  <c r="DI62" i="10"/>
  <c r="DJ62" i="10"/>
  <c r="DK62" i="10"/>
  <c r="DL62" i="10"/>
  <c r="DM62" i="10"/>
  <c r="DN62" i="10"/>
  <c r="CO63" i="10"/>
  <c r="CP63" i="10"/>
  <c r="CQ63" i="10"/>
  <c r="CR63" i="10"/>
  <c r="CS63" i="10"/>
  <c r="CT63" i="10"/>
  <c r="CU63" i="10"/>
  <c r="CV63" i="10"/>
  <c r="CW63" i="10"/>
  <c r="CX63" i="10"/>
  <c r="CY63" i="10"/>
  <c r="CZ63" i="10"/>
  <c r="DA63" i="10"/>
  <c r="DB63" i="10"/>
  <c r="DC63" i="10"/>
  <c r="DD63" i="10"/>
  <c r="DE63" i="10"/>
  <c r="DF63" i="10"/>
  <c r="DG63" i="10"/>
  <c r="DH63" i="10"/>
  <c r="DI63" i="10"/>
  <c r="DJ63" i="10"/>
  <c r="DK63" i="10"/>
  <c r="DL63" i="10"/>
  <c r="DM63" i="10"/>
  <c r="DN63" i="10"/>
  <c r="CO64" i="10"/>
  <c r="CP64" i="10"/>
  <c r="CQ64" i="10"/>
  <c r="CR64" i="10"/>
  <c r="CS64" i="10"/>
  <c r="CT64" i="10"/>
  <c r="CU64" i="10"/>
  <c r="CV64" i="10"/>
  <c r="CW64" i="10"/>
  <c r="CX64" i="10"/>
  <c r="CY64" i="10"/>
  <c r="CZ64" i="10"/>
  <c r="DA64" i="10"/>
  <c r="DB64" i="10"/>
  <c r="DC64" i="10"/>
  <c r="DD64" i="10"/>
  <c r="DE64" i="10"/>
  <c r="DF64" i="10"/>
  <c r="DG64" i="10"/>
  <c r="DH64" i="10"/>
  <c r="DI64" i="10"/>
  <c r="DJ64" i="10"/>
  <c r="DK64" i="10"/>
  <c r="DL64" i="10"/>
  <c r="DM64" i="10"/>
  <c r="DN64" i="10"/>
  <c r="CO65" i="10"/>
  <c r="CP65" i="10"/>
  <c r="CQ65" i="10"/>
  <c r="CR65" i="10"/>
  <c r="CS65" i="10"/>
  <c r="CT65" i="10"/>
  <c r="CU65" i="10"/>
  <c r="CV65" i="10"/>
  <c r="CW65" i="10"/>
  <c r="CX65" i="10"/>
  <c r="CY65" i="10"/>
  <c r="CZ65" i="10"/>
  <c r="DA65" i="10"/>
  <c r="DB65" i="10"/>
  <c r="DC65" i="10"/>
  <c r="DD65" i="10"/>
  <c r="DE65" i="10"/>
  <c r="DF65" i="10"/>
  <c r="DG65" i="10"/>
  <c r="DH65" i="10"/>
  <c r="DI65" i="10"/>
  <c r="DJ65" i="10"/>
  <c r="DK65" i="10"/>
  <c r="DL65" i="10"/>
  <c r="DM65" i="10"/>
  <c r="DN65" i="10"/>
  <c r="CO66" i="10"/>
  <c r="CP66" i="10"/>
  <c r="CQ66" i="10"/>
  <c r="CR66" i="10"/>
  <c r="CS66" i="10"/>
  <c r="CT66" i="10"/>
  <c r="CU66" i="10"/>
  <c r="CV66" i="10"/>
  <c r="CW66" i="10"/>
  <c r="CX66" i="10"/>
  <c r="CY66" i="10"/>
  <c r="CZ66" i="10"/>
  <c r="DA66" i="10"/>
  <c r="DB66" i="10"/>
  <c r="DC66" i="10"/>
  <c r="DD66" i="10"/>
  <c r="DE66" i="10"/>
  <c r="DF66" i="10"/>
  <c r="DG66" i="10"/>
  <c r="DH66" i="10"/>
  <c r="DI66" i="10"/>
  <c r="DJ66" i="10"/>
  <c r="DK66" i="10"/>
  <c r="DL66" i="10"/>
  <c r="DM66" i="10"/>
  <c r="DN66" i="10"/>
  <c r="CO67" i="10"/>
  <c r="CP67" i="10"/>
  <c r="CQ67" i="10"/>
  <c r="CR67" i="10"/>
  <c r="CS67" i="10"/>
  <c r="CT67" i="10"/>
  <c r="CU67" i="10"/>
  <c r="CV67" i="10"/>
  <c r="CW67" i="10"/>
  <c r="CX67" i="10"/>
  <c r="CY67" i="10"/>
  <c r="CZ67" i="10"/>
  <c r="DA67" i="10"/>
  <c r="DB67" i="10"/>
  <c r="DC67" i="10"/>
  <c r="DD67" i="10"/>
  <c r="DE67" i="10"/>
  <c r="DF67" i="10"/>
  <c r="DG67" i="10"/>
  <c r="DH67" i="10"/>
  <c r="DI67" i="10"/>
  <c r="DJ67" i="10"/>
  <c r="DK67" i="10"/>
  <c r="DL67" i="10"/>
  <c r="DM67" i="10"/>
  <c r="DN67" i="10"/>
  <c r="CO68" i="10"/>
  <c r="CP68" i="10"/>
  <c r="CQ68" i="10"/>
  <c r="CR68" i="10"/>
  <c r="CS68" i="10"/>
  <c r="CT68" i="10"/>
  <c r="CU68" i="10"/>
  <c r="CV68" i="10"/>
  <c r="CW68" i="10"/>
  <c r="CX68" i="10"/>
  <c r="CY68" i="10"/>
  <c r="CZ68" i="10"/>
  <c r="DA68" i="10"/>
  <c r="DB68" i="10"/>
  <c r="DC68" i="10"/>
  <c r="DD68" i="10"/>
  <c r="DE68" i="10"/>
  <c r="DF68" i="10"/>
  <c r="DG68" i="10"/>
  <c r="DH68" i="10"/>
  <c r="DI68" i="10"/>
  <c r="DJ68" i="10"/>
  <c r="DK68" i="10"/>
  <c r="DL68" i="10"/>
  <c r="DM68" i="10"/>
  <c r="DN68" i="10"/>
  <c r="CO69" i="10"/>
  <c r="CP69" i="10"/>
  <c r="CQ69" i="10"/>
  <c r="CR69" i="10"/>
  <c r="CS69" i="10"/>
  <c r="CT69" i="10"/>
  <c r="CU69" i="10"/>
  <c r="CV69" i="10"/>
  <c r="CW69" i="10"/>
  <c r="CX69" i="10"/>
  <c r="CY69" i="10"/>
  <c r="CZ69" i="10"/>
  <c r="DA69" i="10"/>
  <c r="DB69" i="10"/>
  <c r="DC69" i="10"/>
  <c r="DD69" i="10"/>
  <c r="DE69" i="10"/>
  <c r="DF69" i="10"/>
  <c r="DG69" i="10"/>
  <c r="DH69" i="10"/>
  <c r="DI69" i="10"/>
  <c r="DJ69" i="10"/>
  <c r="DK69" i="10"/>
  <c r="DL69" i="10"/>
  <c r="DM69" i="10"/>
  <c r="DN69" i="10"/>
  <c r="CO70" i="10"/>
  <c r="CP70" i="10"/>
  <c r="CQ70" i="10"/>
  <c r="CR70" i="10"/>
  <c r="CS70" i="10"/>
  <c r="CT70" i="10"/>
  <c r="CU70" i="10"/>
  <c r="CV70" i="10"/>
  <c r="CW70" i="10"/>
  <c r="CX70" i="10"/>
  <c r="CY70" i="10"/>
  <c r="CZ70" i="10"/>
  <c r="DA70" i="10"/>
  <c r="DB70" i="10"/>
  <c r="DC70" i="10"/>
  <c r="DD70" i="10"/>
  <c r="DE70" i="10"/>
  <c r="DF70" i="10"/>
  <c r="DG70" i="10"/>
  <c r="DH70" i="10"/>
  <c r="DI70" i="10"/>
  <c r="DJ70" i="10"/>
  <c r="DK70" i="10"/>
  <c r="DL70" i="10"/>
  <c r="DM70" i="10"/>
  <c r="DN70" i="10"/>
  <c r="CO71" i="10"/>
  <c r="CP71" i="10"/>
  <c r="CQ71" i="10"/>
  <c r="CR71" i="10"/>
  <c r="CS71" i="10"/>
  <c r="CT71" i="10"/>
  <c r="CU71" i="10"/>
  <c r="CV71" i="10"/>
  <c r="CW71" i="10"/>
  <c r="CX71" i="10"/>
  <c r="CY71" i="10"/>
  <c r="CZ71" i="10"/>
  <c r="DA71" i="10"/>
  <c r="DB71" i="10"/>
  <c r="DC71" i="10"/>
  <c r="DD71" i="10"/>
  <c r="DE71" i="10"/>
  <c r="DF71" i="10"/>
  <c r="DG71" i="10"/>
  <c r="DH71" i="10"/>
  <c r="DI71" i="10"/>
  <c r="DJ71" i="10"/>
  <c r="DK71" i="10"/>
  <c r="DL71" i="10"/>
  <c r="DM71" i="10"/>
  <c r="DN71" i="10"/>
  <c r="CO72" i="10"/>
  <c r="CP72" i="10"/>
  <c r="CQ72" i="10"/>
  <c r="CR72" i="10"/>
  <c r="CS72" i="10"/>
  <c r="CT72" i="10"/>
  <c r="CU72" i="10"/>
  <c r="CV72" i="10"/>
  <c r="CW72" i="10"/>
  <c r="CX72" i="10"/>
  <c r="CY72" i="10"/>
  <c r="CZ72" i="10"/>
  <c r="DA72" i="10"/>
  <c r="DB72" i="10"/>
  <c r="DC72" i="10"/>
  <c r="DD72" i="10"/>
  <c r="DE72" i="10"/>
  <c r="DF72" i="10"/>
  <c r="DG72" i="10"/>
  <c r="DH72" i="10"/>
  <c r="DI72" i="10"/>
  <c r="DJ72" i="10"/>
  <c r="DK72" i="10"/>
  <c r="DL72" i="10"/>
  <c r="DM72" i="10"/>
  <c r="DN72" i="10"/>
  <c r="CO73" i="10"/>
  <c r="CP73" i="10"/>
  <c r="CQ73" i="10"/>
  <c r="CR73" i="10"/>
  <c r="CS73" i="10"/>
  <c r="CT73" i="10"/>
  <c r="CU73" i="10"/>
  <c r="CV73" i="10"/>
  <c r="CW73" i="10"/>
  <c r="CX73" i="10"/>
  <c r="CY73" i="10"/>
  <c r="CZ73" i="10"/>
  <c r="DA73" i="10"/>
  <c r="DB73" i="10"/>
  <c r="DC73" i="10"/>
  <c r="DD73" i="10"/>
  <c r="DE73" i="10"/>
  <c r="DF73" i="10"/>
  <c r="DG73" i="10"/>
  <c r="DH73" i="10"/>
  <c r="DI73" i="10"/>
  <c r="DJ73" i="10"/>
  <c r="DK73" i="10"/>
  <c r="DL73" i="10"/>
  <c r="DM73" i="10"/>
  <c r="DN73" i="10"/>
  <c r="CO74" i="10"/>
  <c r="CP74" i="10"/>
  <c r="CQ74" i="10"/>
  <c r="CR74" i="10"/>
  <c r="CS74" i="10"/>
  <c r="CT74" i="10"/>
  <c r="CU74" i="10"/>
  <c r="CV74" i="10"/>
  <c r="CW74" i="10"/>
  <c r="CX74" i="10"/>
  <c r="CY74" i="10"/>
  <c r="CZ74" i="10"/>
  <c r="DA74" i="10"/>
  <c r="DB74" i="10"/>
  <c r="DC74" i="10"/>
  <c r="DD74" i="10"/>
  <c r="DE74" i="10"/>
  <c r="DF74" i="10"/>
  <c r="DG74" i="10"/>
  <c r="DH74" i="10"/>
  <c r="DI74" i="10"/>
  <c r="DJ74" i="10"/>
  <c r="DK74" i="10"/>
  <c r="DL74" i="10"/>
  <c r="DM74" i="10"/>
  <c r="DN74" i="10"/>
  <c r="CO75" i="10"/>
  <c r="CP75" i="10"/>
  <c r="CQ75" i="10"/>
  <c r="CR75" i="10"/>
  <c r="CS75" i="10"/>
  <c r="CT75" i="10"/>
  <c r="CU75" i="10"/>
  <c r="CV75" i="10"/>
  <c r="CW75" i="10"/>
  <c r="CX75" i="10"/>
  <c r="CY75" i="10"/>
  <c r="CZ75" i="10"/>
  <c r="DA75" i="10"/>
  <c r="DB75" i="10"/>
  <c r="DC75" i="10"/>
  <c r="DD75" i="10"/>
  <c r="DE75" i="10"/>
  <c r="DF75" i="10"/>
  <c r="DG75" i="10"/>
  <c r="DH75" i="10"/>
  <c r="DI75" i="10"/>
  <c r="DJ75" i="10"/>
  <c r="DK75" i="10"/>
  <c r="DL75" i="10"/>
  <c r="DM75" i="10"/>
  <c r="DN75" i="10"/>
  <c r="CO76" i="10"/>
  <c r="CP76" i="10"/>
  <c r="CQ76" i="10"/>
  <c r="CR76" i="10"/>
  <c r="CS76" i="10"/>
  <c r="CT76" i="10"/>
  <c r="CU76" i="10"/>
  <c r="CV76" i="10"/>
  <c r="CW76" i="10"/>
  <c r="CX76" i="10"/>
  <c r="CY76" i="10"/>
  <c r="CZ76" i="10"/>
  <c r="DA76" i="10"/>
  <c r="DB76" i="10"/>
  <c r="DC76" i="10"/>
  <c r="DD76" i="10"/>
  <c r="DE76" i="10"/>
  <c r="DF76" i="10"/>
  <c r="DG76" i="10"/>
  <c r="DH76" i="10"/>
  <c r="DI76" i="10"/>
  <c r="DJ76" i="10"/>
  <c r="DK76" i="10"/>
  <c r="DL76" i="10"/>
  <c r="DM76" i="10"/>
  <c r="DN76" i="10"/>
  <c r="CO77" i="10"/>
  <c r="CP77" i="10"/>
  <c r="CQ77" i="10"/>
  <c r="CR77" i="10"/>
  <c r="CS77" i="10"/>
  <c r="CT77" i="10"/>
  <c r="CU77" i="10"/>
  <c r="CV77" i="10"/>
  <c r="CW77" i="10"/>
  <c r="CX77" i="10"/>
  <c r="CY77" i="10"/>
  <c r="CZ77" i="10"/>
  <c r="DA77" i="10"/>
  <c r="DB77" i="10"/>
  <c r="DC77" i="10"/>
  <c r="DD77" i="10"/>
  <c r="DE77" i="10"/>
  <c r="DF77" i="10"/>
  <c r="DG77" i="10"/>
  <c r="DH77" i="10"/>
  <c r="DI77" i="10"/>
  <c r="DJ77" i="10"/>
  <c r="DK77" i="10"/>
  <c r="DL77" i="10"/>
  <c r="DM77" i="10"/>
  <c r="DN77" i="10"/>
  <c r="CO78" i="10"/>
  <c r="CP78" i="10"/>
  <c r="CQ78" i="10"/>
  <c r="CR78" i="10"/>
  <c r="CS78" i="10"/>
  <c r="CT78" i="10"/>
  <c r="CU78" i="10"/>
  <c r="CV78" i="10"/>
  <c r="CW78" i="10"/>
  <c r="CX78" i="10"/>
  <c r="CY78" i="10"/>
  <c r="CZ78" i="10"/>
  <c r="DA78" i="10"/>
  <c r="DB78" i="10"/>
  <c r="DC78" i="10"/>
  <c r="DD78" i="10"/>
  <c r="DE78" i="10"/>
  <c r="DF78" i="10"/>
  <c r="DG78" i="10"/>
  <c r="DH78" i="10"/>
  <c r="DI78" i="10"/>
  <c r="DJ78" i="10"/>
  <c r="DK78" i="10"/>
  <c r="DL78" i="10"/>
  <c r="DM78" i="10"/>
  <c r="DN78" i="10"/>
  <c r="CO79" i="10"/>
  <c r="CP79" i="10"/>
  <c r="CQ79" i="10"/>
  <c r="CR79" i="10"/>
  <c r="CS79" i="10"/>
  <c r="CT79" i="10"/>
  <c r="CU79" i="10"/>
  <c r="CV79" i="10"/>
  <c r="CW79" i="10"/>
  <c r="CX79" i="10"/>
  <c r="CY79" i="10"/>
  <c r="CZ79" i="10"/>
  <c r="DA79" i="10"/>
  <c r="DB79" i="10"/>
  <c r="DC79" i="10"/>
  <c r="DD79" i="10"/>
  <c r="DE79" i="10"/>
  <c r="DF79" i="10"/>
  <c r="DG79" i="10"/>
  <c r="DH79" i="10"/>
  <c r="DI79" i="10"/>
  <c r="DJ79" i="10"/>
  <c r="DK79" i="10"/>
  <c r="DL79" i="10"/>
  <c r="DM79" i="10"/>
  <c r="DN79" i="10"/>
  <c r="CO80" i="10"/>
  <c r="CP80" i="10"/>
  <c r="CQ80" i="10"/>
  <c r="CR80" i="10"/>
  <c r="CS80" i="10"/>
  <c r="CT80" i="10"/>
  <c r="CU80" i="10"/>
  <c r="CV80" i="10"/>
  <c r="CW80" i="10"/>
  <c r="CX80" i="10"/>
  <c r="CY80" i="10"/>
  <c r="CZ80" i="10"/>
  <c r="DA80" i="10"/>
  <c r="DB80" i="10"/>
  <c r="DC80" i="10"/>
  <c r="DD80" i="10"/>
  <c r="DE80" i="10"/>
  <c r="DF80" i="10"/>
  <c r="DG80" i="10"/>
  <c r="DH80" i="10"/>
  <c r="DI80" i="10"/>
  <c r="DJ80" i="10"/>
  <c r="DK80" i="10"/>
  <c r="DL80" i="10"/>
  <c r="DM80" i="10"/>
  <c r="DN80" i="10"/>
  <c r="CO81" i="10"/>
  <c r="CP81" i="10"/>
  <c r="CQ81" i="10"/>
  <c r="CR81" i="10"/>
  <c r="CS81" i="10"/>
  <c r="CT81" i="10"/>
  <c r="CU81" i="10"/>
  <c r="CV81" i="10"/>
  <c r="CW81" i="10"/>
  <c r="CX81" i="10"/>
  <c r="CY81" i="10"/>
  <c r="CZ81" i="10"/>
  <c r="DA81" i="10"/>
  <c r="DB81" i="10"/>
  <c r="DC81" i="10"/>
  <c r="DD81" i="10"/>
  <c r="DE81" i="10"/>
  <c r="DF81" i="10"/>
  <c r="DG81" i="10"/>
  <c r="DH81" i="10"/>
  <c r="DI81" i="10"/>
  <c r="DJ81" i="10"/>
  <c r="DK81" i="10"/>
  <c r="DL81" i="10"/>
  <c r="DM81" i="10"/>
  <c r="DN81" i="10"/>
  <c r="CO82" i="10"/>
  <c r="CP82" i="10"/>
  <c r="CQ82" i="10"/>
  <c r="CR82" i="10"/>
  <c r="CS82" i="10"/>
  <c r="CT82" i="10"/>
  <c r="CU82" i="10"/>
  <c r="CV82" i="10"/>
  <c r="CW82" i="10"/>
  <c r="CX82" i="10"/>
  <c r="CY82" i="10"/>
  <c r="CZ82" i="10"/>
  <c r="DA82" i="10"/>
  <c r="DB82" i="10"/>
  <c r="DC82" i="10"/>
  <c r="DD82" i="10"/>
  <c r="DE82" i="10"/>
  <c r="DF82" i="10"/>
  <c r="DG82" i="10"/>
  <c r="DH82" i="10"/>
  <c r="DI82" i="10"/>
  <c r="DJ82" i="10"/>
  <c r="DK82" i="10"/>
  <c r="DL82" i="10"/>
  <c r="DM82" i="10"/>
  <c r="DN82" i="10"/>
  <c r="CO83" i="10"/>
  <c r="CP83" i="10"/>
  <c r="CQ83" i="10"/>
  <c r="CR83" i="10"/>
  <c r="CS83" i="10"/>
  <c r="CT83" i="10"/>
  <c r="CU83" i="10"/>
  <c r="CV83" i="10"/>
  <c r="CW83" i="10"/>
  <c r="CX83" i="10"/>
  <c r="CY83" i="10"/>
  <c r="CZ83" i="10"/>
  <c r="DA83" i="10"/>
  <c r="DB83" i="10"/>
  <c r="DC83" i="10"/>
  <c r="DD83" i="10"/>
  <c r="DE83" i="10"/>
  <c r="DF83" i="10"/>
  <c r="DG83" i="10"/>
  <c r="DH83" i="10"/>
  <c r="DI83" i="10"/>
  <c r="DJ83" i="10"/>
  <c r="DK83" i="10"/>
  <c r="DL83" i="10"/>
  <c r="DM83" i="10"/>
  <c r="DN83" i="10"/>
  <c r="CO84" i="10"/>
  <c r="CP84" i="10"/>
  <c r="CQ84" i="10"/>
  <c r="CR84" i="10"/>
  <c r="CS84" i="10"/>
  <c r="CT84" i="10"/>
  <c r="CU84" i="10"/>
  <c r="CV84" i="10"/>
  <c r="CW84" i="10"/>
  <c r="CX84" i="10"/>
  <c r="CY84" i="10"/>
  <c r="CZ84" i="10"/>
  <c r="DA84" i="10"/>
  <c r="DB84" i="10"/>
  <c r="DC84" i="10"/>
  <c r="DD84" i="10"/>
  <c r="DE84" i="10"/>
  <c r="DF84" i="10"/>
  <c r="DG84" i="10"/>
  <c r="DH84" i="10"/>
  <c r="DI84" i="10"/>
  <c r="DJ84" i="10"/>
  <c r="DK84" i="10"/>
  <c r="DL84" i="10"/>
  <c r="DM84" i="10"/>
  <c r="DN84" i="10"/>
  <c r="CO85" i="10"/>
  <c r="CP85" i="10"/>
  <c r="CQ85" i="10"/>
  <c r="CR85" i="10"/>
  <c r="CS85" i="10"/>
  <c r="CT85" i="10"/>
  <c r="CU85" i="10"/>
  <c r="CV85" i="10"/>
  <c r="CW85" i="10"/>
  <c r="CX85" i="10"/>
  <c r="CY85" i="10"/>
  <c r="CZ85" i="10"/>
  <c r="DA85" i="10"/>
  <c r="DB85" i="10"/>
  <c r="DC85" i="10"/>
  <c r="DD85" i="10"/>
  <c r="DE85" i="10"/>
  <c r="DF85" i="10"/>
  <c r="DG85" i="10"/>
  <c r="DH85" i="10"/>
  <c r="DI85" i="10"/>
  <c r="DJ85" i="10"/>
  <c r="DK85" i="10"/>
  <c r="DL85" i="10"/>
  <c r="DM85" i="10"/>
  <c r="DN85" i="10"/>
  <c r="CO86" i="10"/>
  <c r="CP86" i="10"/>
  <c r="CQ86" i="10"/>
  <c r="CR86" i="10"/>
  <c r="CS86" i="10"/>
  <c r="CT86" i="10"/>
  <c r="CU86" i="10"/>
  <c r="CV86" i="10"/>
  <c r="CW86" i="10"/>
  <c r="CX86" i="10"/>
  <c r="CY86" i="10"/>
  <c r="CZ86" i="10"/>
  <c r="DA86" i="10"/>
  <c r="DB86" i="10"/>
  <c r="DC86" i="10"/>
  <c r="DD86" i="10"/>
  <c r="DE86" i="10"/>
  <c r="DF86" i="10"/>
  <c r="DG86" i="10"/>
  <c r="DH86" i="10"/>
  <c r="DI86" i="10"/>
  <c r="DJ86" i="10"/>
  <c r="DK86" i="10"/>
  <c r="DL86" i="10"/>
  <c r="DM86" i="10"/>
  <c r="DN86" i="10"/>
  <c r="CO87" i="10"/>
  <c r="CP87" i="10"/>
  <c r="CQ87" i="10"/>
  <c r="CR87" i="10"/>
  <c r="CS87" i="10"/>
  <c r="CT87" i="10"/>
  <c r="CU87" i="10"/>
  <c r="CV87" i="10"/>
  <c r="CW87" i="10"/>
  <c r="CX87" i="10"/>
  <c r="CY87" i="10"/>
  <c r="CZ87" i="10"/>
  <c r="DA87" i="10"/>
  <c r="DB87" i="10"/>
  <c r="DC87" i="10"/>
  <c r="DD87" i="10"/>
  <c r="DE87" i="10"/>
  <c r="DF87" i="10"/>
  <c r="DG87" i="10"/>
  <c r="DH87" i="10"/>
  <c r="DI87" i="10"/>
  <c r="DJ87" i="10"/>
  <c r="DK87" i="10"/>
  <c r="DL87" i="10"/>
  <c r="DM87" i="10"/>
  <c r="DN87" i="10"/>
  <c r="CO88" i="10"/>
  <c r="CP88" i="10"/>
  <c r="CQ88" i="10"/>
  <c r="CR88" i="10"/>
  <c r="CS88" i="10"/>
  <c r="CT88" i="10"/>
  <c r="CU88" i="10"/>
  <c r="CV88" i="10"/>
  <c r="CW88" i="10"/>
  <c r="CX88" i="10"/>
  <c r="CY88" i="10"/>
  <c r="CZ88" i="10"/>
  <c r="DA88" i="10"/>
  <c r="DB88" i="10"/>
  <c r="DC88" i="10"/>
  <c r="DD88" i="10"/>
  <c r="DE88" i="10"/>
  <c r="DF88" i="10"/>
  <c r="DG88" i="10"/>
  <c r="DH88" i="10"/>
  <c r="DI88" i="10"/>
  <c r="DJ88" i="10"/>
  <c r="DK88" i="10"/>
  <c r="DL88" i="10"/>
  <c r="DM88" i="10"/>
  <c r="DN88" i="10"/>
  <c r="CO89" i="10"/>
  <c r="CP89" i="10"/>
  <c r="CQ89" i="10"/>
  <c r="CR89" i="10"/>
  <c r="CS89" i="10"/>
  <c r="CT89" i="10"/>
  <c r="CU89" i="10"/>
  <c r="CV89" i="10"/>
  <c r="CW89" i="10"/>
  <c r="CX89" i="10"/>
  <c r="CY89" i="10"/>
  <c r="CZ89" i="10"/>
  <c r="DA89" i="10"/>
  <c r="DB89" i="10"/>
  <c r="DC89" i="10"/>
  <c r="DD89" i="10"/>
  <c r="DE89" i="10"/>
  <c r="DF89" i="10"/>
  <c r="DG89" i="10"/>
  <c r="DH89" i="10"/>
  <c r="DI89" i="10"/>
  <c r="DJ89" i="10"/>
  <c r="DK89" i="10"/>
  <c r="DL89" i="10"/>
  <c r="DM89" i="10"/>
  <c r="DN89" i="10"/>
  <c r="CO90" i="10"/>
  <c r="CP90" i="10"/>
  <c r="CQ90" i="10"/>
  <c r="CR90" i="10"/>
  <c r="CS90" i="10"/>
  <c r="CT90" i="10"/>
  <c r="CU90" i="10"/>
  <c r="CV90" i="10"/>
  <c r="CW90" i="10"/>
  <c r="CX90" i="10"/>
  <c r="CY90" i="10"/>
  <c r="CZ90" i="10"/>
  <c r="DA90" i="10"/>
  <c r="DB90" i="10"/>
  <c r="DC90" i="10"/>
  <c r="DD90" i="10"/>
  <c r="DE90" i="10"/>
  <c r="DF90" i="10"/>
  <c r="DG90" i="10"/>
  <c r="DH90" i="10"/>
  <c r="DI90" i="10"/>
  <c r="DJ90" i="10"/>
  <c r="DK90" i="10"/>
  <c r="DL90" i="10"/>
  <c r="DM90" i="10"/>
  <c r="DN90" i="10"/>
  <c r="CO91" i="10"/>
  <c r="CP91" i="10"/>
  <c r="CQ91" i="10"/>
  <c r="CR91" i="10"/>
  <c r="CS91" i="10"/>
  <c r="CT91" i="10"/>
  <c r="CU91" i="10"/>
  <c r="CV91" i="10"/>
  <c r="CW91" i="10"/>
  <c r="CX91" i="10"/>
  <c r="CY91" i="10"/>
  <c r="CZ91" i="10"/>
  <c r="DA91" i="10"/>
  <c r="DB91" i="10"/>
  <c r="DC91" i="10"/>
  <c r="DD91" i="10"/>
  <c r="DE91" i="10"/>
  <c r="DF91" i="10"/>
  <c r="DG91" i="10"/>
  <c r="DH91" i="10"/>
  <c r="DI91" i="10"/>
  <c r="DJ91" i="10"/>
  <c r="DK91" i="10"/>
  <c r="DL91" i="10"/>
  <c r="DM91" i="10"/>
  <c r="DN91" i="10"/>
  <c r="CO92" i="10"/>
  <c r="CP92" i="10"/>
  <c r="CQ92" i="10"/>
  <c r="CR92" i="10"/>
  <c r="CS92" i="10"/>
  <c r="CT92" i="10"/>
  <c r="CU92" i="10"/>
  <c r="CV92" i="10"/>
  <c r="CW92" i="10"/>
  <c r="CX92" i="10"/>
  <c r="CY92" i="10"/>
  <c r="CZ92" i="10"/>
  <c r="DA92" i="10"/>
  <c r="DB92" i="10"/>
  <c r="DC92" i="10"/>
  <c r="DD92" i="10"/>
  <c r="DE92" i="10"/>
  <c r="DF92" i="10"/>
  <c r="DG92" i="10"/>
  <c r="DH92" i="10"/>
  <c r="DI92" i="10"/>
  <c r="DJ92" i="10"/>
  <c r="DK92" i="10"/>
  <c r="DL92" i="10"/>
  <c r="DM92" i="10"/>
  <c r="DN92" i="10"/>
  <c r="CO93" i="10"/>
  <c r="CP93" i="10"/>
  <c r="CQ93" i="10"/>
  <c r="CR93" i="10"/>
  <c r="CS93" i="10"/>
  <c r="CT93" i="10"/>
  <c r="CU93" i="10"/>
  <c r="CV93" i="10"/>
  <c r="CW93" i="10"/>
  <c r="CX93" i="10"/>
  <c r="CY93" i="10"/>
  <c r="CZ93" i="10"/>
  <c r="DA93" i="10"/>
  <c r="DB93" i="10"/>
  <c r="DC93" i="10"/>
  <c r="DD93" i="10"/>
  <c r="DE93" i="10"/>
  <c r="DF93" i="10"/>
  <c r="DG93" i="10"/>
  <c r="DH93" i="10"/>
  <c r="DI93" i="10"/>
  <c r="DJ93" i="10"/>
  <c r="DK93" i="10"/>
  <c r="DL93" i="10"/>
  <c r="DM93" i="10"/>
  <c r="DN93" i="10"/>
  <c r="CO94" i="10"/>
  <c r="CP94" i="10"/>
  <c r="CQ94" i="10"/>
  <c r="CR94" i="10"/>
  <c r="CS94" i="10"/>
  <c r="CT94" i="10"/>
  <c r="CU94" i="10"/>
  <c r="CV94" i="10"/>
  <c r="CW94" i="10"/>
  <c r="CX94" i="10"/>
  <c r="CY94" i="10"/>
  <c r="CZ94" i="10"/>
  <c r="DA94" i="10"/>
  <c r="DB94" i="10"/>
  <c r="DC94" i="10"/>
  <c r="DD94" i="10"/>
  <c r="DE94" i="10"/>
  <c r="DF94" i="10"/>
  <c r="DG94" i="10"/>
  <c r="DH94" i="10"/>
  <c r="DI94" i="10"/>
  <c r="DJ94" i="10"/>
  <c r="DK94" i="10"/>
  <c r="DL94" i="10"/>
  <c r="DM94" i="10"/>
  <c r="DN94" i="10"/>
  <c r="CO95" i="10"/>
  <c r="CP95" i="10"/>
  <c r="CQ95" i="10"/>
  <c r="CR95" i="10"/>
  <c r="CS95" i="10"/>
  <c r="CT95" i="10"/>
  <c r="CU95" i="10"/>
  <c r="CV95" i="10"/>
  <c r="CW95" i="10"/>
  <c r="CX95" i="10"/>
  <c r="CY95" i="10"/>
  <c r="CZ95" i="10"/>
  <c r="DA95" i="10"/>
  <c r="DB95" i="10"/>
  <c r="DC95" i="10"/>
  <c r="DD95" i="10"/>
  <c r="DE95" i="10"/>
  <c r="DF95" i="10"/>
  <c r="DG95" i="10"/>
  <c r="DH95" i="10"/>
  <c r="DI95" i="10"/>
  <c r="DJ95" i="10"/>
  <c r="DK95" i="10"/>
  <c r="DL95" i="10"/>
  <c r="DM95" i="10"/>
  <c r="DN95" i="10"/>
  <c r="CO96" i="10"/>
  <c r="CP96" i="10"/>
  <c r="CQ96" i="10"/>
  <c r="CR96" i="10"/>
  <c r="CS96" i="10"/>
  <c r="CT96" i="10"/>
  <c r="CU96" i="10"/>
  <c r="CV96" i="10"/>
  <c r="CW96" i="10"/>
  <c r="CX96" i="10"/>
  <c r="CY96" i="10"/>
  <c r="CZ96" i="10"/>
  <c r="DA96" i="10"/>
  <c r="DB96" i="10"/>
  <c r="DC96" i="10"/>
  <c r="DD96" i="10"/>
  <c r="DE96" i="10"/>
  <c r="DF96" i="10"/>
  <c r="DG96" i="10"/>
  <c r="DH96" i="10"/>
  <c r="DI96" i="10"/>
  <c r="DJ96" i="10"/>
  <c r="DK96" i="10"/>
  <c r="DL96" i="10"/>
  <c r="DM96" i="10"/>
  <c r="DN96" i="10"/>
  <c r="CO97" i="10"/>
  <c r="CP97" i="10"/>
  <c r="CQ97" i="10"/>
  <c r="CR97" i="10"/>
  <c r="CS97" i="10"/>
  <c r="CT97" i="10"/>
  <c r="CU97" i="10"/>
  <c r="CV97" i="10"/>
  <c r="CW97" i="10"/>
  <c r="CX97" i="10"/>
  <c r="CY97" i="10"/>
  <c r="CZ97" i="10"/>
  <c r="DA97" i="10"/>
  <c r="DB97" i="10"/>
  <c r="DC97" i="10"/>
  <c r="DD97" i="10"/>
  <c r="DE97" i="10"/>
  <c r="DF97" i="10"/>
  <c r="DG97" i="10"/>
  <c r="DH97" i="10"/>
  <c r="DI97" i="10"/>
  <c r="DJ97" i="10"/>
  <c r="DK97" i="10"/>
  <c r="DL97" i="10"/>
  <c r="DM97" i="10"/>
  <c r="DN97" i="10"/>
  <c r="CO98" i="10"/>
  <c r="CP98" i="10"/>
  <c r="CQ98" i="10"/>
  <c r="CR98" i="10"/>
  <c r="CS98" i="10"/>
  <c r="CT98" i="10"/>
  <c r="CU98" i="10"/>
  <c r="CV98" i="10"/>
  <c r="CW98" i="10"/>
  <c r="CX98" i="10"/>
  <c r="CY98" i="10"/>
  <c r="CZ98" i="10"/>
  <c r="DA98" i="10"/>
  <c r="DB98" i="10"/>
  <c r="DC98" i="10"/>
  <c r="DD98" i="10"/>
  <c r="DE98" i="10"/>
  <c r="DF98" i="10"/>
  <c r="DG98" i="10"/>
  <c r="DH98" i="10"/>
  <c r="DI98" i="10"/>
  <c r="DJ98" i="10"/>
  <c r="DK98" i="10"/>
  <c r="DL98" i="10"/>
  <c r="DM98" i="10"/>
  <c r="DN98" i="10"/>
  <c r="CO99" i="10"/>
  <c r="CP99" i="10"/>
  <c r="CQ99" i="10"/>
  <c r="CR99" i="10"/>
  <c r="CS99" i="10"/>
  <c r="CT99" i="10"/>
  <c r="CU99" i="10"/>
  <c r="CV99" i="10"/>
  <c r="CW99" i="10"/>
  <c r="CX99" i="10"/>
  <c r="CY99" i="10"/>
  <c r="CZ99" i="10"/>
  <c r="DA99" i="10"/>
  <c r="DB99" i="10"/>
  <c r="DC99" i="10"/>
  <c r="DD99" i="10"/>
  <c r="DE99" i="10"/>
  <c r="DF99" i="10"/>
  <c r="DG99" i="10"/>
  <c r="DH99" i="10"/>
  <c r="DI99" i="10"/>
  <c r="DJ99" i="10"/>
  <c r="DK99" i="10"/>
  <c r="DL99" i="10"/>
  <c r="DM99" i="10"/>
  <c r="DN99" i="10"/>
  <c r="CO100" i="10"/>
  <c r="CP100" i="10"/>
  <c r="CQ100" i="10"/>
  <c r="CR100" i="10"/>
  <c r="CS100" i="10"/>
  <c r="CT100" i="10"/>
  <c r="CU100" i="10"/>
  <c r="CV100" i="10"/>
  <c r="CW100" i="10"/>
  <c r="CX100" i="10"/>
  <c r="CY100" i="10"/>
  <c r="CZ100" i="10"/>
  <c r="DA100" i="10"/>
  <c r="DB100" i="10"/>
  <c r="DC100" i="10"/>
  <c r="DD100" i="10"/>
  <c r="DE100" i="10"/>
  <c r="DF100" i="10"/>
  <c r="DG100" i="10"/>
  <c r="DH100" i="10"/>
  <c r="DI100" i="10"/>
  <c r="DJ100" i="10"/>
  <c r="DK100" i="10"/>
  <c r="DL100" i="10"/>
  <c r="DM100" i="10"/>
  <c r="DN100" i="10"/>
  <c r="CO101" i="10"/>
  <c r="CP101" i="10"/>
  <c r="CQ101" i="10"/>
  <c r="CR101" i="10"/>
  <c r="CS101" i="10"/>
  <c r="CT101" i="10"/>
  <c r="CU101" i="10"/>
  <c r="CV101" i="10"/>
  <c r="CW101" i="10"/>
  <c r="CX101" i="10"/>
  <c r="CY101" i="10"/>
  <c r="CZ101" i="10"/>
  <c r="DA101" i="10"/>
  <c r="DB101" i="10"/>
  <c r="DC101" i="10"/>
  <c r="DD101" i="10"/>
  <c r="DE101" i="10"/>
  <c r="DF101" i="10"/>
  <c r="DG101" i="10"/>
  <c r="DH101" i="10"/>
  <c r="DI101" i="10"/>
  <c r="DJ101" i="10"/>
  <c r="DK101" i="10"/>
  <c r="DL101" i="10"/>
  <c r="DM101" i="10"/>
  <c r="DN101" i="10"/>
  <c r="CO102" i="10"/>
  <c r="CP102" i="10"/>
  <c r="CQ102" i="10"/>
  <c r="CR102" i="10"/>
  <c r="CS102" i="10"/>
  <c r="CT102" i="10"/>
  <c r="CU102" i="10"/>
  <c r="CV102" i="10"/>
  <c r="CW102" i="10"/>
  <c r="CX102" i="10"/>
  <c r="CY102" i="10"/>
  <c r="CZ102" i="10"/>
  <c r="DA102" i="10"/>
  <c r="DB102" i="10"/>
  <c r="DC102" i="10"/>
  <c r="DD102" i="10"/>
  <c r="DE102" i="10"/>
  <c r="DF102" i="10"/>
  <c r="DG102" i="10"/>
  <c r="DH102" i="10"/>
  <c r="DI102" i="10"/>
  <c r="DJ102" i="10"/>
  <c r="DK102" i="10"/>
  <c r="DL102" i="10"/>
  <c r="DM102" i="10"/>
  <c r="DN102" i="10"/>
  <c r="CO103" i="10"/>
  <c r="CP103" i="10"/>
  <c r="CQ103" i="10"/>
  <c r="CR103" i="10"/>
  <c r="CS103" i="10"/>
  <c r="CT103" i="10"/>
  <c r="CU103" i="10"/>
  <c r="CV103" i="10"/>
  <c r="CW103" i="10"/>
  <c r="CX103" i="10"/>
  <c r="CY103" i="10"/>
  <c r="CZ103" i="10"/>
  <c r="DA103" i="10"/>
  <c r="DB103" i="10"/>
  <c r="DC103" i="10"/>
  <c r="DD103" i="10"/>
  <c r="DE103" i="10"/>
  <c r="DF103" i="10"/>
  <c r="DG103" i="10"/>
  <c r="DH103" i="10"/>
  <c r="DI103" i="10"/>
  <c r="DJ103" i="10"/>
  <c r="DK103" i="10"/>
  <c r="DL103" i="10"/>
  <c r="DM103" i="10"/>
  <c r="DN103" i="10"/>
  <c r="CO104" i="10"/>
  <c r="CP104" i="10"/>
  <c r="CQ104" i="10"/>
  <c r="CR104" i="10"/>
  <c r="CS104" i="10"/>
  <c r="CT104" i="10"/>
  <c r="CU104" i="10"/>
  <c r="CV104" i="10"/>
  <c r="CW104" i="10"/>
  <c r="CX104" i="10"/>
  <c r="CY104" i="10"/>
  <c r="CZ104" i="10"/>
  <c r="DA104" i="10"/>
  <c r="DB104" i="10"/>
  <c r="DC104" i="10"/>
  <c r="DD104" i="10"/>
  <c r="DE104" i="10"/>
  <c r="DF104" i="10"/>
  <c r="DG104" i="10"/>
  <c r="DH104" i="10"/>
  <c r="DI104" i="10"/>
  <c r="DJ104" i="10"/>
  <c r="DK104" i="10"/>
  <c r="DL104" i="10"/>
  <c r="DM104" i="10"/>
  <c r="DN104" i="10"/>
  <c r="CO105" i="10"/>
  <c r="CP105" i="10"/>
  <c r="CQ105" i="10"/>
  <c r="CR105" i="10"/>
  <c r="CS105" i="10"/>
  <c r="CT105" i="10"/>
  <c r="CU105" i="10"/>
  <c r="CV105" i="10"/>
  <c r="CW105" i="10"/>
  <c r="CX105" i="10"/>
  <c r="CY105" i="10"/>
  <c r="CZ105" i="10"/>
  <c r="DA105" i="10"/>
  <c r="DB105" i="10"/>
  <c r="DC105" i="10"/>
  <c r="DD105" i="10"/>
  <c r="DE105" i="10"/>
  <c r="DF105" i="10"/>
  <c r="DG105" i="10"/>
  <c r="DH105" i="10"/>
  <c r="DI105" i="10"/>
  <c r="DJ105" i="10"/>
  <c r="DK105" i="10"/>
  <c r="DL105" i="10"/>
  <c r="DM105" i="10"/>
  <c r="DN105" i="10"/>
  <c r="CO106" i="10"/>
  <c r="CP106" i="10"/>
  <c r="CQ106" i="10"/>
  <c r="CR106" i="10"/>
  <c r="CS106" i="10"/>
  <c r="CT106" i="10"/>
  <c r="CU106" i="10"/>
  <c r="CV106" i="10"/>
  <c r="CW106" i="10"/>
  <c r="CX106" i="10"/>
  <c r="CY106" i="10"/>
  <c r="CZ106" i="10"/>
  <c r="DA106" i="10"/>
  <c r="DB106" i="10"/>
  <c r="DC106" i="10"/>
  <c r="DD106" i="10"/>
  <c r="DE106" i="10"/>
  <c r="DF106" i="10"/>
  <c r="DG106" i="10"/>
  <c r="DH106" i="10"/>
  <c r="DI106" i="10"/>
  <c r="DJ106" i="10"/>
  <c r="DK106" i="10"/>
  <c r="DL106" i="10"/>
  <c r="DM106" i="10"/>
  <c r="DN106" i="10"/>
  <c r="CO107" i="10"/>
  <c r="CP107" i="10"/>
  <c r="CQ107" i="10"/>
  <c r="CR107" i="10"/>
  <c r="CS107" i="10"/>
  <c r="CT107" i="10"/>
  <c r="CU107" i="10"/>
  <c r="CV107" i="10"/>
  <c r="CW107" i="10"/>
  <c r="CX107" i="10"/>
  <c r="CY107" i="10"/>
  <c r="CZ107" i="10"/>
  <c r="DA107" i="10"/>
  <c r="DB107" i="10"/>
  <c r="DC107" i="10"/>
  <c r="DD107" i="10"/>
  <c r="DE107" i="10"/>
  <c r="DF107" i="10"/>
  <c r="DG107" i="10"/>
  <c r="DH107" i="10"/>
  <c r="DI107" i="10"/>
  <c r="DJ107" i="10"/>
  <c r="DK107" i="10"/>
  <c r="DL107" i="10"/>
  <c r="DM107" i="10"/>
  <c r="DN107" i="10"/>
  <c r="CO108" i="10"/>
  <c r="CP108" i="10"/>
  <c r="CQ108" i="10"/>
  <c r="CR108" i="10"/>
  <c r="CS108" i="10"/>
  <c r="CT108" i="10"/>
  <c r="CU108" i="10"/>
  <c r="CV108" i="10"/>
  <c r="CW108" i="10"/>
  <c r="CX108" i="10"/>
  <c r="CY108" i="10"/>
  <c r="CZ108" i="10"/>
  <c r="DA108" i="10"/>
  <c r="DB108" i="10"/>
  <c r="DC108" i="10"/>
  <c r="DD108" i="10"/>
  <c r="DE108" i="10"/>
  <c r="DF108" i="10"/>
  <c r="DG108" i="10"/>
  <c r="DH108" i="10"/>
  <c r="DI108" i="10"/>
  <c r="DJ108" i="10"/>
  <c r="DK108" i="10"/>
  <c r="DL108" i="10"/>
  <c r="DM108" i="10"/>
  <c r="DN108" i="10"/>
  <c r="CO109" i="10"/>
  <c r="CP109" i="10"/>
  <c r="CQ109" i="10"/>
  <c r="CR109" i="10"/>
  <c r="CS109" i="10"/>
  <c r="CT109" i="10"/>
  <c r="CU109" i="10"/>
  <c r="CV109" i="10"/>
  <c r="CW109" i="10"/>
  <c r="CX109" i="10"/>
  <c r="CY109" i="10"/>
  <c r="CZ109" i="10"/>
  <c r="DA109" i="10"/>
  <c r="DB109" i="10"/>
  <c r="DC109" i="10"/>
  <c r="DD109" i="10"/>
  <c r="DE109" i="10"/>
  <c r="DF109" i="10"/>
  <c r="DG109" i="10"/>
  <c r="DH109" i="10"/>
  <c r="DI109" i="10"/>
  <c r="DJ109" i="10"/>
  <c r="DK109" i="10"/>
  <c r="DL109" i="10"/>
  <c r="DM109" i="10"/>
  <c r="DN109" i="10"/>
  <c r="CO110" i="10"/>
  <c r="CP110" i="10"/>
  <c r="CQ110" i="10"/>
  <c r="CR110" i="10"/>
  <c r="CS110" i="10"/>
  <c r="CT110" i="10"/>
  <c r="CU110" i="10"/>
  <c r="CV110" i="10"/>
  <c r="CW110" i="10"/>
  <c r="CX110" i="10"/>
  <c r="CY110" i="10"/>
  <c r="CZ110" i="10"/>
  <c r="DA110" i="10"/>
  <c r="DB110" i="10"/>
  <c r="DC110" i="10"/>
  <c r="DD110" i="10"/>
  <c r="DE110" i="10"/>
  <c r="DF110" i="10"/>
  <c r="DG110" i="10"/>
  <c r="DH110" i="10"/>
  <c r="DI110" i="10"/>
  <c r="DJ110" i="10"/>
  <c r="DK110" i="10"/>
  <c r="DL110" i="10"/>
  <c r="DM110" i="10"/>
  <c r="DN110" i="10"/>
  <c r="CO111" i="10"/>
  <c r="CP111" i="10"/>
  <c r="CQ111" i="10"/>
  <c r="CR111" i="10"/>
  <c r="CS111" i="10"/>
  <c r="CT111" i="10"/>
  <c r="CU111" i="10"/>
  <c r="CV111" i="10"/>
  <c r="CW111" i="10"/>
  <c r="CX111" i="10"/>
  <c r="CY111" i="10"/>
  <c r="CZ111" i="10"/>
  <c r="DA111" i="10"/>
  <c r="DB111" i="10"/>
  <c r="DC111" i="10"/>
  <c r="DD111" i="10"/>
  <c r="DE111" i="10"/>
  <c r="DF111" i="10"/>
  <c r="DG111" i="10"/>
  <c r="DH111" i="10"/>
  <c r="DI111" i="10"/>
  <c r="DJ111" i="10"/>
  <c r="DK111" i="10"/>
  <c r="DL111" i="10"/>
  <c r="DM111" i="10"/>
  <c r="DN111" i="10"/>
  <c r="CO112" i="10"/>
  <c r="CP112" i="10"/>
  <c r="CQ112" i="10"/>
  <c r="CR112" i="10"/>
  <c r="CS112" i="10"/>
  <c r="CT112" i="10"/>
  <c r="CU112" i="10"/>
  <c r="CV112" i="10"/>
  <c r="CW112" i="10"/>
  <c r="CX112" i="10"/>
  <c r="CY112" i="10"/>
  <c r="CZ112" i="10"/>
  <c r="DA112" i="10"/>
  <c r="DB112" i="10"/>
  <c r="DC112" i="10"/>
  <c r="DD112" i="10"/>
  <c r="DE112" i="10"/>
  <c r="DF112" i="10"/>
  <c r="DG112" i="10"/>
  <c r="DH112" i="10"/>
  <c r="DI112" i="10"/>
  <c r="DJ112" i="10"/>
  <c r="DK112" i="10"/>
  <c r="DL112" i="10"/>
  <c r="DM112" i="10"/>
  <c r="DN112" i="10"/>
  <c r="CO113" i="10"/>
  <c r="CP113" i="10"/>
  <c r="CQ113" i="10"/>
  <c r="CR113" i="10"/>
  <c r="CS113" i="10"/>
  <c r="CT113" i="10"/>
  <c r="CU113" i="10"/>
  <c r="CV113" i="10"/>
  <c r="CW113" i="10"/>
  <c r="CX113" i="10"/>
  <c r="CY113" i="10"/>
  <c r="CZ113" i="10"/>
  <c r="DA113" i="10"/>
  <c r="DB113" i="10"/>
  <c r="DC113" i="10"/>
  <c r="DD113" i="10"/>
  <c r="DE113" i="10"/>
  <c r="DF113" i="10"/>
  <c r="DG113" i="10"/>
  <c r="DH113" i="10"/>
  <c r="DI113" i="10"/>
  <c r="DJ113" i="10"/>
  <c r="DK113" i="10"/>
  <c r="DL113" i="10"/>
  <c r="DM113" i="10"/>
  <c r="DN113" i="10"/>
  <c r="CO114" i="10"/>
  <c r="CP114" i="10"/>
  <c r="CQ114" i="10"/>
  <c r="CR114" i="10"/>
  <c r="CS114" i="10"/>
  <c r="CT114" i="10"/>
  <c r="CU114" i="10"/>
  <c r="CV114" i="10"/>
  <c r="CW114" i="10"/>
  <c r="CX114" i="10"/>
  <c r="CY114" i="10"/>
  <c r="CZ114" i="10"/>
  <c r="DA114" i="10"/>
  <c r="DB114" i="10"/>
  <c r="DC114" i="10"/>
  <c r="DD114" i="10"/>
  <c r="DE114" i="10"/>
  <c r="DF114" i="10"/>
  <c r="DG114" i="10"/>
  <c r="DH114" i="10"/>
  <c r="DI114" i="10"/>
  <c r="DJ114" i="10"/>
  <c r="DK114" i="10"/>
  <c r="DL114" i="10"/>
  <c r="DM114" i="10"/>
  <c r="DN114" i="10"/>
  <c r="CO115" i="10"/>
  <c r="CP115" i="10"/>
  <c r="CQ115" i="10"/>
  <c r="CR115" i="10"/>
  <c r="CS115" i="10"/>
  <c r="CT115" i="10"/>
  <c r="CU115" i="10"/>
  <c r="CV115" i="10"/>
  <c r="CW115" i="10"/>
  <c r="CX115" i="10"/>
  <c r="CY115" i="10"/>
  <c r="CZ115" i="10"/>
  <c r="DA115" i="10"/>
  <c r="DB115" i="10"/>
  <c r="DC115" i="10"/>
  <c r="DD115" i="10"/>
  <c r="DE115" i="10"/>
  <c r="DF115" i="10"/>
  <c r="DG115" i="10"/>
  <c r="DH115" i="10"/>
  <c r="DI115" i="10"/>
  <c r="DJ115" i="10"/>
  <c r="DK115" i="10"/>
  <c r="DL115" i="10"/>
  <c r="DM115" i="10"/>
  <c r="DN115" i="10"/>
  <c r="CO116" i="10"/>
  <c r="CP116" i="10"/>
  <c r="CQ116" i="10"/>
  <c r="CR116" i="10"/>
  <c r="CS116" i="10"/>
  <c r="CT116" i="10"/>
  <c r="CU116" i="10"/>
  <c r="CV116" i="10"/>
  <c r="CW116" i="10"/>
  <c r="CX116" i="10"/>
  <c r="CY116" i="10"/>
  <c r="CZ116" i="10"/>
  <c r="DA116" i="10"/>
  <c r="DB116" i="10"/>
  <c r="DC116" i="10"/>
  <c r="DD116" i="10"/>
  <c r="DE116" i="10"/>
  <c r="DF116" i="10"/>
  <c r="DG116" i="10"/>
  <c r="DH116" i="10"/>
  <c r="DI116" i="10"/>
  <c r="DJ116" i="10"/>
  <c r="DK116" i="10"/>
  <c r="DL116" i="10"/>
  <c r="DM116" i="10"/>
  <c r="DN116" i="10"/>
  <c r="CO117" i="10"/>
  <c r="CP117" i="10"/>
  <c r="CQ117" i="10"/>
  <c r="CR117" i="10"/>
  <c r="CS117" i="10"/>
  <c r="CT117" i="10"/>
  <c r="CU117" i="10"/>
  <c r="CV117" i="10"/>
  <c r="CW117" i="10"/>
  <c r="CX117" i="10"/>
  <c r="CY117" i="10"/>
  <c r="CZ117" i="10"/>
  <c r="DA117" i="10"/>
  <c r="DB117" i="10"/>
  <c r="DC117" i="10"/>
  <c r="DD117" i="10"/>
  <c r="DE117" i="10"/>
  <c r="DF117" i="10"/>
  <c r="DG117" i="10"/>
  <c r="DH117" i="10"/>
  <c r="DI117" i="10"/>
  <c r="DJ117" i="10"/>
  <c r="DK117" i="10"/>
  <c r="DL117" i="10"/>
  <c r="DM117" i="10"/>
  <c r="DN117" i="10"/>
  <c r="DN6" i="10"/>
  <c r="DM6" i="10"/>
  <c r="DL6" i="10"/>
  <c r="DK6" i="10"/>
  <c r="DJ6" i="10"/>
  <c r="DI6" i="10"/>
  <c r="DH6" i="10"/>
  <c r="DG6" i="10"/>
  <c r="DF6" i="10"/>
  <c r="DE6" i="10"/>
  <c r="DD6" i="10"/>
  <c r="DC6" i="10"/>
  <c r="DB6" i="10"/>
  <c r="DA6" i="10"/>
  <c r="CZ6" i="10"/>
  <c r="CY6" i="10"/>
  <c r="CX6" i="10"/>
  <c r="CW6" i="10"/>
  <c r="CV6" i="10"/>
  <c r="CU6" i="10"/>
  <c r="CT6" i="10"/>
  <c r="CS6" i="10"/>
  <c r="CR6" i="10"/>
  <c r="CQ6" i="10"/>
  <c r="CP6" i="10"/>
  <c r="CO6" i="10"/>
  <c r="BK7" i="9"/>
  <c r="BK6" i="9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BK43" i="10"/>
  <c r="BL43" i="10"/>
  <c r="BM43" i="10"/>
  <c r="BN43" i="10"/>
  <c r="BO43" i="10"/>
  <c r="BP43" i="10"/>
  <c r="BQ43" i="10"/>
  <c r="BR43" i="10"/>
  <c r="BS43" i="10"/>
  <c r="BT43" i="10"/>
  <c r="BU43" i="10"/>
  <c r="BV43" i="10"/>
  <c r="BW43" i="10"/>
  <c r="BX43" i="10"/>
  <c r="BY43" i="10"/>
  <c r="BZ43" i="10"/>
  <c r="CA43" i="10"/>
  <c r="CB43" i="10"/>
  <c r="CC43" i="10"/>
  <c r="CD43" i="10"/>
  <c r="CE43" i="10"/>
  <c r="CF43" i="10"/>
  <c r="CG43" i="10"/>
  <c r="CH43" i="10"/>
  <c r="CI43" i="10"/>
  <c r="CJ43" i="10"/>
  <c r="BK44" i="10"/>
  <c r="BL44" i="10"/>
  <c r="BM44" i="10"/>
  <c r="BN44" i="10"/>
  <c r="BO44" i="10"/>
  <c r="BP44" i="10"/>
  <c r="BQ44" i="10"/>
  <c r="BR44" i="10"/>
  <c r="BS44" i="10"/>
  <c r="BT44" i="10"/>
  <c r="BU44" i="10"/>
  <c r="BV44" i="10"/>
  <c r="BW44" i="10"/>
  <c r="BX44" i="10"/>
  <c r="BY44" i="10"/>
  <c r="BZ44" i="10"/>
  <c r="CA44" i="10"/>
  <c r="CB44" i="10"/>
  <c r="CC44" i="10"/>
  <c r="CD44" i="10"/>
  <c r="CE44" i="10"/>
  <c r="CF44" i="10"/>
  <c r="CG44" i="10"/>
  <c r="CH44" i="10"/>
  <c r="CI44" i="10"/>
  <c r="CJ44" i="10"/>
  <c r="BK45" i="10"/>
  <c r="BL45" i="10"/>
  <c r="BM45" i="10"/>
  <c r="BN45" i="10"/>
  <c r="BO45" i="10"/>
  <c r="BP45" i="10"/>
  <c r="BQ45" i="10"/>
  <c r="BR45" i="10"/>
  <c r="BS45" i="10"/>
  <c r="BT45" i="10"/>
  <c r="BU45" i="10"/>
  <c r="BV45" i="10"/>
  <c r="BW45" i="10"/>
  <c r="BX45" i="10"/>
  <c r="BY45" i="10"/>
  <c r="BZ45" i="10"/>
  <c r="CA45" i="10"/>
  <c r="CB45" i="10"/>
  <c r="CC45" i="10"/>
  <c r="CD45" i="10"/>
  <c r="CE45" i="10"/>
  <c r="CF45" i="10"/>
  <c r="CG45" i="10"/>
  <c r="CH45" i="10"/>
  <c r="CI45" i="10"/>
  <c r="CJ45" i="10"/>
  <c r="BK46" i="10"/>
  <c r="BL46" i="10"/>
  <c r="BM46" i="10"/>
  <c r="BN46" i="10"/>
  <c r="BO46" i="10"/>
  <c r="BP46" i="10"/>
  <c r="BQ46" i="10"/>
  <c r="BR46" i="10"/>
  <c r="BS46" i="10"/>
  <c r="BT46" i="10"/>
  <c r="BU46" i="10"/>
  <c r="BV46" i="10"/>
  <c r="BW46" i="10"/>
  <c r="BX46" i="10"/>
  <c r="BY46" i="10"/>
  <c r="BZ46" i="10"/>
  <c r="CA46" i="10"/>
  <c r="CB46" i="10"/>
  <c r="CC46" i="10"/>
  <c r="CD46" i="10"/>
  <c r="CE46" i="10"/>
  <c r="CF46" i="10"/>
  <c r="CG46" i="10"/>
  <c r="CH46" i="10"/>
  <c r="CI46" i="10"/>
  <c r="CJ46" i="10"/>
  <c r="BK47" i="10"/>
  <c r="BL47" i="10"/>
  <c r="BM47" i="10"/>
  <c r="BN47" i="10"/>
  <c r="BO47" i="10"/>
  <c r="BP47" i="10"/>
  <c r="BQ47" i="10"/>
  <c r="BR47" i="10"/>
  <c r="BS47" i="10"/>
  <c r="BT47" i="10"/>
  <c r="BU47" i="10"/>
  <c r="BV47" i="10"/>
  <c r="BW47" i="10"/>
  <c r="BX47" i="10"/>
  <c r="BY47" i="10"/>
  <c r="BZ47" i="10"/>
  <c r="CA47" i="10"/>
  <c r="CB47" i="10"/>
  <c r="CC47" i="10"/>
  <c r="CD47" i="10"/>
  <c r="CE47" i="10"/>
  <c r="CF47" i="10"/>
  <c r="CG47" i="10"/>
  <c r="CH47" i="10"/>
  <c r="CI47" i="10"/>
  <c r="CJ47" i="10"/>
  <c r="BK48" i="10"/>
  <c r="BL48" i="10"/>
  <c r="BM48" i="10"/>
  <c r="BN48" i="10"/>
  <c r="BO48" i="10"/>
  <c r="BP48" i="10"/>
  <c r="BQ48" i="10"/>
  <c r="BR48" i="10"/>
  <c r="BS48" i="10"/>
  <c r="BT48" i="10"/>
  <c r="BU48" i="10"/>
  <c r="BV48" i="10"/>
  <c r="BW48" i="10"/>
  <c r="BX48" i="10"/>
  <c r="BY48" i="10"/>
  <c r="BZ48" i="10"/>
  <c r="CA48" i="10"/>
  <c r="CB48" i="10"/>
  <c r="CC48" i="10"/>
  <c r="CD48" i="10"/>
  <c r="CE48" i="10"/>
  <c r="CF48" i="10"/>
  <c r="CG48" i="10"/>
  <c r="CH48" i="10"/>
  <c r="CI48" i="10"/>
  <c r="CJ48" i="10"/>
  <c r="BK49" i="10"/>
  <c r="BL49" i="10"/>
  <c r="BM49" i="10"/>
  <c r="BN49" i="10"/>
  <c r="BO49" i="10"/>
  <c r="BP49" i="10"/>
  <c r="BQ49" i="10"/>
  <c r="BR49" i="10"/>
  <c r="BS49" i="10"/>
  <c r="BT49" i="10"/>
  <c r="BU49" i="10"/>
  <c r="BV49" i="10"/>
  <c r="BW49" i="10"/>
  <c r="BX49" i="10"/>
  <c r="BY49" i="10"/>
  <c r="BZ49" i="10"/>
  <c r="CA49" i="10"/>
  <c r="CB49" i="10"/>
  <c r="CC49" i="10"/>
  <c r="CD49" i="10"/>
  <c r="CE49" i="10"/>
  <c r="CF49" i="10"/>
  <c r="CG49" i="10"/>
  <c r="CH49" i="10"/>
  <c r="CI49" i="10"/>
  <c r="CJ49" i="10"/>
  <c r="BK50" i="10"/>
  <c r="BL50" i="10"/>
  <c r="BM50" i="10"/>
  <c r="BN50" i="10"/>
  <c r="BO50" i="10"/>
  <c r="BP50" i="10"/>
  <c r="BQ50" i="10"/>
  <c r="BR50" i="10"/>
  <c r="BS50" i="10"/>
  <c r="BT50" i="10"/>
  <c r="BU50" i="10"/>
  <c r="BV50" i="10"/>
  <c r="BW50" i="10"/>
  <c r="BX50" i="10"/>
  <c r="BY50" i="10"/>
  <c r="BZ50" i="10"/>
  <c r="CA50" i="10"/>
  <c r="CB50" i="10"/>
  <c r="CC50" i="10"/>
  <c r="CD50" i="10"/>
  <c r="CE50" i="10"/>
  <c r="CF50" i="10"/>
  <c r="CG50" i="10"/>
  <c r="CH50" i="10"/>
  <c r="CI50" i="10"/>
  <c r="CJ50" i="10"/>
  <c r="BK51" i="10"/>
  <c r="BL51" i="10"/>
  <c r="BM51" i="10"/>
  <c r="BN51" i="10"/>
  <c r="BO51" i="10"/>
  <c r="BP51" i="10"/>
  <c r="BQ51" i="10"/>
  <c r="BR51" i="10"/>
  <c r="BS51" i="10"/>
  <c r="BT51" i="10"/>
  <c r="BU51" i="10"/>
  <c r="BV51" i="10"/>
  <c r="BW51" i="10"/>
  <c r="BX51" i="10"/>
  <c r="BY51" i="10"/>
  <c r="BZ51" i="10"/>
  <c r="CA51" i="10"/>
  <c r="CB51" i="10"/>
  <c r="CC51" i="10"/>
  <c r="CD51" i="10"/>
  <c r="CE51" i="10"/>
  <c r="CF51" i="10"/>
  <c r="CG51" i="10"/>
  <c r="CH51" i="10"/>
  <c r="CI51" i="10"/>
  <c r="CJ51" i="10"/>
  <c r="BK52" i="10"/>
  <c r="BL52" i="10"/>
  <c r="BM52" i="10"/>
  <c r="BN52" i="10"/>
  <c r="BO52" i="10"/>
  <c r="BP52" i="10"/>
  <c r="BQ52" i="10"/>
  <c r="BR52" i="10"/>
  <c r="BS52" i="10"/>
  <c r="BT52" i="10"/>
  <c r="BU52" i="10"/>
  <c r="BV52" i="10"/>
  <c r="BW52" i="10"/>
  <c r="BX52" i="10"/>
  <c r="BY52" i="10"/>
  <c r="BZ52" i="10"/>
  <c r="CA52" i="10"/>
  <c r="CB52" i="10"/>
  <c r="CC52" i="10"/>
  <c r="CD52" i="10"/>
  <c r="CE52" i="10"/>
  <c r="CF52" i="10"/>
  <c r="CG52" i="10"/>
  <c r="CH52" i="10"/>
  <c r="CI52" i="10"/>
  <c r="CJ52" i="10"/>
  <c r="BK53" i="10"/>
  <c r="BL53" i="10"/>
  <c r="BM53" i="10"/>
  <c r="BN53" i="10"/>
  <c r="BO53" i="10"/>
  <c r="BP53" i="10"/>
  <c r="BQ53" i="10"/>
  <c r="BR53" i="10"/>
  <c r="BS53" i="10"/>
  <c r="BT53" i="10"/>
  <c r="BU53" i="10"/>
  <c r="BV53" i="10"/>
  <c r="BW53" i="10"/>
  <c r="BX53" i="10"/>
  <c r="BY53" i="10"/>
  <c r="BZ53" i="10"/>
  <c r="CA53" i="10"/>
  <c r="CB53" i="10"/>
  <c r="CC53" i="10"/>
  <c r="CD53" i="10"/>
  <c r="CE53" i="10"/>
  <c r="CF53" i="10"/>
  <c r="CG53" i="10"/>
  <c r="CH53" i="10"/>
  <c r="CI53" i="10"/>
  <c r="CJ53" i="10"/>
  <c r="BK54" i="10"/>
  <c r="BL54" i="10"/>
  <c r="BM54" i="10"/>
  <c r="BN54" i="10"/>
  <c r="BO54" i="10"/>
  <c r="BP54" i="10"/>
  <c r="BQ54" i="10"/>
  <c r="BR54" i="10"/>
  <c r="BS54" i="10"/>
  <c r="BT54" i="10"/>
  <c r="BU54" i="10"/>
  <c r="BV54" i="10"/>
  <c r="BW54" i="10"/>
  <c r="BX54" i="10"/>
  <c r="BY54" i="10"/>
  <c r="BZ54" i="10"/>
  <c r="CA54" i="10"/>
  <c r="CB54" i="10"/>
  <c r="CC54" i="10"/>
  <c r="CD54" i="10"/>
  <c r="CE54" i="10"/>
  <c r="CF54" i="10"/>
  <c r="CG54" i="10"/>
  <c r="CH54" i="10"/>
  <c r="CI54" i="10"/>
  <c r="CJ54" i="10"/>
  <c r="BK55" i="10"/>
  <c r="BL55" i="10"/>
  <c r="BM55" i="10"/>
  <c r="BN55" i="10"/>
  <c r="BO55" i="10"/>
  <c r="BP55" i="10"/>
  <c r="BQ55" i="10"/>
  <c r="BR55" i="10"/>
  <c r="BS55" i="10"/>
  <c r="BT55" i="10"/>
  <c r="BU55" i="10"/>
  <c r="BV55" i="10"/>
  <c r="BW55" i="10"/>
  <c r="BX55" i="10"/>
  <c r="BY55" i="10"/>
  <c r="BZ55" i="10"/>
  <c r="CA55" i="10"/>
  <c r="CB55" i="10"/>
  <c r="CC55" i="10"/>
  <c r="CD55" i="10"/>
  <c r="CE55" i="10"/>
  <c r="CF55" i="10"/>
  <c r="CG55" i="10"/>
  <c r="CH55" i="10"/>
  <c r="CI55" i="10"/>
  <c r="CJ55" i="10"/>
  <c r="BK56" i="10"/>
  <c r="BL56" i="10"/>
  <c r="BM56" i="10"/>
  <c r="BN56" i="10"/>
  <c r="BO56" i="10"/>
  <c r="BP56" i="10"/>
  <c r="BQ56" i="10"/>
  <c r="BR56" i="10"/>
  <c r="BS56" i="10"/>
  <c r="BT56" i="10"/>
  <c r="BU56" i="10"/>
  <c r="BV56" i="10"/>
  <c r="BW56" i="10"/>
  <c r="BX56" i="10"/>
  <c r="BY56" i="10"/>
  <c r="BZ56" i="10"/>
  <c r="CA56" i="10"/>
  <c r="CB56" i="10"/>
  <c r="CC56" i="10"/>
  <c r="CD56" i="10"/>
  <c r="CE56" i="10"/>
  <c r="CF56" i="10"/>
  <c r="CG56" i="10"/>
  <c r="CH56" i="10"/>
  <c r="CI56" i="10"/>
  <c r="CJ56" i="10"/>
  <c r="BK57" i="10"/>
  <c r="BL57" i="10"/>
  <c r="BM57" i="10"/>
  <c r="BN57" i="10"/>
  <c r="BO57" i="10"/>
  <c r="BP57" i="10"/>
  <c r="BQ57" i="10"/>
  <c r="BR57" i="10"/>
  <c r="BS57" i="10"/>
  <c r="BT57" i="10"/>
  <c r="BU57" i="10"/>
  <c r="BV57" i="10"/>
  <c r="BW57" i="10"/>
  <c r="BX57" i="10"/>
  <c r="BY57" i="10"/>
  <c r="BZ57" i="10"/>
  <c r="CA57" i="10"/>
  <c r="CB57" i="10"/>
  <c r="CC57" i="10"/>
  <c r="CD57" i="10"/>
  <c r="CE57" i="10"/>
  <c r="CF57" i="10"/>
  <c r="CG57" i="10"/>
  <c r="CH57" i="10"/>
  <c r="CI57" i="10"/>
  <c r="CJ57" i="10"/>
  <c r="BK58" i="10"/>
  <c r="BL58" i="10"/>
  <c r="BM58" i="10"/>
  <c r="BN58" i="10"/>
  <c r="BO58" i="10"/>
  <c r="BP58" i="10"/>
  <c r="BQ58" i="10"/>
  <c r="BR58" i="10"/>
  <c r="BS58" i="10"/>
  <c r="BT58" i="10"/>
  <c r="BU58" i="10"/>
  <c r="BV58" i="10"/>
  <c r="BW58" i="10"/>
  <c r="BX58" i="10"/>
  <c r="BY58" i="10"/>
  <c r="BZ58" i="10"/>
  <c r="CA58" i="10"/>
  <c r="CB58" i="10"/>
  <c r="CC58" i="10"/>
  <c r="CD58" i="10"/>
  <c r="CE58" i="10"/>
  <c r="CF58" i="10"/>
  <c r="CG58" i="10"/>
  <c r="CH58" i="10"/>
  <c r="CI58" i="10"/>
  <c r="CJ58" i="10"/>
  <c r="BK59" i="10"/>
  <c r="BL59" i="10"/>
  <c r="BM59" i="10"/>
  <c r="BN59" i="10"/>
  <c r="BO59" i="10"/>
  <c r="BP59" i="10"/>
  <c r="BQ59" i="10"/>
  <c r="BR59" i="10"/>
  <c r="BS59" i="10"/>
  <c r="BT59" i="10"/>
  <c r="BU59" i="10"/>
  <c r="BV59" i="10"/>
  <c r="BW59" i="10"/>
  <c r="BX59" i="10"/>
  <c r="BY59" i="10"/>
  <c r="BZ59" i="10"/>
  <c r="CA59" i="10"/>
  <c r="CB59" i="10"/>
  <c r="CC59" i="10"/>
  <c r="CD59" i="10"/>
  <c r="CE59" i="10"/>
  <c r="CF59" i="10"/>
  <c r="CG59" i="10"/>
  <c r="CH59" i="10"/>
  <c r="CI59" i="10"/>
  <c r="CJ59" i="10"/>
  <c r="BK60" i="10"/>
  <c r="BL60" i="10"/>
  <c r="BM60" i="10"/>
  <c r="BN60" i="10"/>
  <c r="BO60" i="10"/>
  <c r="BP60" i="10"/>
  <c r="BQ60" i="10"/>
  <c r="BR60" i="10"/>
  <c r="BS60" i="10"/>
  <c r="BT60" i="10"/>
  <c r="BU60" i="10"/>
  <c r="BV60" i="10"/>
  <c r="BW60" i="10"/>
  <c r="BX60" i="10"/>
  <c r="BY60" i="10"/>
  <c r="BZ60" i="10"/>
  <c r="CA60" i="10"/>
  <c r="CB60" i="10"/>
  <c r="CC60" i="10"/>
  <c r="CD60" i="10"/>
  <c r="CE60" i="10"/>
  <c r="CF60" i="10"/>
  <c r="CG60" i="10"/>
  <c r="CH60" i="10"/>
  <c r="CI60" i="10"/>
  <c r="CJ60" i="10"/>
  <c r="BK61" i="10"/>
  <c r="BL61" i="10"/>
  <c r="BM61" i="10"/>
  <c r="BN61" i="10"/>
  <c r="BO61" i="10"/>
  <c r="BP61" i="10"/>
  <c r="BQ61" i="10"/>
  <c r="BR61" i="10"/>
  <c r="BS61" i="10"/>
  <c r="BT61" i="10"/>
  <c r="BU61" i="10"/>
  <c r="BV61" i="10"/>
  <c r="BW61" i="10"/>
  <c r="BX61" i="10"/>
  <c r="BY61" i="10"/>
  <c r="BZ61" i="10"/>
  <c r="CA61" i="10"/>
  <c r="CB61" i="10"/>
  <c r="CC61" i="10"/>
  <c r="CD61" i="10"/>
  <c r="CE61" i="10"/>
  <c r="CF61" i="10"/>
  <c r="CG61" i="10"/>
  <c r="CH61" i="10"/>
  <c r="CI61" i="10"/>
  <c r="CJ61" i="10"/>
  <c r="BK62" i="10"/>
  <c r="BL62" i="10"/>
  <c r="BM62" i="10"/>
  <c r="BN62" i="10"/>
  <c r="BO62" i="10"/>
  <c r="BP62" i="10"/>
  <c r="BQ62" i="10"/>
  <c r="BR62" i="10"/>
  <c r="BS62" i="10"/>
  <c r="BT62" i="10"/>
  <c r="BU62" i="10"/>
  <c r="BV62" i="10"/>
  <c r="BW62" i="10"/>
  <c r="BX62" i="10"/>
  <c r="BY62" i="10"/>
  <c r="BZ62" i="10"/>
  <c r="CA62" i="10"/>
  <c r="CB62" i="10"/>
  <c r="CC62" i="10"/>
  <c r="CD62" i="10"/>
  <c r="CE62" i="10"/>
  <c r="CF62" i="10"/>
  <c r="CG62" i="10"/>
  <c r="CH62" i="10"/>
  <c r="CI62" i="10"/>
  <c r="CJ62" i="10"/>
  <c r="BK63" i="10"/>
  <c r="BL63" i="10"/>
  <c r="BM63" i="10"/>
  <c r="BN63" i="10"/>
  <c r="BO63" i="10"/>
  <c r="BP63" i="10"/>
  <c r="BQ63" i="10"/>
  <c r="BR63" i="10"/>
  <c r="BS63" i="10"/>
  <c r="BT63" i="10"/>
  <c r="BU63" i="10"/>
  <c r="BV63" i="10"/>
  <c r="BW63" i="10"/>
  <c r="BX63" i="10"/>
  <c r="BY63" i="10"/>
  <c r="BZ63" i="10"/>
  <c r="CA63" i="10"/>
  <c r="CB63" i="10"/>
  <c r="CC63" i="10"/>
  <c r="CD63" i="10"/>
  <c r="CE63" i="10"/>
  <c r="CF63" i="10"/>
  <c r="CG63" i="10"/>
  <c r="CH63" i="10"/>
  <c r="CI63" i="10"/>
  <c r="CJ63" i="10"/>
  <c r="BK64" i="10"/>
  <c r="BL64" i="10"/>
  <c r="BM64" i="10"/>
  <c r="BN64" i="10"/>
  <c r="BO64" i="10"/>
  <c r="BP64" i="10"/>
  <c r="BQ64" i="10"/>
  <c r="BR64" i="10"/>
  <c r="BS64" i="10"/>
  <c r="BT64" i="10"/>
  <c r="BU64" i="10"/>
  <c r="BV64" i="10"/>
  <c r="BW64" i="10"/>
  <c r="BX64" i="10"/>
  <c r="BY64" i="10"/>
  <c r="BZ64" i="10"/>
  <c r="CA64" i="10"/>
  <c r="CB64" i="10"/>
  <c r="CC64" i="10"/>
  <c r="CD64" i="10"/>
  <c r="CE64" i="10"/>
  <c r="CF64" i="10"/>
  <c r="CG64" i="10"/>
  <c r="CH64" i="10"/>
  <c r="CI64" i="10"/>
  <c r="CJ64" i="10"/>
  <c r="BK65" i="10"/>
  <c r="BL65" i="10"/>
  <c r="BM65" i="10"/>
  <c r="BN65" i="10"/>
  <c r="BO65" i="10"/>
  <c r="BP65" i="10"/>
  <c r="BQ65" i="10"/>
  <c r="BR65" i="10"/>
  <c r="BS65" i="10"/>
  <c r="BT65" i="10"/>
  <c r="BU65" i="10"/>
  <c r="BV65" i="10"/>
  <c r="BW65" i="10"/>
  <c r="BX65" i="10"/>
  <c r="BY65" i="10"/>
  <c r="BZ65" i="10"/>
  <c r="CA65" i="10"/>
  <c r="CB65" i="10"/>
  <c r="CC65" i="10"/>
  <c r="CD65" i="10"/>
  <c r="CE65" i="10"/>
  <c r="CF65" i="10"/>
  <c r="CG65" i="10"/>
  <c r="CH65" i="10"/>
  <c r="CI65" i="10"/>
  <c r="CJ65" i="10"/>
  <c r="BK66" i="10"/>
  <c r="BL66" i="10"/>
  <c r="BM66" i="10"/>
  <c r="BN66" i="10"/>
  <c r="BO66" i="10"/>
  <c r="BP66" i="10"/>
  <c r="BQ66" i="10"/>
  <c r="BR66" i="10"/>
  <c r="BS66" i="10"/>
  <c r="BT66" i="10"/>
  <c r="BU66" i="10"/>
  <c r="BV66" i="10"/>
  <c r="BW66" i="10"/>
  <c r="BX66" i="10"/>
  <c r="BY66" i="10"/>
  <c r="BZ66" i="10"/>
  <c r="CA66" i="10"/>
  <c r="CB66" i="10"/>
  <c r="CC66" i="10"/>
  <c r="CD66" i="10"/>
  <c r="CE66" i="10"/>
  <c r="CF66" i="10"/>
  <c r="CG66" i="10"/>
  <c r="CH66" i="10"/>
  <c r="CI66" i="10"/>
  <c r="CJ66" i="10"/>
  <c r="BK67" i="10"/>
  <c r="BL67" i="10"/>
  <c r="BM67" i="10"/>
  <c r="BN67" i="10"/>
  <c r="BO67" i="10"/>
  <c r="BP67" i="10"/>
  <c r="BQ67" i="10"/>
  <c r="BR67" i="10"/>
  <c r="BS67" i="10"/>
  <c r="BT67" i="10"/>
  <c r="BU67" i="10"/>
  <c r="BV67" i="10"/>
  <c r="BW67" i="10"/>
  <c r="BX67" i="10"/>
  <c r="BY67" i="10"/>
  <c r="BZ67" i="10"/>
  <c r="CA67" i="10"/>
  <c r="CB67" i="10"/>
  <c r="CC67" i="10"/>
  <c r="CD67" i="10"/>
  <c r="CE67" i="10"/>
  <c r="CF67" i="10"/>
  <c r="CG67" i="10"/>
  <c r="CH67" i="10"/>
  <c r="CI67" i="10"/>
  <c r="CJ67" i="10"/>
  <c r="BK68" i="10"/>
  <c r="BL68" i="10"/>
  <c r="BM68" i="10"/>
  <c r="BN68" i="10"/>
  <c r="BO68" i="10"/>
  <c r="BP68" i="10"/>
  <c r="BQ68" i="10"/>
  <c r="BR68" i="10"/>
  <c r="BS68" i="10"/>
  <c r="BT68" i="10"/>
  <c r="BU68" i="10"/>
  <c r="BV68" i="10"/>
  <c r="BW68" i="10"/>
  <c r="BX68" i="10"/>
  <c r="BY68" i="10"/>
  <c r="BZ68" i="10"/>
  <c r="CA68" i="10"/>
  <c r="CB68" i="10"/>
  <c r="CC68" i="10"/>
  <c r="CD68" i="10"/>
  <c r="CE68" i="10"/>
  <c r="CF68" i="10"/>
  <c r="CG68" i="10"/>
  <c r="CH68" i="10"/>
  <c r="CI68" i="10"/>
  <c r="CJ68" i="10"/>
  <c r="BK69" i="10"/>
  <c r="BL69" i="10"/>
  <c r="BM69" i="10"/>
  <c r="BN69" i="10"/>
  <c r="BO69" i="10"/>
  <c r="BP69" i="10"/>
  <c r="BQ69" i="10"/>
  <c r="BR69" i="10"/>
  <c r="BS69" i="10"/>
  <c r="BT69" i="10"/>
  <c r="BU69" i="10"/>
  <c r="BV69" i="10"/>
  <c r="BW69" i="10"/>
  <c r="BX69" i="10"/>
  <c r="BY69" i="10"/>
  <c r="BZ69" i="10"/>
  <c r="CA69" i="10"/>
  <c r="CB69" i="10"/>
  <c r="CC69" i="10"/>
  <c r="CD69" i="10"/>
  <c r="CE69" i="10"/>
  <c r="CF69" i="10"/>
  <c r="CG69" i="10"/>
  <c r="CH69" i="10"/>
  <c r="CI69" i="10"/>
  <c r="CJ69" i="10"/>
  <c r="BK70" i="10"/>
  <c r="BL70" i="10"/>
  <c r="BM70" i="10"/>
  <c r="BN70" i="10"/>
  <c r="BO70" i="10"/>
  <c r="BP70" i="10"/>
  <c r="BQ70" i="10"/>
  <c r="BR70" i="10"/>
  <c r="BS70" i="10"/>
  <c r="BT70" i="10"/>
  <c r="BU70" i="10"/>
  <c r="BV70" i="10"/>
  <c r="BW70" i="10"/>
  <c r="BX70" i="10"/>
  <c r="BY70" i="10"/>
  <c r="BZ70" i="10"/>
  <c r="CA70" i="10"/>
  <c r="CB70" i="10"/>
  <c r="CC70" i="10"/>
  <c r="CD70" i="10"/>
  <c r="CE70" i="10"/>
  <c r="CF70" i="10"/>
  <c r="CG70" i="10"/>
  <c r="CH70" i="10"/>
  <c r="CI70" i="10"/>
  <c r="CJ70" i="10"/>
  <c r="BK71" i="10"/>
  <c r="BL71" i="10"/>
  <c r="BM71" i="10"/>
  <c r="BN71" i="10"/>
  <c r="BO71" i="10"/>
  <c r="BP71" i="10"/>
  <c r="BQ71" i="10"/>
  <c r="BR71" i="10"/>
  <c r="BS71" i="10"/>
  <c r="BT71" i="10"/>
  <c r="BU71" i="10"/>
  <c r="BV71" i="10"/>
  <c r="BW71" i="10"/>
  <c r="BX71" i="10"/>
  <c r="BY71" i="10"/>
  <c r="BZ71" i="10"/>
  <c r="CA71" i="10"/>
  <c r="CB71" i="10"/>
  <c r="CC71" i="10"/>
  <c r="CD71" i="10"/>
  <c r="CE71" i="10"/>
  <c r="CF71" i="10"/>
  <c r="CG71" i="10"/>
  <c r="CH71" i="10"/>
  <c r="CI71" i="10"/>
  <c r="CJ71" i="10"/>
  <c r="BK72" i="10"/>
  <c r="BL72" i="10"/>
  <c r="BM72" i="10"/>
  <c r="BN72" i="10"/>
  <c r="BO72" i="10"/>
  <c r="BP72" i="10"/>
  <c r="BQ72" i="10"/>
  <c r="BR72" i="10"/>
  <c r="BS72" i="10"/>
  <c r="BT72" i="10"/>
  <c r="BU72" i="10"/>
  <c r="BV72" i="10"/>
  <c r="BW72" i="10"/>
  <c r="BX72" i="10"/>
  <c r="BY72" i="10"/>
  <c r="BZ72" i="10"/>
  <c r="CA72" i="10"/>
  <c r="CB72" i="10"/>
  <c r="CC72" i="10"/>
  <c r="CD72" i="10"/>
  <c r="CE72" i="10"/>
  <c r="CF72" i="10"/>
  <c r="CG72" i="10"/>
  <c r="CH72" i="10"/>
  <c r="CI72" i="10"/>
  <c r="CJ72" i="10"/>
  <c r="BK73" i="10"/>
  <c r="BL73" i="10"/>
  <c r="BM73" i="10"/>
  <c r="BN73" i="10"/>
  <c r="BO73" i="10"/>
  <c r="BP73" i="10"/>
  <c r="BQ73" i="10"/>
  <c r="BR73" i="10"/>
  <c r="BS73" i="10"/>
  <c r="BT73" i="10"/>
  <c r="BU73" i="10"/>
  <c r="BV73" i="10"/>
  <c r="BW73" i="10"/>
  <c r="BX73" i="10"/>
  <c r="BY73" i="10"/>
  <c r="BZ73" i="10"/>
  <c r="CA73" i="10"/>
  <c r="CB73" i="10"/>
  <c r="CC73" i="10"/>
  <c r="CD73" i="10"/>
  <c r="CE73" i="10"/>
  <c r="CF73" i="10"/>
  <c r="CG73" i="10"/>
  <c r="CH73" i="10"/>
  <c r="CI73" i="10"/>
  <c r="CJ73" i="10"/>
  <c r="BK74" i="10"/>
  <c r="BL74" i="10"/>
  <c r="BM74" i="10"/>
  <c r="BN74" i="10"/>
  <c r="BO74" i="10"/>
  <c r="BP74" i="10"/>
  <c r="BQ74" i="10"/>
  <c r="BR74" i="10"/>
  <c r="BS74" i="10"/>
  <c r="BT74" i="10"/>
  <c r="BU74" i="10"/>
  <c r="BV74" i="10"/>
  <c r="BW74" i="10"/>
  <c r="BX74" i="10"/>
  <c r="BY74" i="10"/>
  <c r="BZ74" i="10"/>
  <c r="CA74" i="10"/>
  <c r="CB74" i="10"/>
  <c r="CC74" i="10"/>
  <c r="CD74" i="10"/>
  <c r="CE74" i="10"/>
  <c r="CF74" i="10"/>
  <c r="CG74" i="10"/>
  <c r="CH74" i="10"/>
  <c r="CI74" i="10"/>
  <c r="CJ74" i="10"/>
  <c r="BK75" i="10"/>
  <c r="BL75" i="10"/>
  <c r="BM75" i="10"/>
  <c r="BN75" i="10"/>
  <c r="BO75" i="10"/>
  <c r="BP75" i="10"/>
  <c r="BQ75" i="10"/>
  <c r="BR75" i="10"/>
  <c r="BS75" i="10"/>
  <c r="BT75" i="10"/>
  <c r="BU75" i="10"/>
  <c r="BV75" i="10"/>
  <c r="BW75" i="10"/>
  <c r="BX75" i="10"/>
  <c r="BY75" i="10"/>
  <c r="BZ75" i="10"/>
  <c r="CA75" i="10"/>
  <c r="CB75" i="10"/>
  <c r="CC75" i="10"/>
  <c r="CD75" i="10"/>
  <c r="CE75" i="10"/>
  <c r="CF75" i="10"/>
  <c r="CG75" i="10"/>
  <c r="CH75" i="10"/>
  <c r="CI75" i="10"/>
  <c r="CJ75" i="10"/>
  <c r="BK76" i="10"/>
  <c r="BL76" i="10"/>
  <c r="BM76" i="10"/>
  <c r="BN76" i="10"/>
  <c r="BO76" i="10"/>
  <c r="BP76" i="10"/>
  <c r="BQ76" i="10"/>
  <c r="BR76" i="10"/>
  <c r="BS76" i="10"/>
  <c r="BT76" i="10"/>
  <c r="BU76" i="10"/>
  <c r="BV76" i="10"/>
  <c r="BW76" i="10"/>
  <c r="BX76" i="10"/>
  <c r="BY76" i="10"/>
  <c r="BZ76" i="10"/>
  <c r="CA76" i="10"/>
  <c r="CB76" i="10"/>
  <c r="CC76" i="10"/>
  <c r="CD76" i="10"/>
  <c r="CE76" i="10"/>
  <c r="CF76" i="10"/>
  <c r="CG76" i="10"/>
  <c r="CH76" i="10"/>
  <c r="CI76" i="10"/>
  <c r="CJ76" i="10"/>
  <c r="BK77" i="10"/>
  <c r="BL77" i="10"/>
  <c r="BM77" i="10"/>
  <c r="BN77" i="10"/>
  <c r="BO77" i="10"/>
  <c r="BP77" i="10"/>
  <c r="BQ77" i="10"/>
  <c r="BR77" i="10"/>
  <c r="BS77" i="10"/>
  <c r="BT77" i="10"/>
  <c r="BU77" i="10"/>
  <c r="BV77" i="10"/>
  <c r="BW77" i="10"/>
  <c r="BX77" i="10"/>
  <c r="BY77" i="10"/>
  <c r="BZ77" i="10"/>
  <c r="CA77" i="10"/>
  <c r="CB77" i="10"/>
  <c r="CC77" i="10"/>
  <c r="CD77" i="10"/>
  <c r="CE77" i="10"/>
  <c r="CF77" i="10"/>
  <c r="CG77" i="10"/>
  <c r="CH77" i="10"/>
  <c r="CI77" i="10"/>
  <c r="CJ77" i="10"/>
  <c r="BK78" i="10"/>
  <c r="BL78" i="10"/>
  <c r="BM78" i="10"/>
  <c r="BN78" i="10"/>
  <c r="BO78" i="10"/>
  <c r="BP78" i="10"/>
  <c r="BQ78" i="10"/>
  <c r="BR78" i="10"/>
  <c r="BS78" i="10"/>
  <c r="BT78" i="10"/>
  <c r="BU78" i="10"/>
  <c r="BV78" i="10"/>
  <c r="BW78" i="10"/>
  <c r="BX78" i="10"/>
  <c r="BY78" i="10"/>
  <c r="BZ78" i="10"/>
  <c r="CA78" i="10"/>
  <c r="CB78" i="10"/>
  <c r="CC78" i="10"/>
  <c r="CD78" i="10"/>
  <c r="CE78" i="10"/>
  <c r="CF78" i="10"/>
  <c r="CG78" i="10"/>
  <c r="CH78" i="10"/>
  <c r="CI78" i="10"/>
  <c r="CJ78" i="10"/>
  <c r="BK79" i="10"/>
  <c r="BL79" i="10"/>
  <c r="BM79" i="10"/>
  <c r="BN79" i="10"/>
  <c r="BO79" i="10"/>
  <c r="BP79" i="10"/>
  <c r="BQ79" i="10"/>
  <c r="BR79" i="10"/>
  <c r="BS79" i="10"/>
  <c r="BT79" i="10"/>
  <c r="BU79" i="10"/>
  <c r="BV79" i="10"/>
  <c r="BW79" i="10"/>
  <c r="BX79" i="10"/>
  <c r="BY79" i="10"/>
  <c r="BZ79" i="10"/>
  <c r="CA79" i="10"/>
  <c r="CB79" i="10"/>
  <c r="CC79" i="10"/>
  <c r="CD79" i="10"/>
  <c r="CE79" i="10"/>
  <c r="CF79" i="10"/>
  <c r="CG79" i="10"/>
  <c r="CH79" i="10"/>
  <c r="CI79" i="10"/>
  <c r="CJ79" i="10"/>
  <c r="BK80" i="10"/>
  <c r="BL80" i="10"/>
  <c r="BM80" i="10"/>
  <c r="BN80" i="10"/>
  <c r="BO80" i="10"/>
  <c r="BP80" i="10"/>
  <c r="BQ80" i="10"/>
  <c r="BR80" i="10"/>
  <c r="BS80" i="10"/>
  <c r="BT80" i="10"/>
  <c r="BU80" i="10"/>
  <c r="BV80" i="10"/>
  <c r="BW80" i="10"/>
  <c r="BX80" i="10"/>
  <c r="BY80" i="10"/>
  <c r="BZ80" i="10"/>
  <c r="CA80" i="10"/>
  <c r="CB80" i="10"/>
  <c r="CC80" i="10"/>
  <c r="CD80" i="10"/>
  <c r="CE80" i="10"/>
  <c r="CF80" i="10"/>
  <c r="CG80" i="10"/>
  <c r="CH80" i="10"/>
  <c r="CI80" i="10"/>
  <c r="CJ80" i="10"/>
  <c r="BK81" i="10"/>
  <c r="BL81" i="10"/>
  <c r="BM81" i="10"/>
  <c r="BN81" i="10"/>
  <c r="BO81" i="10"/>
  <c r="BP81" i="10"/>
  <c r="BQ81" i="10"/>
  <c r="BR81" i="10"/>
  <c r="BS81" i="10"/>
  <c r="BT81" i="10"/>
  <c r="BU81" i="10"/>
  <c r="BV81" i="10"/>
  <c r="BW81" i="10"/>
  <c r="BX81" i="10"/>
  <c r="BY81" i="10"/>
  <c r="BZ81" i="10"/>
  <c r="CA81" i="10"/>
  <c r="CB81" i="10"/>
  <c r="CC81" i="10"/>
  <c r="CD81" i="10"/>
  <c r="CE81" i="10"/>
  <c r="CF81" i="10"/>
  <c r="CG81" i="10"/>
  <c r="CH81" i="10"/>
  <c r="CI81" i="10"/>
  <c r="CJ81" i="10"/>
  <c r="BK82" i="10"/>
  <c r="BL82" i="10"/>
  <c r="BM82" i="10"/>
  <c r="BN82" i="10"/>
  <c r="BO82" i="10"/>
  <c r="BP82" i="10"/>
  <c r="BQ82" i="10"/>
  <c r="BR82" i="10"/>
  <c r="BS82" i="10"/>
  <c r="BT82" i="10"/>
  <c r="BU82" i="10"/>
  <c r="BV82" i="10"/>
  <c r="BW82" i="10"/>
  <c r="BX82" i="10"/>
  <c r="BY82" i="10"/>
  <c r="BZ82" i="10"/>
  <c r="CA82" i="10"/>
  <c r="CB82" i="10"/>
  <c r="CC82" i="10"/>
  <c r="CD82" i="10"/>
  <c r="CE82" i="10"/>
  <c r="CF82" i="10"/>
  <c r="CG82" i="10"/>
  <c r="CH82" i="10"/>
  <c r="CI82" i="10"/>
  <c r="CJ82" i="10"/>
  <c r="BK83" i="10"/>
  <c r="BL83" i="10"/>
  <c r="BM83" i="10"/>
  <c r="BN83" i="10"/>
  <c r="BO83" i="10"/>
  <c r="BP83" i="10"/>
  <c r="BQ83" i="10"/>
  <c r="BR83" i="10"/>
  <c r="BS83" i="10"/>
  <c r="BT83" i="10"/>
  <c r="BU83" i="10"/>
  <c r="BV83" i="10"/>
  <c r="BW83" i="10"/>
  <c r="BX83" i="10"/>
  <c r="BY83" i="10"/>
  <c r="BZ83" i="10"/>
  <c r="CA83" i="10"/>
  <c r="CB83" i="10"/>
  <c r="CC83" i="10"/>
  <c r="CD83" i="10"/>
  <c r="CE83" i="10"/>
  <c r="CF83" i="10"/>
  <c r="CG83" i="10"/>
  <c r="CH83" i="10"/>
  <c r="CI83" i="10"/>
  <c r="CJ83" i="10"/>
  <c r="BK84" i="10"/>
  <c r="BL84" i="10"/>
  <c r="BM84" i="10"/>
  <c r="BN84" i="10"/>
  <c r="BO84" i="10"/>
  <c r="BP84" i="10"/>
  <c r="BQ84" i="10"/>
  <c r="BR84" i="10"/>
  <c r="BS84" i="10"/>
  <c r="BT84" i="10"/>
  <c r="BU84" i="10"/>
  <c r="BV84" i="10"/>
  <c r="BW84" i="10"/>
  <c r="BX84" i="10"/>
  <c r="BY84" i="10"/>
  <c r="BZ84" i="10"/>
  <c r="CA84" i="10"/>
  <c r="CB84" i="10"/>
  <c r="CC84" i="10"/>
  <c r="CD84" i="10"/>
  <c r="CE84" i="10"/>
  <c r="CF84" i="10"/>
  <c r="CG84" i="10"/>
  <c r="CH84" i="10"/>
  <c r="CI84" i="10"/>
  <c r="CJ84" i="10"/>
  <c r="BK85" i="10"/>
  <c r="BL85" i="10"/>
  <c r="BM85" i="10"/>
  <c r="BN85" i="10"/>
  <c r="BO85" i="10"/>
  <c r="BP85" i="10"/>
  <c r="BQ85" i="10"/>
  <c r="BR85" i="10"/>
  <c r="BS85" i="10"/>
  <c r="BT85" i="10"/>
  <c r="BU85" i="10"/>
  <c r="BV85" i="10"/>
  <c r="BW85" i="10"/>
  <c r="BX85" i="10"/>
  <c r="BY85" i="10"/>
  <c r="BZ85" i="10"/>
  <c r="CA85" i="10"/>
  <c r="CB85" i="10"/>
  <c r="CC85" i="10"/>
  <c r="CD85" i="10"/>
  <c r="CE85" i="10"/>
  <c r="CF85" i="10"/>
  <c r="CG85" i="10"/>
  <c r="CH85" i="10"/>
  <c r="CI85" i="10"/>
  <c r="CJ85" i="10"/>
  <c r="BK86" i="10"/>
  <c r="BL86" i="10"/>
  <c r="BM86" i="10"/>
  <c r="BN86" i="10"/>
  <c r="BO86" i="10"/>
  <c r="BP86" i="10"/>
  <c r="BQ86" i="10"/>
  <c r="BR86" i="10"/>
  <c r="BS86" i="10"/>
  <c r="BT86" i="10"/>
  <c r="BU86" i="10"/>
  <c r="BV86" i="10"/>
  <c r="BW86" i="10"/>
  <c r="BX86" i="10"/>
  <c r="BY86" i="10"/>
  <c r="BZ86" i="10"/>
  <c r="CA86" i="10"/>
  <c r="CB86" i="10"/>
  <c r="CC86" i="10"/>
  <c r="CD86" i="10"/>
  <c r="CE86" i="10"/>
  <c r="CF86" i="10"/>
  <c r="CG86" i="10"/>
  <c r="CH86" i="10"/>
  <c r="CI86" i="10"/>
  <c r="CJ86" i="10"/>
  <c r="BK87" i="10"/>
  <c r="BL87" i="10"/>
  <c r="BM87" i="10"/>
  <c r="BN87" i="10"/>
  <c r="BO87" i="10"/>
  <c r="BP87" i="10"/>
  <c r="BQ87" i="10"/>
  <c r="BR87" i="10"/>
  <c r="BS87" i="10"/>
  <c r="BT87" i="10"/>
  <c r="BU87" i="10"/>
  <c r="BV87" i="10"/>
  <c r="BW87" i="10"/>
  <c r="BX87" i="10"/>
  <c r="BY87" i="10"/>
  <c r="BZ87" i="10"/>
  <c r="CA87" i="10"/>
  <c r="CB87" i="10"/>
  <c r="CC87" i="10"/>
  <c r="CD87" i="10"/>
  <c r="CE87" i="10"/>
  <c r="CF87" i="10"/>
  <c r="CG87" i="10"/>
  <c r="CH87" i="10"/>
  <c r="CI87" i="10"/>
  <c r="CJ87" i="10"/>
  <c r="BK88" i="10"/>
  <c r="BL88" i="10"/>
  <c r="BM88" i="10"/>
  <c r="BN88" i="10"/>
  <c r="BO88" i="10"/>
  <c r="BP88" i="10"/>
  <c r="BQ88" i="10"/>
  <c r="BR88" i="10"/>
  <c r="BS88" i="10"/>
  <c r="BT88" i="10"/>
  <c r="BU88" i="10"/>
  <c r="BV88" i="10"/>
  <c r="BW88" i="10"/>
  <c r="BX88" i="10"/>
  <c r="BY88" i="10"/>
  <c r="BZ88" i="10"/>
  <c r="CA88" i="10"/>
  <c r="CB88" i="10"/>
  <c r="CC88" i="10"/>
  <c r="CD88" i="10"/>
  <c r="CE88" i="10"/>
  <c r="CF88" i="10"/>
  <c r="CG88" i="10"/>
  <c r="CH88" i="10"/>
  <c r="CI88" i="10"/>
  <c r="CJ88" i="10"/>
  <c r="BK89" i="10"/>
  <c r="BL89" i="10"/>
  <c r="BM89" i="10"/>
  <c r="BN89" i="10"/>
  <c r="BO89" i="10"/>
  <c r="BP89" i="10"/>
  <c r="BQ89" i="10"/>
  <c r="BR89" i="10"/>
  <c r="BS89" i="10"/>
  <c r="BT89" i="10"/>
  <c r="BU89" i="10"/>
  <c r="BV89" i="10"/>
  <c r="BW89" i="10"/>
  <c r="BX89" i="10"/>
  <c r="BY89" i="10"/>
  <c r="BZ89" i="10"/>
  <c r="CA89" i="10"/>
  <c r="CB89" i="10"/>
  <c r="CC89" i="10"/>
  <c r="CD89" i="10"/>
  <c r="CE89" i="10"/>
  <c r="CF89" i="10"/>
  <c r="CG89" i="10"/>
  <c r="CH89" i="10"/>
  <c r="CI89" i="10"/>
  <c r="CJ89" i="10"/>
  <c r="BK90" i="10"/>
  <c r="BL90" i="10"/>
  <c r="BM90" i="10"/>
  <c r="BN90" i="10"/>
  <c r="BO90" i="10"/>
  <c r="BP90" i="10"/>
  <c r="BQ90" i="10"/>
  <c r="BR90" i="10"/>
  <c r="BS90" i="10"/>
  <c r="BT90" i="10"/>
  <c r="BU90" i="10"/>
  <c r="BV90" i="10"/>
  <c r="BW90" i="10"/>
  <c r="BX90" i="10"/>
  <c r="BY90" i="10"/>
  <c r="BZ90" i="10"/>
  <c r="CA90" i="10"/>
  <c r="CB90" i="10"/>
  <c r="CC90" i="10"/>
  <c r="CD90" i="10"/>
  <c r="CE90" i="10"/>
  <c r="CF90" i="10"/>
  <c r="CG90" i="10"/>
  <c r="CH90" i="10"/>
  <c r="CI90" i="10"/>
  <c r="CJ90" i="10"/>
  <c r="BK91" i="10"/>
  <c r="BL91" i="10"/>
  <c r="BM91" i="10"/>
  <c r="BN91" i="10"/>
  <c r="BO91" i="10"/>
  <c r="BP91" i="10"/>
  <c r="BQ91" i="10"/>
  <c r="BR91" i="10"/>
  <c r="BS91" i="10"/>
  <c r="BT91" i="10"/>
  <c r="BU91" i="10"/>
  <c r="BV91" i="10"/>
  <c r="BW91" i="10"/>
  <c r="BX91" i="10"/>
  <c r="BY91" i="10"/>
  <c r="BZ91" i="10"/>
  <c r="CA91" i="10"/>
  <c r="CB91" i="10"/>
  <c r="CC91" i="10"/>
  <c r="CD91" i="10"/>
  <c r="CE91" i="10"/>
  <c r="CF91" i="10"/>
  <c r="CG91" i="10"/>
  <c r="CH91" i="10"/>
  <c r="CI91" i="10"/>
  <c r="CJ91" i="10"/>
  <c r="BK92" i="10"/>
  <c r="BL92" i="10"/>
  <c r="BM92" i="10"/>
  <c r="BN92" i="10"/>
  <c r="BO92" i="10"/>
  <c r="BP92" i="10"/>
  <c r="BQ92" i="10"/>
  <c r="BR92" i="10"/>
  <c r="BS92" i="10"/>
  <c r="BT92" i="10"/>
  <c r="BU92" i="10"/>
  <c r="BV92" i="10"/>
  <c r="BW92" i="10"/>
  <c r="BX92" i="10"/>
  <c r="BY92" i="10"/>
  <c r="BZ92" i="10"/>
  <c r="CA92" i="10"/>
  <c r="CB92" i="10"/>
  <c r="CC92" i="10"/>
  <c r="CD92" i="10"/>
  <c r="CE92" i="10"/>
  <c r="CF92" i="10"/>
  <c r="CG92" i="10"/>
  <c r="CH92" i="10"/>
  <c r="CI92" i="10"/>
  <c r="CJ92" i="10"/>
  <c r="BK93" i="10"/>
  <c r="BL93" i="10"/>
  <c r="BM93" i="10"/>
  <c r="BN93" i="10"/>
  <c r="BO93" i="10"/>
  <c r="BP93" i="10"/>
  <c r="BQ93" i="10"/>
  <c r="BR93" i="10"/>
  <c r="BS93" i="10"/>
  <c r="BT93" i="10"/>
  <c r="BU93" i="10"/>
  <c r="BV93" i="10"/>
  <c r="BW93" i="10"/>
  <c r="BX93" i="10"/>
  <c r="BY93" i="10"/>
  <c r="BZ93" i="10"/>
  <c r="CA93" i="10"/>
  <c r="CB93" i="10"/>
  <c r="CC93" i="10"/>
  <c r="CD93" i="10"/>
  <c r="CE93" i="10"/>
  <c r="CF93" i="10"/>
  <c r="CG93" i="10"/>
  <c r="CH93" i="10"/>
  <c r="CI93" i="10"/>
  <c r="CJ93" i="10"/>
  <c r="BK94" i="10"/>
  <c r="BL94" i="10"/>
  <c r="BM94" i="10"/>
  <c r="BN94" i="10"/>
  <c r="BO94" i="10"/>
  <c r="BP94" i="10"/>
  <c r="BQ94" i="10"/>
  <c r="BR94" i="10"/>
  <c r="BS94" i="10"/>
  <c r="BT94" i="10"/>
  <c r="BU94" i="10"/>
  <c r="BV94" i="10"/>
  <c r="BW94" i="10"/>
  <c r="BX94" i="10"/>
  <c r="BY94" i="10"/>
  <c r="BZ94" i="10"/>
  <c r="CA94" i="10"/>
  <c r="CB94" i="10"/>
  <c r="CC94" i="10"/>
  <c r="CD94" i="10"/>
  <c r="CE94" i="10"/>
  <c r="CF94" i="10"/>
  <c r="CG94" i="10"/>
  <c r="CH94" i="10"/>
  <c r="CI94" i="10"/>
  <c r="CJ94" i="10"/>
  <c r="BK95" i="10"/>
  <c r="BL95" i="10"/>
  <c r="BM95" i="10"/>
  <c r="BN95" i="10"/>
  <c r="BO95" i="10"/>
  <c r="BP95" i="10"/>
  <c r="BQ95" i="10"/>
  <c r="BR95" i="10"/>
  <c r="BS95" i="10"/>
  <c r="BT95" i="10"/>
  <c r="BU95" i="10"/>
  <c r="BV95" i="10"/>
  <c r="BW95" i="10"/>
  <c r="BX95" i="10"/>
  <c r="BY95" i="10"/>
  <c r="BZ95" i="10"/>
  <c r="CA95" i="10"/>
  <c r="CB95" i="10"/>
  <c r="CC95" i="10"/>
  <c r="CD95" i="10"/>
  <c r="CE95" i="10"/>
  <c r="CF95" i="10"/>
  <c r="CG95" i="10"/>
  <c r="CH95" i="10"/>
  <c r="CI95" i="10"/>
  <c r="CJ95" i="10"/>
  <c r="BK96" i="10"/>
  <c r="BL96" i="10"/>
  <c r="BM96" i="10"/>
  <c r="BN96" i="10"/>
  <c r="BO96" i="10"/>
  <c r="BP96" i="10"/>
  <c r="BQ96" i="10"/>
  <c r="BR96" i="10"/>
  <c r="BS96" i="10"/>
  <c r="BT96" i="10"/>
  <c r="BU96" i="10"/>
  <c r="BV96" i="10"/>
  <c r="BW96" i="10"/>
  <c r="BX96" i="10"/>
  <c r="BY96" i="10"/>
  <c r="BZ96" i="10"/>
  <c r="CA96" i="10"/>
  <c r="CB96" i="10"/>
  <c r="CC96" i="10"/>
  <c r="CD96" i="10"/>
  <c r="CE96" i="10"/>
  <c r="CF96" i="10"/>
  <c r="CG96" i="10"/>
  <c r="CH96" i="10"/>
  <c r="CI96" i="10"/>
  <c r="CJ96" i="10"/>
  <c r="BK97" i="10"/>
  <c r="BL97" i="10"/>
  <c r="BM97" i="10"/>
  <c r="BN97" i="10"/>
  <c r="BO97" i="10"/>
  <c r="BP97" i="10"/>
  <c r="BQ97" i="10"/>
  <c r="BR97" i="10"/>
  <c r="BS97" i="10"/>
  <c r="BT97" i="10"/>
  <c r="BU97" i="10"/>
  <c r="BV97" i="10"/>
  <c r="BW97" i="10"/>
  <c r="BX97" i="10"/>
  <c r="BY97" i="10"/>
  <c r="BZ97" i="10"/>
  <c r="CA97" i="10"/>
  <c r="CB97" i="10"/>
  <c r="CC97" i="10"/>
  <c r="CD97" i="10"/>
  <c r="CE97" i="10"/>
  <c r="CF97" i="10"/>
  <c r="CG97" i="10"/>
  <c r="CH97" i="10"/>
  <c r="CI97" i="10"/>
  <c r="CJ97" i="10"/>
  <c r="BK98" i="10"/>
  <c r="BL98" i="10"/>
  <c r="BM98" i="10"/>
  <c r="BN98" i="10"/>
  <c r="BO98" i="10"/>
  <c r="BP98" i="10"/>
  <c r="BQ98" i="10"/>
  <c r="BR98" i="10"/>
  <c r="BS98" i="10"/>
  <c r="BT98" i="10"/>
  <c r="BU98" i="10"/>
  <c r="BV98" i="10"/>
  <c r="BW98" i="10"/>
  <c r="BX98" i="10"/>
  <c r="BY98" i="10"/>
  <c r="BZ98" i="10"/>
  <c r="CA98" i="10"/>
  <c r="CB98" i="10"/>
  <c r="CC98" i="10"/>
  <c r="CD98" i="10"/>
  <c r="CE98" i="10"/>
  <c r="CF98" i="10"/>
  <c r="CG98" i="10"/>
  <c r="CH98" i="10"/>
  <c r="CI98" i="10"/>
  <c r="CJ98" i="10"/>
  <c r="BK99" i="10"/>
  <c r="BL99" i="10"/>
  <c r="BM99" i="10"/>
  <c r="BN99" i="10"/>
  <c r="BO99" i="10"/>
  <c r="BP99" i="10"/>
  <c r="BQ99" i="10"/>
  <c r="BR99" i="10"/>
  <c r="BS99" i="10"/>
  <c r="BT99" i="10"/>
  <c r="BU99" i="10"/>
  <c r="BV99" i="10"/>
  <c r="BW99" i="10"/>
  <c r="BX99" i="10"/>
  <c r="BY99" i="10"/>
  <c r="BZ99" i="10"/>
  <c r="CA99" i="10"/>
  <c r="CB99" i="10"/>
  <c r="CC99" i="10"/>
  <c r="CD99" i="10"/>
  <c r="CE99" i="10"/>
  <c r="CF99" i="10"/>
  <c r="CG99" i="10"/>
  <c r="CH99" i="10"/>
  <c r="CI99" i="10"/>
  <c r="CJ99" i="10"/>
  <c r="BK100" i="10"/>
  <c r="BL100" i="10"/>
  <c r="BM100" i="10"/>
  <c r="BN100" i="10"/>
  <c r="BO100" i="10"/>
  <c r="BP100" i="10"/>
  <c r="BQ100" i="10"/>
  <c r="BR100" i="10"/>
  <c r="BS100" i="10"/>
  <c r="BT100" i="10"/>
  <c r="BU100" i="10"/>
  <c r="BV100" i="10"/>
  <c r="BW100" i="10"/>
  <c r="BX100" i="10"/>
  <c r="BY100" i="10"/>
  <c r="BZ100" i="10"/>
  <c r="CA100" i="10"/>
  <c r="CB100" i="10"/>
  <c r="CC100" i="10"/>
  <c r="CD100" i="10"/>
  <c r="CE100" i="10"/>
  <c r="CF100" i="10"/>
  <c r="CG100" i="10"/>
  <c r="CH100" i="10"/>
  <c r="CI100" i="10"/>
  <c r="CJ100" i="10"/>
  <c r="BK101" i="10"/>
  <c r="BL101" i="10"/>
  <c r="BM101" i="10"/>
  <c r="BN101" i="10"/>
  <c r="BO101" i="10"/>
  <c r="BP101" i="10"/>
  <c r="BQ101" i="10"/>
  <c r="BR101" i="10"/>
  <c r="BS101" i="10"/>
  <c r="BT101" i="10"/>
  <c r="BU101" i="10"/>
  <c r="BV101" i="10"/>
  <c r="BW101" i="10"/>
  <c r="BX101" i="10"/>
  <c r="BY101" i="10"/>
  <c r="BZ101" i="10"/>
  <c r="CA101" i="10"/>
  <c r="CB101" i="10"/>
  <c r="CC101" i="10"/>
  <c r="CD101" i="10"/>
  <c r="CE101" i="10"/>
  <c r="CF101" i="10"/>
  <c r="CG101" i="10"/>
  <c r="CH101" i="10"/>
  <c r="CI101" i="10"/>
  <c r="CJ101" i="10"/>
  <c r="BK102" i="10"/>
  <c r="BL102" i="10"/>
  <c r="BM102" i="10"/>
  <c r="BN102" i="10"/>
  <c r="BO102" i="10"/>
  <c r="BP102" i="10"/>
  <c r="BQ102" i="10"/>
  <c r="BR102" i="10"/>
  <c r="BS102" i="10"/>
  <c r="BT102" i="10"/>
  <c r="BU102" i="10"/>
  <c r="BV102" i="10"/>
  <c r="BW102" i="10"/>
  <c r="BX102" i="10"/>
  <c r="BY102" i="10"/>
  <c r="BZ102" i="10"/>
  <c r="CA102" i="10"/>
  <c r="CB102" i="10"/>
  <c r="CC102" i="10"/>
  <c r="CD102" i="10"/>
  <c r="CE102" i="10"/>
  <c r="CF102" i="10"/>
  <c r="CG102" i="10"/>
  <c r="CH102" i="10"/>
  <c r="CI102" i="10"/>
  <c r="CJ102" i="10"/>
  <c r="BK103" i="10"/>
  <c r="BL103" i="10"/>
  <c r="BM103" i="10"/>
  <c r="BN103" i="10"/>
  <c r="BO103" i="10"/>
  <c r="BP103" i="10"/>
  <c r="BQ103" i="10"/>
  <c r="BR103" i="10"/>
  <c r="BS103" i="10"/>
  <c r="BT103" i="10"/>
  <c r="BU103" i="10"/>
  <c r="BV103" i="10"/>
  <c r="BW103" i="10"/>
  <c r="BX103" i="10"/>
  <c r="BY103" i="10"/>
  <c r="BZ103" i="10"/>
  <c r="CA103" i="10"/>
  <c r="CB103" i="10"/>
  <c r="CC103" i="10"/>
  <c r="CD103" i="10"/>
  <c r="CE103" i="10"/>
  <c r="CF103" i="10"/>
  <c r="CG103" i="10"/>
  <c r="CH103" i="10"/>
  <c r="CI103" i="10"/>
  <c r="CJ103" i="10"/>
  <c r="BK104" i="10"/>
  <c r="BL104" i="10"/>
  <c r="BM104" i="10"/>
  <c r="BN104" i="10"/>
  <c r="BO104" i="10"/>
  <c r="BP104" i="10"/>
  <c r="BQ104" i="10"/>
  <c r="BR104" i="10"/>
  <c r="BS104" i="10"/>
  <c r="BT104" i="10"/>
  <c r="BU104" i="10"/>
  <c r="BV104" i="10"/>
  <c r="BW104" i="10"/>
  <c r="BX104" i="10"/>
  <c r="BY104" i="10"/>
  <c r="BZ104" i="10"/>
  <c r="CA104" i="10"/>
  <c r="CB104" i="10"/>
  <c r="CC104" i="10"/>
  <c r="CD104" i="10"/>
  <c r="CE104" i="10"/>
  <c r="CF104" i="10"/>
  <c r="CG104" i="10"/>
  <c r="CH104" i="10"/>
  <c r="CI104" i="10"/>
  <c r="CJ104" i="10"/>
  <c r="BK105" i="10"/>
  <c r="BL105" i="10"/>
  <c r="BM105" i="10"/>
  <c r="BN105" i="10"/>
  <c r="BO105" i="10"/>
  <c r="BP105" i="10"/>
  <c r="BQ105" i="10"/>
  <c r="BR105" i="10"/>
  <c r="BS105" i="10"/>
  <c r="BT105" i="10"/>
  <c r="BU105" i="10"/>
  <c r="BV105" i="10"/>
  <c r="BW105" i="10"/>
  <c r="BX105" i="10"/>
  <c r="BY105" i="10"/>
  <c r="BZ105" i="10"/>
  <c r="CA105" i="10"/>
  <c r="CB105" i="10"/>
  <c r="CC105" i="10"/>
  <c r="CD105" i="10"/>
  <c r="CE105" i="10"/>
  <c r="CF105" i="10"/>
  <c r="CG105" i="10"/>
  <c r="CH105" i="10"/>
  <c r="CI105" i="10"/>
  <c r="CJ105" i="10"/>
  <c r="BK106" i="10"/>
  <c r="BL106" i="10"/>
  <c r="BM106" i="10"/>
  <c r="BN106" i="10"/>
  <c r="BO106" i="10"/>
  <c r="BP106" i="10"/>
  <c r="BQ106" i="10"/>
  <c r="BR106" i="10"/>
  <c r="BS106" i="10"/>
  <c r="BT106" i="10"/>
  <c r="BU106" i="10"/>
  <c r="BV106" i="10"/>
  <c r="BW106" i="10"/>
  <c r="BX106" i="10"/>
  <c r="BY106" i="10"/>
  <c r="BZ106" i="10"/>
  <c r="CA106" i="10"/>
  <c r="CB106" i="10"/>
  <c r="CC106" i="10"/>
  <c r="CD106" i="10"/>
  <c r="CE106" i="10"/>
  <c r="CF106" i="10"/>
  <c r="CG106" i="10"/>
  <c r="CH106" i="10"/>
  <c r="CI106" i="10"/>
  <c r="CJ106" i="10"/>
  <c r="BK107" i="10"/>
  <c r="BL107" i="10"/>
  <c r="BM107" i="10"/>
  <c r="BN107" i="10"/>
  <c r="BO107" i="10"/>
  <c r="BP107" i="10"/>
  <c r="BQ107" i="10"/>
  <c r="BR107" i="10"/>
  <c r="BS107" i="10"/>
  <c r="BT107" i="10"/>
  <c r="BU107" i="10"/>
  <c r="BV107" i="10"/>
  <c r="BW107" i="10"/>
  <c r="BX107" i="10"/>
  <c r="BY107" i="10"/>
  <c r="BZ107" i="10"/>
  <c r="CA107" i="10"/>
  <c r="CB107" i="10"/>
  <c r="CC107" i="10"/>
  <c r="CD107" i="10"/>
  <c r="CE107" i="10"/>
  <c r="CF107" i="10"/>
  <c r="CG107" i="10"/>
  <c r="CH107" i="10"/>
  <c r="CI107" i="10"/>
  <c r="CJ107" i="10"/>
  <c r="BK108" i="10"/>
  <c r="BL108" i="10"/>
  <c r="BM108" i="10"/>
  <c r="BN108" i="10"/>
  <c r="BO108" i="10"/>
  <c r="BP108" i="10"/>
  <c r="BQ108" i="10"/>
  <c r="BR108" i="10"/>
  <c r="BS108" i="10"/>
  <c r="BT108" i="10"/>
  <c r="BU108" i="10"/>
  <c r="BV108" i="10"/>
  <c r="BW108" i="10"/>
  <c r="BX108" i="10"/>
  <c r="BY108" i="10"/>
  <c r="BZ108" i="10"/>
  <c r="CA108" i="10"/>
  <c r="CB108" i="10"/>
  <c r="CC108" i="10"/>
  <c r="CD108" i="10"/>
  <c r="CE108" i="10"/>
  <c r="CF108" i="10"/>
  <c r="CG108" i="10"/>
  <c r="CH108" i="10"/>
  <c r="CI108" i="10"/>
  <c r="CJ108" i="10"/>
  <c r="BK109" i="10"/>
  <c r="BL109" i="10"/>
  <c r="BM109" i="10"/>
  <c r="BN109" i="10"/>
  <c r="BO109" i="10"/>
  <c r="BP109" i="10"/>
  <c r="BQ109" i="10"/>
  <c r="BR109" i="10"/>
  <c r="BS109" i="10"/>
  <c r="BT109" i="10"/>
  <c r="BU109" i="10"/>
  <c r="BV109" i="10"/>
  <c r="BW109" i="10"/>
  <c r="BX109" i="10"/>
  <c r="BY109" i="10"/>
  <c r="BZ109" i="10"/>
  <c r="CA109" i="10"/>
  <c r="CB109" i="10"/>
  <c r="CC109" i="10"/>
  <c r="CD109" i="10"/>
  <c r="CE109" i="10"/>
  <c r="CF109" i="10"/>
  <c r="CG109" i="10"/>
  <c r="CH109" i="10"/>
  <c r="CI109" i="10"/>
  <c r="CJ109" i="10"/>
  <c r="BK110" i="10"/>
  <c r="BL110" i="10"/>
  <c r="BM110" i="10"/>
  <c r="BN110" i="10"/>
  <c r="BO110" i="10"/>
  <c r="BP110" i="10"/>
  <c r="BQ110" i="10"/>
  <c r="BR110" i="10"/>
  <c r="BS110" i="10"/>
  <c r="BT110" i="10"/>
  <c r="BU110" i="10"/>
  <c r="BV110" i="10"/>
  <c r="BW110" i="10"/>
  <c r="BX110" i="10"/>
  <c r="BY110" i="10"/>
  <c r="BZ110" i="10"/>
  <c r="CA110" i="10"/>
  <c r="CB110" i="10"/>
  <c r="CC110" i="10"/>
  <c r="CD110" i="10"/>
  <c r="CE110" i="10"/>
  <c r="CF110" i="10"/>
  <c r="CG110" i="10"/>
  <c r="CH110" i="10"/>
  <c r="CI110" i="10"/>
  <c r="CJ110" i="10"/>
  <c r="BK111" i="10"/>
  <c r="BL111" i="10"/>
  <c r="BM111" i="10"/>
  <c r="BN111" i="10"/>
  <c r="BO111" i="10"/>
  <c r="BP111" i="10"/>
  <c r="BQ111" i="10"/>
  <c r="BR111" i="10"/>
  <c r="BS111" i="10"/>
  <c r="BT111" i="10"/>
  <c r="BU111" i="10"/>
  <c r="BV111" i="10"/>
  <c r="BW111" i="10"/>
  <c r="BX111" i="10"/>
  <c r="BY111" i="10"/>
  <c r="BZ111" i="10"/>
  <c r="CA111" i="10"/>
  <c r="CB111" i="10"/>
  <c r="CC111" i="10"/>
  <c r="CD111" i="10"/>
  <c r="CE111" i="10"/>
  <c r="CF111" i="10"/>
  <c r="CG111" i="10"/>
  <c r="CH111" i="10"/>
  <c r="CI111" i="10"/>
  <c r="CJ111" i="10"/>
  <c r="BK112" i="10"/>
  <c r="BL112" i="10"/>
  <c r="BM112" i="10"/>
  <c r="BN112" i="10"/>
  <c r="BO112" i="10"/>
  <c r="BP112" i="10"/>
  <c r="BQ112" i="10"/>
  <c r="BR112" i="10"/>
  <c r="BS112" i="10"/>
  <c r="BT112" i="10"/>
  <c r="BU112" i="10"/>
  <c r="BV112" i="10"/>
  <c r="BW112" i="10"/>
  <c r="BX112" i="10"/>
  <c r="BY112" i="10"/>
  <c r="BZ112" i="10"/>
  <c r="CA112" i="10"/>
  <c r="CB112" i="10"/>
  <c r="CC112" i="10"/>
  <c r="CD112" i="10"/>
  <c r="CE112" i="10"/>
  <c r="CF112" i="10"/>
  <c r="CG112" i="10"/>
  <c r="CH112" i="10"/>
  <c r="CI112" i="10"/>
  <c r="CJ112" i="10"/>
  <c r="BK113" i="10"/>
  <c r="BL113" i="10"/>
  <c r="BM113" i="10"/>
  <c r="BN113" i="10"/>
  <c r="BO113" i="10"/>
  <c r="BP113" i="10"/>
  <c r="BQ113" i="10"/>
  <c r="BR113" i="10"/>
  <c r="BS113" i="10"/>
  <c r="BT113" i="10"/>
  <c r="BU113" i="10"/>
  <c r="BV113" i="10"/>
  <c r="BW113" i="10"/>
  <c r="BX113" i="10"/>
  <c r="BY113" i="10"/>
  <c r="BZ113" i="10"/>
  <c r="CA113" i="10"/>
  <c r="CB113" i="10"/>
  <c r="CC113" i="10"/>
  <c r="CD113" i="10"/>
  <c r="CE113" i="10"/>
  <c r="CF113" i="10"/>
  <c r="CG113" i="10"/>
  <c r="CH113" i="10"/>
  <c r="CI113" i="10"/>
  <c r="CJ113" i="10"/>
  <c r="BK114" i="10"/>
  <c r="BL114" i="10"/>
  <c r="BM114" i="10"/>
  <c r="BN114" i="10"/>
  <c r="BO114" i="10"/>
  <c r="BP114" i="10"/>
  <c r="BQ114" i="10"/>
  <c r="BR114" i="10"/>
  <c r="BS114" i="10"/>
  <c r="BT114" i="10"/>
  <c r="BU114" i="10"/>
  <c r="BV114" i="10"/>
  <c r="BW114" i="10"/>
  <c r="BX114" i="10"/>
  <c r="BY114" i="10"/>
  <c r="BZ114" i="10"/>
  <c r="CA114" i="10"/>
  <c r="CB114" i="10"/>
  <c r="CC114" i="10"/>
  <c r="CD114" i="10"/>
  <c r="CE114" i="10"/>
  <c r="CF114" i="10"/>
  <c r="CG114" i="10"/>
  <c r="CH114" i="10"/>
  <c r="CI114" i="10"/>
  <c r="CJ114" i="10"/>
  <c r="BK115" i="10"/>
  <c r="BL115" i="10"/>
  <c r="BM115" i="10"/>
  <c r="BN115" i="10"/>
  <c r="BO115" i="10"/>
  <c r="BP115" i="10"/>
  <c r="BQ115" i="10"/>
  <c r="BR115" i="10"/>
  <c r="BS115" i="10"/>
  <c r="BT115" i="10"/>
  <c r="BU115" i="10"/>
  <c r="BV115" i="10"/>
  <c r="BW115" i="10"/>
  <c r="BX115" i="10"/>
  <c r="BY115" i="10"/>
  <c r="BZ115" i="10"/>
  <c r="CA115" i="10"/>
  <c r="CB115" i="10"/>
  <c r="CC115" i="10"/>
  <c r="CD115" i="10"/>
  <c r="CE115" i="10"/>
  <c r="CF115" i="10"/>
  <c r="CG115" i="10"/>
  <c r="CH115" i="10"/>
  <c r="CI115" i="10"/>
  <c r="CJ115" i="10"/>
  <c r="BK116" i="10"/>
  <c r="BL116" i="10"/>
  <c r="BM116" i="10"/>
  <c r="BN116" i="10"/>
  <c r="BO116" i="10"/>
  <c r="BP116" i="10"/>
  <c r="BQ116" i="10"/>
  <c r="BR116" i="10"/>
  <c r="BS116" i="10"/>
  <c r="BT116" i="10"/>
  <c r="BU116" i="10"/>
  <c r="BV116" i="10"/>
  <c r="BW116" i="10"/>
  <c r="BX116" i="10"/>
  <c r="BY116" i="10"/>
  <c r="BZ116" i="10"/>
  <c r="CA116" i="10"/>
  <c r="CB116" i="10"/>
  <c r="CC116" i="10"/>
  <c r="CD116" i="10"/>
  <c r="CE116" i="10"/>
  <c r="CF116" i="10"/>
  <c r="CG116" i="10"/>
  <c r="CH116" i="10"/>
  <c r="CI116" i="10"/>
  <c r="CJ116" i="10"/>
  <c r="BK117" i="10"/>
  <c r="BL117" i="10"/>
  <c r="BM117" i="10"/>
  <c r="BN117" i="10"/>
  <c r="BO117" i="10"/>
  <c r="BP117" i="10"/>
  <c r="BQ117" i="10"/>
  <c r="BR117" i="10"/>
  <c r="BS117" i="10"/>
  <c r="BT117" i="10"/>
  <c r="BU117" i="10"/>
  <c r="BV117" i="10"/>
  <c r="BW117" i="10"/>
  <c r="BX117" i="10"/>
  <c r="BY117" i="10"/>
  <c r="BZ117" i="10"/>
  <c r="CA117" i="10"/>
  <c r="CB117" i="10"/>
  <c r="CC117" i="10"/>
  <c r="CD117" i="10"/>
  <c r="CE117" i="10"/>
  <c r="CF117" i="10"/>
  <c r="CG117" i="10"/>
  <c r="CH117" i="10"/>
  <c r="CI117" i="10"/>
  <c r="CJ117" i="10"/>
  <c r="CJ6" i="10"/>
  <c r="CI6" i="10"/>
  <c r="CH6" i="10"/>
  <c r="CG6" i="10"/>
  <c r="CF6" i="10"/>
  <c r="CE6" i="10"/>
  <c r="CD6" i="10"/>
  <c r="CC6" i="10"/>
  <c r="CB6" i="10"/>
  <c r="CA6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AI118" i="10"/>
  <c r="AJ118" i="10"/>
  <c r="AK118" i="10"/>
  <c r="AL118" i="10"/>
  <c r="AM118" i="10"/>
  <c r="AN118" i="10"/>
  <c r="AO118" i="10"/>
  <c r="AP118" i="10"/>
  <c r="AQ118" i="10"/>
  <c r="AR118" i="10"/>
  <c r="AS118" i="10"/>
  <c r="AT118" i="10"/>
  <c r="AU118" i="10"/>
  <c r="AV118" i="10"/>
  <c r="AW118" i="10"/>
  <c r="AX118" i="10"/>
  <c r="AY118" i="10"/>
  <c r="AZ118" i="10"/>
  <c r="BA118" i="10"/>
  <c r="BB118" i="10"/>
  <c r="BC118" i="10"/>
  <c r="BD118" i="10"/>
  <c r="BE118" i="10"/>
  <c r="BF118" i="10"/>
  <c r="BG118" i="10"/>
  <c r="AH118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BE44" i="10"/>
  <c r="BF44" i="10"/>
  <c r="BG44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BG47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BG49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BC51" i="10"/>
  <c r="BD51" i="10"/>
  <c r="BE51" i="10"/>
  <c r="BF51" i="10"/>
  <c r="BG51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BE52" i="10"/>
  <c r="BF52" i="10"/>
  <c r="BG52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BE53" i="10"/>
  <c r="BF53" i="10"/>
  <c r="BG53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BD54" i="10"/>
  <c r="BE54" i="10"/>
  <c r="BF54" i="10"/>
  <c r="BG54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BG55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BC56" i="10"/>
  <c r="BD56" i="10"/>
  <c r="BE56" i="10"/>
  <c r="BF56" i="10"/>
  <c r="BG56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B57" i="10"/>
  <c r="BC57" i="10"/>
  <c r="BD57" i="10"/>
  <c r="BE57" i="10"/>
  <c r="BF57" i="10"/>
  <c r="BG57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A58" i="10"/>
  <c r="BB58" i="10"/>
  <c r="BC58" i="10"/>
  <c r="BD58" i="10"/>
  <c r="BE58" i="10"/>
  <c r="BF58" i="10"/>
  <c r="BG58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B59" i="10"/>
  <c r="BC59" i="10"/>
  <c r="BD59" i="10"/>
  <c r="BE59" i="10"/>
  <c r="BF59" i="10"/>
  <c r="BG59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BA60" i="10"/>
  <c r="BB60" i="10"/>
  <c r="BC60" i="10"/>
  <c r="BD60" i="10"/>
  <c r="BE60" i="10"/>
  <c r="BF60" i="10"/>
  <c r="BG60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BA61" i="10"/>
  <c r="BB61" i="10"/>
  <c r="BC61" i="10"/>
  <c r="BD61" i="10"/>
  <c r="BE61" i="10"/>
  <c r="BF61" i="10"/>
  <c r="BG61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AU62" i="10"/>
  <c r="AV62" i="10"/>
  <c r="AW62" i="10"/>
  <c r="AX62" i="10"/>
  <c r="AY62" i="10"/>
  <c r="AZ62" i="10"/>
  <c r="BA62" i="10"/>
  <c r="BB62" i="10"/>
  <c r="BC62" i="10"/>
  <c r="BD62" i="10"/>
  <c r="BE62" i="10"/>
  <c r="BF62" i="10"/>
  <c r="BG62" i="10"/>
  <c r="AH63" i="10"/>
  <c r="AI63" i="10"/>
  <c r="AJ63" i="10"/>
  <c r="AK63" i="10"/>
  <c r="AL63" i="10"/>
  <c r="AM63" i="10"/>
  <c r="AN63" i="10"/>
  <c r="AO63" i="10"/>
  <c r="AP63" i="10"/>
  <c r="AQ63" i="10"/>
  <c r="AR63" i="10"/>
  <c r="AS63" i="10"/>
  <c r="AT63" i="10"/>
  <c r="AU63" i="10"/>
  <c r="AV63" i="10"/>
  <c r="AW63" i="10"/>
  <c r="AX63" i="10"/>
  <c r="AY63" i="10"/>
  <c r="AZ63" i="10"/>
  <c r="BA63" i="10"/>
  <c r="BB63" i="10"/>
  <c r="BC63" i="10"/>
  <c r="BD63" i="10"/>
  <c r="BE63" i="10"/>
  <c r="BF63" i="10"/>
  <c r="BG63" i="10"/>
  <c r="AH64" i="10"/>
  <c r="AI64" i="10"/>
  <c r="AJ64" i="10"/>
  <c r="AK64" i="10"/>
  <c r="AL64" i="10"/>
  <c r="AM64" i="10"/>
  <c r="AN64" i="10"/>
  <c r="AO64" i="10"/>
  <c r="AP64" i="10"/>
  <c r="AQ64" i="10"/>
  <c r="AR64" i="10"/>
  <c r="AS64" i="10"/>
  <c r="AT64" i="10"/>
  <c r="AU64" i="10"/>
  <c r="AV64" i="10"/>
  <c r="AW64" i="10"/>
  <c r="AX64" i="10"/>
  <c r="AY64" i="10"/>
  <c r="AZ64" i="10"/>
  <c r="BA64" i="10"/>
  <c r="BB64" i="10"/>
  <c r="BC64" i="10"/>
  <c r="BD64" i="10"/>
  <c r="BE64" i="10"/>
  <c r="BF64" i="10"/>
  <c r="BG64" i="10"/>
  <c r="AH65" i="10"/>
  <c r="AI65" i="10"/>
  <c r="AJ65" i="10"/>
  <c r="AK65" i="10"/>
  <c r="AL65" i="10"/>
  <c r="AM65" i="10"/>
  <c r="AN65" i="10"/>
  <c r="AO65" i="10"/>
  <c r="AP65" i="10"/>
  <c r="AQ65" i="10"/>
  <c r="AR65" i="10"/>
  <c r="AS65" i="10"/>
  <c r="AT65" i="10"/>
  <c r="AU65" i="10"/>
  <c r="AV65" i="10"/>
  <c r="AW65" i="10"/>
  <c r="AX65" i="10"/>
  <c r="AY65" i="10"/>
  <c r="AZ65" i="10"/>
  <c r="BA65" i="10"/>
  <c r="BB65" i="10"/>
  <c r="BC65" i="10"/>
  <c r="BD65" i="10"/>
  <c r="BE65" i="10"/>
  <c r="BF65" i="10"/>
  <c r="BG65" i="10"/>
  <c r="AH66" i="10"/>
  <c r="AI66" i="10"/>
  <c r="AJ66" i="10"/>
  <c r="AK66" i="10"/>
  <c r="AL66" i="10"/>
  <c r="AM66" i="10"/>
  <c r="AN66" i="10"/>
  <c r="AO66" i="10"/>
  <c r="AP66" i="10"/>
  <c r="AQ66" i="10"/>
  <c r="AR66" i="10"/>
  <c r="AS66" i="10"/>
  <c r="AT66" i="10"/>
  <c r="AU66" i="10"/>
  <c r="AV66" i="10"/>
  <c r="AW66" i="10"/>
  <c r="AX66" i="10"/>
  <c r="AY66" i="10"/>
  <c r="AZ66" i="10"/>
  <c r="BA66" i="10"/>
  <c r="BB66" i="10"/>
  <c r="BC66" i="10"/>
  <c r="BD66" i="10"/>
  <c r="BE66" i="10"/>
  <c r="BF66" i="10"/>
  <c r="BG66" i="10"/>
  <c r="AH67" i="10"/>
  <c r="AI67" i="10"/>
  <c r="AJ67" i="10"/>
  <c r="AK67" i="10"/>
  <c r="AL67" i="10"/>
  <c r="AM67" i="10"/>
  <c r="AN67" i="10"/>
  <c r="AO67" i="10"/>
  <c r="AP67" i="10"/>
  <c r="AQ67" i="10"/>
  <c r="AR67" i="10"/>
  <c r="AS67" i="10"/>
  <c r="AT67" i="10"/>
  <c r="AU67" i="10"/>
  <c r="AV67" i="10"/>
  <c r="AW67" i="10"/>
  <c r="AX67" i="10"/>
  <c r="AY67" i="10"/>
  <c r="AZ67" i="10"/>
  <c r="BA67" i="10"/>
  <c r="BB67" i="10"/>
  <c r="BC67" i="10"/>
  <c r="BD67" i="10"/>
  <c r="BE67" i="10"/>
  <c r="BF67" i="10"/>
  <c r="BG67" i="10"/>
  <c r="AH68" i="10"/>
  <c r="AI68" i="10"/>
  <c r="AJ68" i="10"/>
  <c r="AK68" i="10"/>
  <c r="AL68" i="10"/>
  <c r="AM68" i="10"/>
  <c r="AN68" i="10"/>
  <c r="AO68" i="10"/>
  <c r="AP68" i="10"/>
  <c r="AQ68" i="10"/>
  <c r="AR68" i="10"/>
  <c r="AS68" i="10"/>
  <c r="AT68" i="10"/>
  <c r="AU68" i="10"/>
  <c r="AV68" i="10"/>
  <c r="AW68" i="10"/>
  <c r="AX68" i="10"/>
  <c r="AY68" i="10"/>
  <c r="AZ68" i="10"/>
  <c r="BA68" i="10"/>
  <c r="BB68" i="10"/>
  <c r="BC68" i="10"/>
  <c r="BD68" i="10"/>
  <c r="BE68" i="10"/>
  <c r="BF68" i="10"/>
  <c r="BG68" i="10"/>
  <c r="AH69" i="10"/>
  <c r="AI69" i="10"/>
  <c r="AJ69" i="10"/>
  <c r="AK69" i="10"/>
  <c r="AL69" i="10"/>
  <c r="AM69" i="10"/>
  <c r="AN69" i="10"/>
  <c r="AO69" i="10"/>
  <c r="AP69" i="10"/>
  <c r="AQ69" i="10"/>
  <c r="AR69" i="10"/>
  <c r="AS69" i="10"/>
  <c r="AT69" i="10"/>
  <c r="AU69" i="10"/>
  <c r="AV69" i="10"/>
  <c r="AW69" i="10"/>
  <c r="AX69" i="10"/>
  <c r="AY69" i="10"/>
  <c r="AZ69" i="10"/>
  <c r="BA69" i="10"/>
  <c r="BB69" i="10"/>
  <c r="BC69" i="10"/>
  <c r="BD69" i="10"/>
  <c r="BE69" i="10"/>
  <c r="BF69" i="10"/>
  <c r="BG69" i="10"/>
  <c r="AH70" i="10"/>
  <c r="AI70" i="10"/>
  <c r="AJ70" i="10"/>
  <c r="AK70" i="10"/>
  <c r="AL70" i="10"/>
  <c r="AM70" i="10"/>
  <c r="AN70" i="10"/>
  <c r="AO70" i="10"/>
  <c r="AP70" i="10"/>
  <c r="AQ70" i="10"/>
  <c r="AR70" i="10"/>
  <c r="AS70" i="10"/>
  <c r="AT70" i="10"/>
  <c r="AU70" i="10"/>
  <c r="AV70" i="10"/>
  <c r="AW70" i="10"/>
  <c r="AX70" i="10"/>
  <c r="AY70" i="10"/>
  <c r="AZ70" i="10"/>
  <c r="BA70" i="10"/>
  <c r="BB70" i="10"/>
  <c r="BC70" i="10"/>
  <c r="BD70" i="10"/>
  <c r="BE70" i="10"/>
  <c r="BF70" i="10"/>
  <c r="BG70" i="10"/>
  <c r="AH71" i="10"/>
  <c r="AI71" i="10"/>
  <c r="AJ71" i="10"/>
  <c r="AK71" i="10"/>
  <c r="AL71" i="10"/>
  <c r="AM71" i="10"/>
  <c r="AN71" i="10"/>
  <c r="AO71" i="10"/>
  <c r="AP71" i="10"/>
  <c r="AQ71" i="10"/>
  <c r="AR71" i="10"/>
  <c r="AS71" i="10"/>
  <c r="AT71" i="10"/>
  <c r="AU71" i="10"/>
  <c r="AV71" i="10"/>
  <c r="AW71" i="10"/>
  <c r="AX71" i="10"/>
  <c r="AY71" i="10"/>
  <c r="AZ71" i="10"/>
  <c r="BA71" i="10"/>
  <c r="BB71" i="10"/>
  <c r="BC71" i="10"/>
  <c r="BD71" i="10"/>
  <c r="BE71" i="10"/>
  <c r="BF71" i="10"/>
  <c r="BG71" i="10"/>
  <c r="AH72" i="10"/>
  <c r="AI72" i="10"/>
  <c r="AJ72" i="10"/>
  <c r="AK72" i="10"/>
  <c r="AL72" i="10"/>
  <c r="AM72" i="10"/>
  <c r="AN72" i="10"/>
  <c r="AO72" i="10"/>
  <c r="AP72" i="10"/>
  <c r="AQ72" i="10"/>
  <c r="AR72" i="10"/>
  <c r="AS72" i="10"/>
  <c r="AT72" i="10"/>
  <c r="AU72" i="10"/>
  <c r="AV72" i="10"/>
  <c r="AW72" i="10"/>
  <c r="AX72" i="10"/>
  <c r="AY72" i="10"/>
  <c r="AZ72" i="10"/>
  <c r="BA72" i="10"/>
  <c r="BB72" i="10"/>
  <c r="BC72" i="10"/>
  <c r="BD72" i="10"/>
  <c r="BE72" i="10"/>
  <c r="BF72" i="10"/>
  <c r="BG72" i="10"/>
  <c r="AH73" i="10"/>
  <c r="AI73" i="10"/>
  <c r="AJ73" i="10"/>
  <c r="AK73" i="10"/>
  <c r="AL73" i="10"/>
  <c r="AM73" i="10"/>
  <c r="AN73" i="10"/>
  <c r="AO73" i="10"/>
  <c r="AP73" i="10"/>
  <c r="AQ73" i="10"/>
  <c r="AR73" i="10"/>
  <c r="AS73" i="10"/>
  <c r="AT73" i="10"/>
  <c r="AU73" i="10"/>
  <c r="AV73" i="10"/>
  <c r="AW73" i="10"/>
  <c r="AX73" i="10"/>
  <c r="AY73" i="10"/>
  <c r="AZ73" i="10"/>
  <c r="BA73" i="10"/>
  <c r="BB73" i="10"/>
  <c r="BC73" i="10"/>
  <c r="BD73" i="10"/>
  <c r="BE73" i="10"/>
  <c r="BF73" i="10"/>
  <c r="BG73" i="10"/>
  <c r="AH74" i="10"/>
  <c r="AI74" i="10"/>
  <c r="AJ74" i="10"/>
  <c r="AK74" i="10"/>
  <c r="AL74" i="10"/>
  <c r="AM74" i="10"/>
  <c r="AN74" i="10"/>
  <c r="AO74" i="10"/>
  <c r="AP74" i="10"/>
  <c r="AQ74" i="10"/>
  <c r="AR74" i="10"/>
  <c r="AS74" i="10"/>
  <c r="AT74" i="10"/>
  <c r="AU74" i="10"/>
  <c r="AV74" i="10"/>
  <c r="AW74" i="10"/>
  <c r="AX74" i="10"/>
  <c r="AY74" i="10"/>
  <c r="AZ74" i="10"/>
  <c r="BA74" i="10"/>
  <c r="BB74" i="10"/>
  <c r="BC74" i="10"/>
  <c r="BD74" i="10"/>
  <c r="BE74" i="10"/>
  <c r="BF74" i="10"/>
  <c r="BG74" i="10"/>
  <c r="AH75" i="10"/>
  <c r="AI75" i="10"/>
  <c r="AJ75" i="10"/>
  <c r="AK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BC75" i="10"/>
  <c r="BD75" i="10"/>
  <c r="BE75" i="10"/>
  <c r="BF75" i="10"/>
  <c r="BG75" i="10"/>
  <c r="AH76" i="10"/>
  <c r="AI76" i="10"/>
  <c r="AJ76" i="10"/>
  <c r="AK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BC76" i="10"/>
  <c r="BD76" i="10"/>
  <c r="BE76" i="10"/>
  <c r="BF76" i="10"/>
  <c r="BG76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BC77" i="10"/>
  <c r="BD77" i="10"/>
  <c r="BE77" i="10"/>
  <c r="BF77" i="10"/>
  <c r="BG77" i="10"/>
  <c r="AH78" i="10"/>
  <c r="AI78" i="10"/>
  <c r="AJ78" i="10"/>
  <c r="AK78" i="10"/>
  <c r="AL78" i="10"/>
  <c r="AM78" i="10"/>
  <c r="AN78" i="10"/>
  <c r="AO78" i="10"/>
  <c r="AP78" i="10"/>
  <c r="AQ78" i="10"/>
  <c r="AR78" i="10"/>
  <c r="AS78" i="10"/>
  <c r="AT78" i="10"/>
  <c r="AU78" i="10"/>
  <c r="AV78" i="10"/>
  <c r="AW78" i="10"/>
  <c r="AX78" i="10"/>
  <c r="AY78" i="10"/>
  <c r="AZ78" i="10"/>
  <c r="BA78" i="10"/>
  <c r="BB78" i="10"/>
  <c r="BC78" i="10"/>
  <c r="BD78" i="10"/>
  <c r="BE78" i="10"/>
  <c r="BF78" i="10"/>
  <c r="BG78" i="10"/>
  <c r="AH79" i="10"/>
  <c r="AI79" i="10"/>
  <c r="AJ79" i="10"/>
  <c r="AK79" i="10"/>
  <c r="AL79" i="10"/>
  <c r="AM79" i="10"/>
  <c r="AN79" i="10"/>
  <c r="AO79" i="10"/>
  <c r="AP79" i="10"/>
  <c r="AQ79" i="10"/>
  <c r="AR79" i="10"/>
  <c r="AS79" i="10"/>
  <c r="AT79" i="10"/>
  <c r="AU79" i="10"/>
  <c r="AV79" i="10"/>
  <c r="AW79" i="10"/>
  <c r="AX79" i="10"/>
  <c r="AY79" i="10"/>
  <c r="AZ79" i="10"/>
  <c r="BA79" i="10"/>
  <c r="BB79" i="10"/>
  <c r="BC79" i="10"/>
  <c r="BD79" i="10"/>
  <c r="BE79" i="10"/>
  <c r="BF79" i="10"/>
  <c r="BG79" i="10"/>
  <c r="AH80" i="10"/>
  <c r="AI80" i="10"/>
  <c r="AJ80" i="10"/>
  <c r="AK80" i="10"/>
  <c r="AL80" i="10"/>
  <c r="AM80" i="10"/>
  <c r="AN80" i="10"/>
  <c r="AO80" i="10"/>
  <c r="AP80" i="10"/>
  <c r="AQ80" i="10"/>
  <c r="AR80" i="10"/>
  <c r="AS80" i="10"/>
  <c r="AT80" i="10"/>
  <c r="AU80" i="10"/>
  <c r="AV80" i="10"/>
  <c r="AW80" i="10"/>
  <c r="AX80" i="10"/>
  <c r="AY80" i="10"/>
  <c r="AZ80" i="10"/>
  <c r="BA80" i="10"/>
  <c r="BB80" i="10"/>
  <c r="BC80" i="10"/>
  <c r="BD80" i="10"/>
  <c r="BE80" i="10"/>
  <c r="BF80" i="10"/>
  <c r="BG80" i="10"/>
  <c r="AH81" i="10"/>
  <c r="AI81" i="10"/>
  <c r="AJ81" i="10"/>
  <c r="AK81" i="10"/>
  <c r="AL81" i="10"/>
  <c r="AM81" i="10"/>
  <c r="AN81" i="10"/>
  <c r="AO81" i="10"/>
  <c r="AP81" i="10"/>
  <c r="AQ81" i="10"/>
  <c r="AR81" i="10"/>
  <c r="AS81" i="10"/>
  <c r="AT81" i="10"/>
  <c r="AU81" i="10"/>
  <c r="AV81" i="10"/>
  <c r="AW81" i="10"/>
  <c r="AX81" i="10"/>
  <c r="AY81" i="10"/>
  <c r="AZ81" i="10"/>
  <c r="BA81" i="10"/>
  <c r="BB81" i="10"/>
  <c r="BC81" i="10"/>
  <c r="BD81" i="10"/>
  <c r="BE81" i="10"/>
  <c r="BF81" i="10"/>
  <c r="BG81" i="10"/>
  <c r="AH82" i="10"/>
  <c r="AI82" i="10"/>
  <c r="AJ82" i="10"/>
  <c r="AK82" i="10"/>
  <c r="AL82" i="10"/>
  <c r="AM82" i="10"/>
  <c r="AN82" i="10"/>
  <c r="AO82" i="10"/>
  <c r="AP82" i="10"/>
  <c r="AQ82" i="10"/>
  <c r="AR82" i="10"/>
  <c r="AS82" i="10"/>
  <c r="AT82" i="10"/>
  <c r="AU82" i="10"/>
  <c r="AV82" i="10"/>
  <c r="AW82" i="10"/>
  <c r="AX82" i="10"/>
  <c r="AY82" i="10"/>
  <c r="AZ82" i="10"/>
  <c r="BA82" i="10"/>
  <c r="BB82" i="10"/>
  <c r="BC82" i="10"/>
  <c r="BD82" i="10"/>
  <c r="BE82" i="10"/>
  <c r="BF82" i="10"/>
  <c r="BG82" i="10"/>
  <c r="AH83" i="10"/>
  <c r="AI83" i="10"/>
  <c r="AJ83" i="10"/>
  <c r="AK83" i="10"/>
  <c r="AL83" i="10"/>
  <c r="AM83" i="10"/>
  <c r="AN83" i="10"/>
  <c r="AO83" i="10"/>
  <c r="AP83" i="10"/>
  <c r="AQ83" i="10"/>
  <c r="AR83" i="10"/>
  <c r="AS83" i="10"/>
  <c r="AT83" i="10"/>
  <c r="AU83" i="10"/>
  <c r="AV83" i="10"/>
  <c r="AW83" i="10"/>
  <c r="AX83" i="10"/>
  <c r="AY83" i="10"/>
  <c r="AZ83" i="10"/>
  <c r="BA83" i="10"/>
  <c r="BB83" i="10"/>
  <c r="BC83" i="10"/>
  <c r="BD83" i="10"/>
  <c r="BE83" i="10"/>
  <c r="BF83" i="10"/>
  <c r="BG83" i="10"/>
  <c r="AH84" i="10"/>
  <c r="AI84" i="10"/>
  <c r="AJ84" i="10"/>
  <c r="AK84" i="10"/>
  <c r="AL84" i="10"/>
  <c r="AM84" i="10"/>
  <c r="AN84" i="10"/>
  <c r="AO84" i="10"/>
  <c r="AP84" i="10"/>
  <c r="AQ84" i="10"/>
  <c r="AR84" i="10"/>
  <c r="AS84" i="10"/>
  <c r="AT84" i="10"/>
  <c r="AU84" i="10"/>
  <c r="AV84" i="10"/>
  <c r="AW84" i="10"/>
  <c r="AX84" i="10"/>
  <c r="AY84" i="10"/>
  <c r="AZ84" i="10"/>
  <c r="BA84" i="10"/>
  <c r="BB84" i="10"/>
  <c r="BC84" i="10"/>
  <c r="BD84" i="10"/>
  <c r="BE84" i="10"/>
  <c r="BF84" i="10"/>
  <c r="BG84" i="10"/>
  <c r="AH85" i="10"/>
  <c r="AI85" i="10"/>
  <c r="AJ85" i="10"/>
  <c r="AK85" i="10"/>
  <c r="AL85" i="10"/>
  <c r="AM85" i="10"/>
  <c r="AN85" i="10"/>
  <c r="AO85" i="10"/>
  <c r="AP85" i="10"/>
  <c r="AQ85" i="10"/>
  <c r="AR85" i="10"/>
  <c r="AS85" i="10"/>
  <c r="AT85" i="10"/>
  <c r="AU85" i="10"/>
  <c r="AV85" i="10"/>
  <c r="AW85" i="10"/>
  <c r="AX85" i="10"/>
  <c r="AY85" i="10"/>
  <c r="AZ85" i="10"/>
  <c r="BA85" i="10"/>
  <c r="BB85" i="10"/>
  <c r="BC85" i="10"/>
  <c r="BD85" i="10"/>
  <c r="BE85" i="10"/>
  <c r="BF85" i="10"/>
  <c r="BG85" i="10"/>
  <c r="AH86" i="10"/>
  <c r="AI86" i="10"/>
  <c r="AJ86" i="10"/>
  <c r="AK86" i="10"/>
  <c r="AL86" i="10"/>
  <c r="AM86" i="10"/>
  <c r="AN86" i="10"/>
  <c r="AO86" i="10"/>
  <c r="AP86" i="10"/>
  <c r="AQ86" i="10"/>
  <c r="AR86" i="10"/>
  <c r="AS86" i="10"/>
  <c r="AT86" i="10"/>
  <c r="AU86" i="10"/>
  <c r="AV86" i="10"/>
  <c r="AW86" i="10"/>
  <c r="AX86" i="10"/>
  <c r="AY86" i="10"/>
  <c r="AZ86" i="10"/>
  <c r="BA86" i="10"/>
  <c r="BB86" i="10"/>
  <c r="BC86" i="10"/>
  <c r="BD86" i="10"/>
  <c r="BE86" i="10"/>
  <c r="BF86" i="10"/>
  <c r="BG86" i="10"/>
  <c r="AH87" i="10"/>
  <c r="AI87" i="10"/>
  <c r="AJ87" i="10"/>
  <c r="AK87" i="10"/>
  <c r="AL87" i="10"/>
  <c r="AM87" i="10"/>
  <c r="AN87" i="10"/>
  <c r="AO87" i="10"/>
  <c r="AP87" i="10"/>
  <c r="AQ87" i="10"/>
  <c r="AR87" i="10"/>
  <c r="AS87" i="10"/>
  <c r="AT87" i="10"/>
  <c r="AU87" i="10"/>
  <c r="AV87" i="10"/>
  <c r="AW87" i="10"/>
  <c r="AX87" i="10"/>
  <c r="AY87" i="10"/>
  <c r="AZ87" i="10"/>
  <c r="BA87" i="10"/>
  <c r="BB87" i="10"/>
  <c r="BC87" i="10"/>
  <c r="BD87" i="10"/>
  <c r="BE87" i="10"/>
  <c r="BF87" i="10"/>
  <c r="BG87" i="10"/>
  <c r="AH88" i="10"/>
  <c r="AI88" i="10"/>
  <c r="AJ88" i="10"/>
  <c r="AK88" i="10"/>
  <c r="AL88" i="10"/>
  <c r="AM88" i="10"/>
  <c r="AN88" i="10"/>
  <c r="AO88" i="10"/>
  <c r="AP88" i="10"/>
  <c r="AQ88" i="10"/>
  <c r="AR88" i="10"/>
  <c r="AS88" i="10"/>
  <c r="AT88" i="10"/>
  <c r="AU88" i="10"/>
  <c r="AV88" i="10"/>
  <c r="AW88" i="10"/>
  <c r="AX88" i="10"/>
  <c r="AY88" i="10"/>
  <c r="AZ88" i="10"/>
  <c r="BA88" i="10"/>
  <c r="BB88" i="10"/>
  <c r="BC88" i="10"/>
  <c r="BD88" i="10"/>
  <c r="BE88" i="10"/>
  <c r="BF88" i="10"/>
  <c r="BG88" i="10"/>
  <c r="AH89" i="10"/>
  <c r="AI89" i="10"/>
  <c r="AJ89" i="10"/>
  <c r="AK89" i="10"/>
  <c r="AL89" i="10"/>
  <c r="AM89" i="10"/>
  <c r="AN89" i="10"/>
  <c r="AO89" i="10"/>
  <c r="AP89" i="10"/>
  <c r="AQ89" i="10"/>
  <c r="AR89" i="10"/>
  <c r="AS89" i="10"/>
  <c r="AT89" i="10"/>
  <c r="AU89" i="10"/>
  <c r="AV89" i="10"/>
  <c r="AW89" i="10"/>
  <c r="AX89" i="10"/>
  <c r="AY89" i="10"/>
  <c r="AZ89" i="10"/>
  <c r="BA89" i="10"/>
  <c r="BB89" i="10"/>
  <c r="BC89" i="10"/>
  <c r="BD89" i="10"/>
  <c r="BE89" i="10"/>
  <c r="BF89" i="10"/>
  <c r="BG89" i="10"/>
  <c r="AH90" i="10"/>
  <c r="AI90" i="10"/>
  <c r="AJ90" i="10"/>
  <c r="AK90" i="10"/>
  <c r="AL90" i="10"/>
  <c r="AM90" i="10"/>
  <c r="AN90" i="10"/>
  <c r="AO90" i="10"/>
  <c r="AP90" i="10"/>
  <c r="AQ90" i="10"/>
  <c r="AR90" i="10"/>
  <c r="AS90" i="10"/>
  <c r="AT90" i="10"/>
  <c r="AU90" i="10"/>
  <c r="AV90" i="10"/>
  <c r="AW90" i="10"/>
  <c r="AX90" i="10"/>
  <c r="AY90" i="10"/>
  <c r="AZ90" i="10"/>
  <c r="BA90" i="10"/>
  <c r="BB90" i="10"/>
  <c r="BC90" i="10"/>
  <c r="BD90" i="10"/>
  <c r="BE90" i="10"/>
  <c r="BF90" i="10"/>
  <c r="BG90" i="10"/>
  <c r="AH91" i="10"/>
  <c r="AI91" i="10"/>
  <c r="AJ91" i="10"/>
  <c r="AK91" i="10"/>
  <c r="AL91" i="10"/>
  <c r="AM91" i="10"/>
  <c r="AN91" i="10"/>
  <c r="AO91" i="10"/>
  <c r="AP91" i="10"/>
  <c r="AQ91" i="10"/>
  <c r="AR91" i="10"/>
  <c r="AS91" i="10"/>
  <c r="AT91" i="10"/>
  <c r="AU91" i="10"/>
  <c r="AV91" i="10"/>
  <c r="AW91" i="10"/>
  <c r="AX91" i="10"/>
  <c r="AY91" i="10"/>
  <c r="AZ91" i="10"/>
  <c r="BA91" i="10"/>
  <c r="BB91" i="10"/>
  <c r="BC91" i="10"/>
  <c r="BD91" i="10"/>
  <c r="BE91" i="10"/>
  <c r="BF91" i="10"/>
  <c r="BG91" i="10"/>
  <c r="AH92" i="10"/>
  <c r="AI92" i="10"/>
  <c r="AJ92" i="10"/>
  <c r="AK92" i="10"/>
  <c r="AL92" i="10"/>
  <c r="AM92" i="10"/>
  <c r="AN92" i="10"/>
  <c r="AO92" i="10"/>
  <c r="AP92" i="10"/>
  <c r="AQ92" i="10"/>
  <c r="AR92" i="10"/>
  <c r="AS92" i="10"/>
  <c r="AT92" i="10"/>
  <c r="AU92" i="10"/>
  <c r="AV92" i="10"/>
  <c r="AW92" i="10"/>
  <c r="AX92" i="10"/>
  <c r="AY92" i="10"/>
  <c r="AZ92" i="10"/>
  <c r="BA92" i="10"/>
  <c r="BB92" i="10"/>
  <c r="BC92" i="10"/>
  <c r="BD92" i="10"/>
  <c r="BE92" i="10"/>
  <c r="BF92" i="10"/>
  <c r="BG92" i="10"/>
  <c r="AH93" i="10"/>
  <c r="AI93" i="10"/>
  <c r="AJ93" i="10"/>
  <c r="AK93" i="10"/>
  <c r="AL93" i="10"/>
  <c r="AM93" i="10"/>
  <c r="AN93" i="10"/>
  <c r="AO93" i="10"/>
  <c r="AP93" i="10"/>
  <c r="AQ93" i="10"/>
  <c r="AR93" i="10"/>
  <c r="AS93" i="10"/>
  <c r="AT93" i="10"/>
  <c r="AU93" i="10"/>
  <c r="AV93" i="10"/>
  <c r="AW93" i="10"/>
  <c r="AX93" i="10"/>
  <c r="AY93" i="10"/>
  <c r="AZ93" i="10"/>
  <c r="BA93" i="10"/>
  <c r="BB93" i="10"/>
  <c r="BC93" i="10"/>
  <c r="BD93" i="10"/>
  <c r="BE93" i="10"/>
  <c r="BF93" i="10"/>
  <c r="BG93" i="10"/>
  <c r="AH94" i="10"/>
  <c r="AI94" i="10"/>
  <c r="AJ94" i="10"/>
  <c r="AK94" i="10"/>
  <c r="AL94" i="10"/>
  <c r="AM94" i="10"/>
  <c r="AN94" i="10"/>
  <c r="AO94" i="10"/>
  <c r="AP94" i="10"/>
  <c r="AQ94" i="10"/>
  <c r="AR94" i="10"/>
  <c r="AS94" i="10"/>
  <c r="AT94" i="10"/>
  <c r="AU94" i="10"/>
  <c r="AV94" i="10"/>
  <c r="AW94" i="10"/>
  <c r="AX94" i="10"/>
  <c r="AY94" i="10"/>
  <c r="AZ94" i="10"/>
  <c r="BA94" i="10"/>
  <c r="BB94" i="10"/>
  <c r="BC94" i="10"/>
  <c r="BD94" i="10"/>
  <c r="BE94" i="10"/>
  <c r="BF94" i="10"/>
  <c r="BG94" i="10"/>
  <c r="AH95" i="10"/>
  <c r="AI95" i="10"/>
  <c r="AJ95" i="10"/>
  <c r="AK95" i="10"/>
  <c r="AL95" i="10"/>
  <c r="AM95" i="10"/>
  <c r="AN95" i="10"/>
  <c r="AO95" i="10"/>
  <c r="AP95" i="10"/>
  <c r="AQ95" i="10"/>
  <c r="AR95" i="10"/>
  <c r="AS95" i="10"/>
  <c r="AT95" i="10"/>
  <c r="AU95" i="10"/>
  <c r="AV95" i="10"/>
  <c r="AW95" i="10"/>
  <c r="AX95" i="10"/>
  <c r="AY95" i="10"/>
  <c r="AZ95" i="10"/>
  <c r="BA95" i="10"/>
  <c r="BB95" i="10"/>
  <c r="BC95" i="10"/>
  <c r="BD95" i="10"/>
  <c r="BE95" i="10"/>
  <c r="BF95" i="10"/>
  <c r="BG95" i="10"/>
  <c r="AH96" i="10"/>
  <c r="AI96" i="10"/>
  <c r="AJ96" i="10"/>
  <c r="AK96" i="10"/>
  <c r="AL96" i="10"/>
  <c r="AM96" i="10"/>
  <c r="AN96" i="10"/>
  <c r="AO96" i="10"/>
  <c r="AP96" i="10"/>
  <c r="AQ96" i="10"/>
  <c r="AR96" i="10"/>
  <c r="AS96" i="10"/>
  <c r="AT96" i="10"/>
  <c r="AU96" i="10"/>
  <c r="AV96" i="10"/>
  <c r="AW96" i="10"/>
  <c r="AX96" i="10"/>
  <c r="AY96" i="10"/>
  <c r="AZ96" i="10"/>
  <c r="BA96" i="10"/>
  <c r="BB96" i="10"/>
  <c r="BC96" i="10"/>
  <c r="BD96" i="10"/>
  <c r="BE96" i="10"/>
  <c r="BF96" i="10"/>
  <c r="BG96" i="10"/>
  <c r="AH97" i="10"/>
  <c r="AI97" i="10"/>
  <c r="AJ97" i="10"/>
  <c r="AK97" i="10"/>
  <c r="AL97" i="10"/>
  <c r="AM97" i="10"/>
  <c r="AN97" i="10"/>
  <c r="AO97" i="10"/>
  <c r="AP97" i="10"/>
  <c r="AQ97" i="10"/>
  <c r="AR97" i="10"/>
  <c r="AS97" i="10"/>
  <c r="AT97" i="10"/>
  <c r="AU97" i="10"/>
  <c r="AV97" i="10"/>
  <c r="AW97" i="10"/>
  <c r="AX97" i="10"/>
  <c r="AY97" i="10"/>
  <c r="AZ97" i="10"/>
  <c r="BA97" i="10"/>
  <c r="BB97" i="10"/>
  <c r="BC97" i="10"/>
  <c r="BD97" i="10"/>
  <c r="BE97" i="10"/>
  <c r="BF97" i="10"/>
  <c r="BG97" i="10"/>
  <c r="AH98" i="10"/>
  <c r="AI98" i="10"/>
  <c r="AJ98" i="10"/>
  <c r="AK98" i="10"/>
  <c r="AL98" i="10"/>
  <c r="AM98" i="10"/>
  <c r="AN98" i="10"/>
  <c r="AO98" i="10"/>
  <c r="AP98" i="10"/>
  <c r="AQ98" i="10"/>
  <c r="AR98" i="10"/>
  <c r="AS98" i="10"/>
  <c r="AT98" i="10"/>
  <c r="AU98" i="10"/>
  <c r="AV98" i="10"/>
  <c r="AW98" i="10"/>
  <c r="AX98" i="10"/>
  <c r="AY98" i="10"/>
  <c r="AZ98" i="10"/>
  <c r="BA98" i="10"/>
  <c r="BB98" i="10"/>
  <c r="BC98" i="10"/>
  <c r="BD98" i="10"/>
  <c r="BE98" i="10"/>
  <c r="BF98" i="10"/>
  <c r="BG98" i="10"/>
  <c r="AH99" i="10"/>
  <c r="AI99" i="10"/>
  <c r="AJ99" i="10"/>
  <c r="AK99" i="10"/>
  <c r="AL99" i="10"/>
  <c r="AM99" i="10"/>
  <c r="AN99" i="10"/>
  <c r="AO99" i="10"/>
  <c r="AP99" i="10"/>
  <c r="AQ99" i="10"/>
  <c r="AR99" i="10"/>
  <c r="AS99" i="10"/>
  <c r="AT99" i="10"/>
  <c r="AU99" i="10"/>
  <c r="AV99" i="10"/>
  <c r="AW99" i="10"/>
  <c r="AX99" i="10"/>
  <c r="AY99" i="10"/>
  <c r="AZ99" i="10"/>
  <c r="BA99" i="10"/>
  <c r="BB99" i="10"/>
  <c r="BC99" i="10"/>
  <c r="BD99" i="10"/>
  <c r="BE99" i="10"/>
  <c r="BF99" i="10"/>
  <c r="BG99" i="10"/>
  <c r="AH100" i="10"/>
  <c r="AI100" i="10"/>
  <c r="AJ100" i="10"/>
  <c r="AK100" i="10"/>
  <c r="AL100" i="10"/>
  <c r="AM100" i="10"/>
  <c r="AN100" i="10"/>
  <c r="AO100" i="10"/>
  <c r="AP100" i="10"/>
  <c r="AQ100" i="10"/>
  <c r="AR100" i="10"/>
  <c r="AS100" i="10"/>
  <c r="AT100" i="10"/>
  <c r="AU100" i="10"/>
  <c r="AV100" i="10"/>
  <c r="AW100" i="10"/>
  <c r="AX100" i="10"/>
  <c r="AY100" i="10"/>
  <c r="AZ100" i="10"/>
  <c r="BA100" i="10"/>
  <c r="BB100" i="10"/>
  <c r="BC100" i="10"/>
  <c r="BD100" i="10"/>
  <c r="BE100" i="10"/>
  <c r="BF100" i="10"/>
  <c r="BG100" i="10"/>
  <c r="AH101" i="10"/>
  <c r="AI101" i="10"/>
  <c r="AJ101" i="10"/>
  <c r="AK101" i="10"/>
  <c r="AL101" i="10"/>
  <c r="AM101" i="10"/>
  <c r="AN101" i="10"/>
  <c r="AO101" i="10"/>
  <c r="AP101" i="10"/>
  <c r="AQ101" i="10"/>
  <c r="AR101" i="10"/>
  <c r="AS101" i="10"/>
  <c r="AT101" i="10"/>
  <c r="AU101" i="10"/>
  <c r="AV101" i="10"/>
  <c r="AW101" i="10"/>
  <c r="AX101" i="10"/>
  <c r="AY101" i="10"/>
  <c r="AZ101" i="10"/>
  <c r="BA101" i="10"/>
  <c r="BB101" i="10"/>
  <c r="BC101" i="10"/>
  <c r="BD101" i="10"/>
  <c r="BE101" i="10"/>
  <c r="BF101" i="10"/>
  <c r="BG101" i="10"/>
  <c r="AH102" i="10"/>
  <c r="AI102" i="10"/>
  <c r="AJ102" i="10"/>
  <c r="AK102" i="10"/>
  <c r="AL102" i="10"/>
  <c r="AM102" i="10"/>
  <c r="AN102" i="10"/>
  <c r="AO102" i="10"/>
  <c r="AP102" i="10"/>
  <c r="AQ102" i="10"/>
  <c r="AR102" i="10"/>
  <c r="AS102" i="10"/>
  <c r="AT102" i="10"/>
  <c r="AU102" i="10"/>
  <c r="AV102" i="10"/>
  <c r="AW102" i="10"/>
  <c r="AX102" i="10"/>
  <c r="AY102" i="10"/>
  <c r="AZ102" i="10"/>
  <c r="BA102" i="10"/>
  <c r="BB102" i="10"/>
  <c r="BC102" i="10"/>
  <c r="BD102" i="10"/>
  <c r="BE102" i="10"/>
  <c r="BF102" i="10"/>
  <c r="BG102" i="10"/>
  <c r="AH103" i="10"/>
  <c r="AI103" i="10"/>
  <c r="AJ103" i="10"/>
  <c r="AK103" i="10"/>
  <c r="AL103" i="10"/>
  <c r="AM103" i="10"/>
  <c r="AN103" i="10"/>
  <c r="AO103" i="10"/>
  <c r="AP103" i="10"/>
  <c r="AQ103" i="10"/>
  <c r="AR103" i="10"/>
  <c r="AS103" i="10"/>
  <c r="AT103" i="10"/>
  <c r="AU103" i="10"/>
  <c r="AV103" i="10"/>
  <c r="AW103" i="10"/>
  <c r="AX103" i="10"/>
  <c r="AY103" i="10"/>
  <c r="AZ103" i="10"/>
  <c r="BA103" i="10"/>
  <c r="BB103" i="10"/>
  <c r="BC103" i="10"/>
  <c r="BD103" i="10"/>
  <c r="BE103" i="10"/>
  <c r="BF103" i="10"/>
  <c r="BG103" i="10"/>
  <c r="AH104" i="10"/>
  <c r="AI104" i="10"/>
  <c r="AJ104" i="10"/>
  <c r="AK104" i="10"/>
  <c r="AL104" i="10"/>
  <c r="AM104" i="10"/>
  <c r="AN104" i="10"/>
  <c r="AO104" i="10"/>
  <c r="AP104" i="10"/>
  <c r="AQ104" i="10"/>
  <c r="AR104" i="10"/>
  <c r="AS104" i="10"/>
  <c r="AT104" i="10"/>
  <c r="AU104" i="10"/>
  <c r="AV104" i="10"/>
  <c r="AW104" i="10"/>
  <c r="AX104" i="10"/>
  <c r="AY104" i="10"/>
  <c r="AZ104" i="10"/>
  <c r="BA104" i="10"/>
  <c r="BB104" i="10"/>
  <c r="BC104" i="10"/>
  <c r="BD104" i="10"/>
  <c r="BE104" i="10"/>
  <c r="BF104" i="10"/>
  <c r="BG104" i="10"/>
  <c r="AH105" i="10"/>
  <c r="AI105" i="10"/>
  <c r="AJ105" i="10"/>
  <c r="AK105" i="10"/>
  <c r="AL105" i="10"/>
  <c r="AM105" i="10"/>
  <c r="AN105" i="10"/>
  <c r="AO105" i="10"/>
  <c r="AP105" i="10"/>
  <c r="AQ105" i="10"/>
  <c r="AR105" i="10"/>
  <c r="AS105" i="10"/>
  <c r="AT105" i="10"/>
  <c r="AU105" i="10"/>
  <c r="AV105" i="10"/>
  <c r="AW105" i="10"/>
  <c r="AX105" i="10"/>
  <c r="AY105" i="10"/>
  <c r="AZ105" i="10"/>
  <c r="BA105" i="10"/>
  <c r="BB105" i="10"/>
  <c r="BC105" i="10"/>
  <c r="BD105" i="10"/>
  <c r="BE105" i="10"/>
  <c r="BF105" i="10"/>
  <c r="BG105" i="10"/>
  <c r="AH106" i="10"/>
  <c r="AI106" i="10"/>
  <c r="AJ106" i="10"/>
  <c r="AK106" i="10"/>
  <c r="AL106" i="10"/>
  <c r="AM106" i="10"/>
  <c r="AN106" i="10"/>
  <c r="AO106" i="10"/>
  <c r="AP106" i="10"/>
  <c r="AQ106" i="10"/>
  <c r="AR106" i="10"/>
  <c r="AS106" i="10"/>
  <c r="AT106" i="10"/>
  <c r="AU106" i="10"/>
  <c r="AV106" i="10"/>
  <c r="AW106" i="10"/>
  <c r="AX106" i="10"/>
  <c r="AY106" i="10"/>
  <c r="AZ106" i="10"/>
  <c r="BA106" i="10"/>
  <c r="BB106" i="10"/>
  <c r="BC106" i="10"/>
  <c r="BD106" i="10"/>
  <c r="BE106" i="10"/>
  <c r="BF106" i="10"/>
  <c r="BG106" i="10"/>
  <c r="AH107" i="10"/>
  <c r="AI107" i="10"/>
  <c r="AJ107" i="10"/>
  <c r="AK107" i="10"/>
  <c r="AL107" i="10"/>
  <c r="AM107" i="10"/>
  <c r="AN107" i="10"/>
  <c r="AO107" i="10"/>
  <c r="AP107" i="10"/>
  <c r="AQ107" i="10"/>
  <c r="AR107" i="10"/>
  <c r="AS107" i="10"/>
  <c r="AT107" i="10"/>
  <c r="AU107" i="10"/>
  <c r="AV107" i="10"/>
  <c r="AW107" i="10"/>
  <c r="AX107" i="10"/>
  <c r="AY107" i="10"/>
  <c r="AZ107" i="10"/>
  <c r="BA107" i="10"/>
  <c r="BB107" i="10"/>
  <c r="BC107" i="10"/>
  <c r="BD107" i="10"/>
  <c r="BE107" i="10"/>
  <c r="BF107" i="10"/>
  <c r="BG107" i="10"/>
  <c r="AH108" i="10"/>
  <c r="AI108" i="10"/>
  <c r="AJ108" i="10"/>
  <c r="AK108" i="10"/>
  <c r="AL108" i="10"/>
  <c r="AM108" i="10"/>
  <c r="AN108" i="10"/>
  <c r="AO108" i="10"/>
  <c r="AP108" i="10"/>
  <c r="AQ108" i="10"/>
  <c r="AR108" i="10"/>
  <c r="AS108" i="10"/>
  <c r="AT108" i="10"/>
  <c r="AU108" i="10"/>
  <c r="AV108" i="10"/>
  <c r="AW108" i="10"/>
  <c r="AX108" i="10"/>
  <c r="AY108" i="10"/>
  <c r="AZ108" i="10"/>
  <c r="BA108" i="10"/>
  <c r="BB108" i="10"/>
  <c r="BC108" i="10"/>
  <c r="BD108" i="10"/>
  <c r="BE108" i="10"/>
  <c r="BF108" i="10"/>
  <c r="BG108" i="10"/>
  <c r="AH109" i="10"/>
  <c r="AI109" i="10"/>
  <c r="AJ109" i="10"/>
  <c r="AK109" i="10"/>
  <c r="AL109" i="10"/>
  <c r="AM109" i="10"/>
  <c r="AN109" i="10"/>
  <c r="AO109" i="10"/>
  <c r="AP109" i="10"/>
  <c r="AQ109" i="10"/>
  <c r="AR109" i="10"/>
  <c r="AS109" i="10"/>
  <c r="AT109" i="10"/>
  <c r="AU109" i="10"/>
  <c r="AV109" i="10"/>
  <c r="AW109" i="10"/>
  <c r="AX109" i="10"/>
  <c r="AY109" i="10"/>
  <c r="AZ109" i="10"/>
  <c r="BA109" i="10"/>
  <c r="BB109" i="10"/>
  <c r="BC109" i="10"/>
  <c r="BD109" i="10"/>
  <c r="BE109" i="10"/>
  <c r="BF109" i="10"/>
  <c r="BG109" i="10"/>
  <c r="AH110" i="10"/>
  <c r="AI110" i="10"/>
  <c r="AJ110" i="10"/>
  <c r="AK110" i="10"/>
  <c r="AL110" i="10"/>
  <c r="AM110" i="10"/>
  <c r="AN110" i="10"/>
  <c r="AO110" i="10"/>
  <c r="AP110" i="10"/>
  <c r="AQ110" i="10"/>
  <c r="AR110" i="10"/>
  <c r="AS110" i="10"/>
  <c r="AT110" i="10"/>
  <c r="AU110" i="10"/>
  <c r="AV110" i="10"/>
  <c r="AW110" i="10"/>
  <c r="AX110" i="10"/>
  <c r="AY110" i="10"/>
  <c r="AZ110" i="10"/>
  <c r="BA110" i="10"/>
  <c r="BB110" i="10"/>
  <c r="BC110" i="10"/>
  <c r="BD110" i="10"/>
  <c r="BE110" i="10"/>
  <c r="BF110" i="10"/>
  <c r="BG110" i="10"/>
  <c r="AH111" i="10"/>
  <c r="AI111" i="10"/>
  <c r="AJ111" i="10"/>
  <c r="AK111" i="10"/>
  <c r="AL111" i="10"/>
  <c r="AM111" i="10"/>
  <c r="AN111" i="10"/>
  <c r="AO111" i="10"/>
  <c r="AP111" i="10"/>
  <c r="AQ111" i="10"/>
  <c r="AR111" i="10"/>
  <c r="AS111" i="10"/>
  <c r="AT111" i="10"/>
  <c r="AU111" i="10"/>
  <c r="AV111" i="10"/>
  <c r="AW111" i="10"/>
  <c r="AX111" i="10"/>
  <c r="AY111" i="10"/>
  <c r="AZ111" i="10"/>
  <c r="BA111" i="10"/>
  <c r="BB111" i="10"/>
  <c r="BC111" i="10"/>
  <c r="BD111" i="10"/>
  <c r="BE111" i="10"/>
  <c r="BF111" i="10"/>
  <c r="BG111" i="10"/>
  <c r="AH112" i="10"/>
  <c r="AI112" i="10"/>
  <c r="AJ112" i="10"/>
  <c r="AK112" i="10"/>
  <c r="AL112" i="10"/>
  <c r="AM112" i="10"/>
  <c r="AN112" i="10"/>
  <c r="AO112" i="10"/>
  <c r="AP112" i="10"/>
  <c r="AQ112" i="10"/>
  <c r="AR112" i="10"/>
  <c r="AS112" i="10"/>
  <c r="AT112" i="10"/>
  <c r="AU112" i="10"/>
  <c r="AV112" i="10"/>
  <c r="AW112" i="10"/>
  <c r="AX112" i="10"/>
  <c r="AY112" i="10"/>
  <c r="AZ112" i="10"/>
  <c r="BA112" i="10"/>
  <c r="BB112" i="10"/>
  <c r="BC112" i="10"/>
  <c r="BD112" i="10"/>
  <c r="BE112" i="10"/>
  <c r="BF112" i="10"/>
  <c r="BG112" i="10"/>
  <c r="AH113" i="10"/>
  <c r="AI113" i="10"/>
  <c r="AJ113" i="10"/>
  <c r="AK113" i="10"/>
  <c r="AL113" i="10"/>
  <c r="AM113" i="10"/>
  <c r="AN113" i="10"/>
  <c r="AO113" i="10"/>
  <c r="AP113" i="10"/>
  <c r="AQ113" i="10"/>
  <c r="AR113" i="10"/>
  <c r="AS113" i="10"/>
  <c r="AT113" i="10"/>
  <c r="AU113" i="10"/>
  <c r="AV113" i="10"/>
  <c r="AW113" i="10"/>
  <c r="AX113" i="10"/>
  <c r="AY113" i="10"/>
  <c r="AZ113" i="10"/>
  <c r="BA113" i="10"/>
  <c r="BB113" i="10"/>
  <c r="BC113" i="10"/>
  <c r="BD113" i="10"/>
  <c r="BE113" i="10"/>
  <c r="BF113" i="10"/>
  <c r="BG113" i="10"/>
  <c r="AH114" i="10"/>
  <c r="AI114" i="10"/>
  <c r="AJ114" i="10"/>
  <c r="AK114" i="10"/>
  <c r="AL114" i="10"/>
  <c r="AM114" i="10"/>
  <c r="AN114" i="10"/>
  <c r="AO114" i="10"/>
  <c r="AP114" i="10"/>
  <c r="AQ114" i="10"/>
  <c r="AR114" i="10"/>
  <c r="AS114" i="10"/>
  <c r="AT114" i="10"/>
  <c r="AU114" i="10"/>
  <c r="AV114" i="10"/>
  <c r="AW114" i="10"/>
  <c r="AX114" i="10"/>
  <c r="AY114" i="10"/>
  <c r="AZ114" i="10"/>
  <c r="BA114" i="10"/>
  <c r="BB114" i="10"/>
  <c r="BC114" i="10"/>
  <c r="BD114" i="10"/>
  <c r="BE114" i="10"/>
  <c r="BF114" i="10"/>
  <c r="BG114" i="10"/>
  <c r="AH115" i="10"/>
  <c r="AI115" i="10"/>
  <c r="AJ115" i="10"/>
  <c r="AK115" i="10"/>
  <c r="AL115" i="10"/>
  <c r="AM115" i="10"/>
  <c r="AN115" i="10"/>
  <c r="AO115" i="10"/>
  <c r="AP115" i="10"/>
  <c r="AQ115" i="10"/>
  <c r="AR115" i="10"/>
  <c r="AS115" i="10"/>
  <c r="AT115" i="10"/>
  <c r="AU115" i="10"/>
  <c r="AV115" i="10"/>
  <c r="AW115" i="10"/>
  <c r="AX115" i="10"/>
  <c r="AY115" i="10"/>
  <c r="AZ115" i="10"/>
  <c r="BA115" i="10"/>
  <c r="BB115" i="10"/>
  <c r="BC115" i="10"/>
  <c r="BD115" i="10"/>
  <c r="BE115" i="10"/>
  <c r="BF115" i="10"/>
  <c r="BG115" i="10"/>
  <c r="AH116" i="10"/>
  <c r="AI116" i="10"/>
  <c r="AJ116" i="10"/>
  <c r="AK116" i="10"/>
  <c r="AL116" i="10"/>
  <c r="AM116" i="10"/>
  <c r="AN116" i="10"/>
  <c r="AO116" i="10"/>
  <c r="AP116" i="10"/>
  <c r="AQ116" i="10"/>
  <c r="AR116" i="10"/>
  <c r="AS116" i="10"/>
  <c r="AT116" i="10"/>
  <c r="AU116" i="10"/>
  <c r="AV116" i="10"/>
  <c r="AW116" i="10"/>
  <c r="AX116" i="10"/>
  <c r="AY116" i="10"/>
  <c r="AZ116" i="10"/>
  <c r="BA116" i="10"/>
  <c r="BB116" i="10"/>
  <c r="BC116" i="10"/>
  <c r="BD116" i="10"/>
  <c r="BE116" i="10"/>
  <c r="BF116" i="10"/>
  <c r="BG116" i="10"/>
  <c r="AH117" i="10"/>
  <c r="AI117" i="10"/>
  <c r="AJ117" i="10"/>
  <c r="AK117" i="10"/>
  <c r="AL117" i="10"/>
  <c r="AM117" i="10"/>
  <c r="AN117" i="10"/>
  <c r="AO117" i="10"/>
  <c r="AP117" i="10"/>
  <c r="AQ117" i="10"/>
  <c r="AR117" i="10"/>
  <c r="AS117" i="10"/>
  <c r="AT117" i="10"/>
  <c r="AU117" i="10"/>
  <c r="AV117" i="10"/>
  <c r="AW117" i="10"/>
  <c r="AX117" i="10"/>
  <c r="AY117" i="10"/>
  <c r="AZ117" i="10"/>
  <c r="BA117" i="10"/>
  <c r="BB117" i="10"/>
  <c r="BC117" i="10"/>
  <c r="BD117" i="10"/>
  <c r="BE117" i="10"/>
  <c r="BF117" i="10"/>
  <c r="BG117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AH6" i="10"/>
  <c r="X6" i="9"/>
  <c r="DG7" i="9"/>
  <c r="DG8" i="9"/>
  <c r="DG9" i="9"/>
  <c r="DG10" i="9"/>
  <c r="DG11" i="9"/>
  <c r="DG12" i="9"/>
  <c r="DG13" i="9"/>
  <c r="DG14" i="9"/>
  <c r="DG15" i="9"/>
  <c r="DG16" i="9"/>
  <c r="DG17" i="9"/>
  <c r="DG18" i="9"/>
  <c r="DG19" i="9"/>
  <c r="DG20" i="9"/>
  <c r="DG21" i="9"/>
  <c r="DG22" i="9"/>
  <c r="DG23" i="9"/>
  <c r="DG24" i="9"/>
  <c r="DG25" i="9"/>
  <c r="DG26" i="9"/>
  <c r="DG27" i="9"/>
  <c r="DG28" i="9"/>
  <c r="DG29" i="9"/>
  <c r="DG30" i="9"/>
  <c r="DG31" i="9"/>
  <c r="DG32" i="9"/>
  <c r="DG33" i="9"/>
  <c r="DG34" i="9"/>
  <c r="DG35" i="9"/>
  <c r="DG36" i="9"/>
  <c r="DG37" i="9"/>
  <c r="DG38" i="9"/>
  <c r="DG39" i="9"/>
  <c r="DG40" i="9"/>
  <c r="DG41" i="9"/>
  <c r="DG42" i="9"/>
  <c r="DG43" i="9"/>
  <c r="DG44" i="9"/>
  <c r="DG45" i="9"/>
  <c r="DG46" i="9"/>
  <c r="DG47" i="9"/>
  <c r="DG48" i="9"/>
  <c r="DG49" i="9"/>
  <c r="DG50" i="9"/>
  <c r="BC7" i="8"/>
  <c r="DA7" i="9"/>
  <c r="DA8" i="9"/>
  <c r="DA9" i="9"/>
  <c r="DA10" i="9"/>
  <c r="DA11" i="9"/>
  <c r="DA12" i="9"/>
  <c r="DA13" i="9"/>
  <c r="DA14" i="9"/>
  <c r="DA15" i="9"/>
  <c r="DA16" i="9"/>
  <c r="DA17" i="9"/>
  <c r="DA18" i="9"/>
  <c r="DA19" i="9"/>
  <c r="DA20" i="9"/>
  <c r="DA21" i="9"/>
  <c r="DA22" i="9"/>
  <c r="DA23" i="9"/>
  <c r="DA24" i="9"/>
  <c r="DA25" i="9"/>
  <c r="DA26" i="9"/>
  <c r="DA27" i="9"/>
  <c r="DA28" i="9"/>
  <c r="DA29" i="9"/>
  <c r="DA30" i="9"/>
  <c r="DA31" i="9"/>
  <c r="DA32" i="9"/>
  <c r="DA33" i="9"/>
  <c r="DA34" i="9"/>
  <c r="DA35" i="9"/>
  <c r="DA36" i="9"/>
  <c r="DA37" i="9"/>
  <c r="DA38" i="9"/>
  <c r="DA39" i="9"/>
  <c r="DA40" i="9"/>
  <c r="DA41" i="9"/>
  <c r="DA42" i="9"/>
  <c r="DA43" i="9"/>
  <c r="DA44" i="9"/>
  <c r="DA45" i="9"/>
  <c r="DA46" i="9"/>
  <c r="DA47" i="9"/>
  <c r="DA48" i="9"/>
  <c r="DA49" i="9"/>
  <c r="DA50" i="9"/>
  <c r="DA6" i="9"/>
  <c r="AW8" i="7"/>
  <c r="AW9" i="7"/>
  <c r="BC9" i="7" s="1"/>
  <c r="AW10" i="7"/>
  <c r="BC10" i="7" s="1"/>
  <c r="AW11" i="7"/>
  <c r="BC11" i="7" s="1"/>
  <c r="AW12" i="7"/>
  <c r="AW13" i="7"/>
  <c r="BC13" i="7" s="1"/>
  <c r="AW14" i="7"/>
  <c r="BC14" i="7" s="1"/>
  <c r="AW15" i="7"/>
  <c r="BC15" i="7" s="1"/>
  <c r="AW16" i="7"/>
  <c r="AW17" i="7"/>
  <c r="BC17" i="7" s="1"/>
  <c r="AW18" i="7"/>
  <c r="BC18" i="7" s="1"/>
  <c r="AW19" i="7"/>
  <c r="BC19" i="7" s="1"/>
  <c r="AW20" i="7"/>
  <c r="AW21" i="7"/>
  <c r="BC21" i="7" s="1"/>
  <c r="AW22" i="7"/>
  <c r="BC22" i="7" s="1"/>
  <c r="AW23" i="7"/>
  <c r="BC23" i="7" s="1"/>
  <c r="AW24" i="7"/>
  <c r="AW25" i="7"/>
  <c r="BC25" i="7" s="1"/>
  <c r="AW26" i="7"/>
  <c r="BC26" i="7" s="1"/>
  <c r="AW27" i="7"/>
  <c r="BC27" i="7" s="1"/>
  <c r="AW28" i="7"/>
  <c r="AW29" i="7"/>
  <c r="BC29" i="7" s="1"/>
  <c r="AW30" i="7"/>
  <c r="BC30" i="7" s="1"/>
  <c r="AW31" i="7"/>
  <c r="BC31" i="7" s="1"/>
  <c r="AW32" i="7"/>
  <c r="AW33" i="7"/>
  <c r="BC33" i="7" s="1"/>
  <c r="AW34" i="7"/>
  <c r="BC34" i="7" s="1"/>
  <c r="AW35" i="7"/>
  <c r="BC35" i="7" s="1"/>
  <c r="AW36" i="7"/>
  <c r="AW37" i="7"/>
  <c r="BC37" i="7" s="1"/>
  <c r="AW38" i="7"/>
  <c r="BC38" i="7" s="1"/>
  <c r="AW39" i="7"/>
  <c r="BC39" i="7" s="1"/>
  <c r="AW40" i="7"/>
  <c r="AW41" i="7"/>
  <c r="BC41" i="7" s="1"/>
  <c r="AW42" i="7"/>
  <c r="BC42" i="7" s="1"/>
  <c r="AW43" i="7"/>
  <c r="BC43" i="7" s="1"/>
  <c r="AW44" i="7"/>
  <c r="AW45" i="7"/>
  <c r="BC45" i="7" s="1"/>
  <c r="AW46" i="7"/>
  <c r="BC46" i="7" s="1"/>
  <c r="AW47" i="7"/>
  <c r="BC47" i="7" s="1"/>
  <c r="AW48" i="7"/>
  <c r="AW49" i="7"/>
  <c r="BC49" i="7" s="1"/>
  <c r="AW50" i="7"/>
  <c r="BC50" i="7" s="1"/>
  <c r="AW51" i="7"/>
  <c r="BC51" i="7" s="1"/>
  <c r="AW52" i="7"/>
  <c r="AW53" i="7"/>
  <c r="BC53" i="7" s="1"/>
  <c r="AW54" i="7"/>
  <c r="BC54" i="7" s="1"/>
  <c r="AW55" i="7"/>
  <c r="BC55" i="7" s="1"/>
  <c r="AW56" i="7"/>
  <c r="AW57" i="7"/>
  <c r="BC57" i="7" s="1"/>
  <c r="AW58" i="7"/>
  <c r="BC58" i="7" s="1"/>
  <c r="AW59" i="7"/>
  <c r="BC59" i="7" s="1"/>
  <c r="AW60" i="7"/>
  <c r="AW61" i="7"/>
  <c r="BC61" i="7" s="1"/>
  <c r="AW62" i="7"/>
  <c r="BC62" i="7" s="1"/>
  <c r="AW63" i="7"/>
  <c r="BC63" i="7" s="1"/>
  <c r="AW64" i="7"/>
  <c r="AW65" i="7"/>
  <c r="BC65" i="7" s="1"/>
  <c r="AW66" i="7"/>
  <c r="BC66" i="7" s="1"/>
  <c r="AW67" i="7"/>
  <c r="BC67" i="7" s="1"/>
  <c r="AW68" i="7"/>
  <c r="AW69" i="7"/>
  <c r="BC69" i="7" s="1"/>
  <c r="AW70" i="7"/>
  <c r="BC70" i="7" s="1"/>
  <c r="AW71" i="7"/>
  <c r="BC71" i="7" s="1"/>
  <c r="AW72" i="7"/>
  <c r="AW73" i="7"/>
  <c r="BC73" i="7" s="1"/>
  <c r="AW74" i="7"/>
  <c r="BC74" i="7" s="1"/>
  <c r="AW75" i="7"/>
  <c r="BC75" i="7" s="1"/>
  <c r="AW76" i="7"/>
  <c r="AW77" i="7"/>
  <c r="BC77" i="7" s="1"/>
  <c r="AW78" i="7"/>
  <c r="BC78" i="7" s="1"/>
  <c r="AW79" i="7"/>
  <c r="BC79" i="7" s="1"/>
  <c r="AW80" i="7"/>
  <c r="AW81" i="7"/>
  <c r="BC81" i="7" s="1"/>
  <c r="AW82" i="7"/>
  <c r="BC82" i="7" s="1"/>
  <c r="AW83" i="7"/>
  <c r="BC83" i="7" s="1"/>
  <c r="AW84" i="7"/>
  <c r="AW85" i="7"/>
  <c r="BC85" i="7" s="1"/>
  <c r="AW86" i="7"/>
  <c r="BC86" i="7" s="1"/>
  <c r="AW87" i="7"/>
  <c r="BC87" i="7" s="1"/>
  <c r="AW88" i="7"/>
  <c r="AW89" i="7"/>
  <c r="BC89" i="7" s="1"/>
  <c r="AW90" i="7"/>
  <c r="BC90" i="7" s="1"/>
  <c r="AW91" i="7"/>
  <c r="BC91" i="7" s="1"/>
  <c r="AW92" i="7"/>
  <c r="AW93" i="7"/>
  <c r="BC93" i="7" s="1"/>
  <c r="AW94" i="7"/>
  <c r="BC94" i="7" s="1"/>
  <c r="AW95" i="7"/>
  <c r="BC95" i="7" s="1"/>
  <c r="AW96" i="7"/>
  <c r="AW97" i="7"/>
  <c r="BC97" i="7" s="1"/>
  <c r="AW98" i="7"/>
  <c r="BC98" i="7" s="1"/>
  <c r="AW99" i="7"/>
  <c r="BC99" i="7" s="1"/>
  <c r="AW100" i="7"/>
  <c r="AW101" i="7"/>
  <c r="BC101" i="7" s="1"/>
  <c r="AW102" i="7"/>
  <c r="BC102" i="7" s="1"/>
  <c r="AW103" i="7"/>
  <c r="BC103" i="7" s="1"/>
  <c r="AW104" i="7"/>
  <c r="AW105" i="7"/>
  <c r="BC105" i="7" s="1"/>
  <c r="AW106" i="7"/>
  <c r="BC106" i="7" s="1"/>
  <c r="AW107" i="7"/>
  <c r="BC107" i="7" s="1"/>
  <c r="AW108" i="7"/>
  <c r="AW109" i="7"/>
  <c r="BC109" i="7" s="1"/>
  <c r="AW110" i="7"/>
  <c r="BC110" i="7" s="1"/>
  <c r="AW111" i="7"/>
  <c r="BC111" i="7" s="1"/>
  <c r="AW112" i="7"/>
  <c r="AW113" i="7"/>
  <c r="BC113" i="7" s="1"/>
  <c r="AW114" i="7"/>
  <c r="BC114" i="7" s="1"/>
  <c r="AW115" i="7"/>
  <c r="BC115" i="7" s="1"/>
  <c r="AW116" i="7"/>
  <c r="AW117" i="7"/>
  <c r="BC117" i="7" s="1"/>
  <c r="AW118" i="7"/>
  <c r="BC118" i="7" s="1"/>
  <c r="AW7" i="7"/>
  <c r="AW8" i="8"/>
  <c r="AW9" i="8"/>
  <c r="AW10" i="8"/>
  <c r="AW11" i="8"/>
  <c r="AW12" i="8"/>
  <c r="AW13" i="8"/>
  <c r="AW14" i="8"/>
  <c r="AW15" i="8"/>
  <c r="AW16" i="8"/>
  <c r="AW17" i="8"/>
  <c r="AW18" i="8"/>
  <c r="AW19" i="8"/>
  <c r="AW20" i="8"/>
  <c r="AW21" i="8"/>
  <c r="AW22" i="8"/>
  <c r="AW23" i="8"/>
  <c r="AW24" i="8"/>
  <c r="AW25" i="8"/>
  <c r="AW26" i="8"/>
  <c r="AW27" i="8"/>
  <c r="AW28" i="8"/>
  <c r="AW29" i="8"/>
  <c r="AW30" i="8"/>
  <c r="AW31" i="8"/>
  <c r="AW32" i="8"/>
  <c r="AW33" i="8"/>
  <c r="AW34" i="8"/>
  <c r="AW35" i="8"/>
  <c r="AW36" i="8"/>
  <c r="AW37" i="8"/>
  <c r="AW38" i="8"/>
  <c r="AW39" i="8"/>
  <c r="AW40" i="8"/>
  <c r="AW41" i="8"/>
  <c r="AW42" i="8"/>
  <c r="AW43" i="8"/>
  <c r="AW44" i="8"/>
  <c r="AW45" i="8"/>
  <c r="AW46" i="8"/>
  <c r="AW47" i="8"/>
  <c r="AW48" i="8"/>
  <c r="AW49" i="8"/>
  <c r="AW50" i="8"/>
  <c r="AW51" i="8"/>
  <c r="AW7" i="8"/>
  <c r="CZ7" i="9"/>
  <c r="CZ8" i="9"/>
  <c r="CZ9" i="9"/>
  <c r="CZ10" i="9"/>
  <c r="CZ11" i="9"/>
  <c r="CZ12" i="9"/>
  <c r="CZ13" i="9"/>
  <c r="CZ14" i="9"/>
  <c r="CZ15" i="9"/>
  <c r="CZ16" i="9"/>
  <c r="CZ17" i="9"/>
  <c r="CZ18" i="9"/>
  <c r="CZ19" i="9"/>
  <c r="CZ20" i="9"/>
  <c r="CZ21" i="9"/>
  <c r="CZ22" i="9"/>
  <c r="CZ23" i="9"/>
  <c r="CZ24" i="9"/>
  <c r="CZ25" i="9"/>
  <c r="CZ26" i="9"/>
  <c r="CZ27" i="9"/>
  <c r="CZ28" i="9"/>
  <c r="CZ29" i="9"/>
  <c r="CZ30" i="9"/>
  <c r="CZ31" i="9"/>
  <c r="CZ32" i="9"/>
  <c r="CZ33" i="9"/>
  <c r="CZ34" i="9"/>
  <c r="CZ35" i="9"/>
  <c r="CZ36" i="9"/>
  <c r="CZ37" i="9"/>
  <c r="CZ38" i="9"/>
  <c r="CZ39" i="9"/>
  <c r="CZ40" i="9"/>
  <c r="CZ41" i="9"/>
  <c r="CZ42" i="9"/>
  <c r="CZ43" i="9"/>
  <c r="CZ44" i="9"/>
  <c r="CZ45" i="9"/>
  <c r="CZ46" i="9"/>
  <c r="CZ47" i="9"/>
  <c r="CZ48" i="9"/>
  <c r="CZ49" i="9"/>
  <c r="CZ50" i="9"/>
  <c r="AV8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29" i="8"/>
  <c r="AV30" i="8"/>
  <c r="AV31" i="8"/>
  <c r="AV32" i="8"/>
  <c r="AV33" i="8"/>
  <c r="AV34" i="8"/>
  <c r="AV35" i="8"/>
  <c r="AV36" i="8"/>
  <c r="AV37" i="8"/>
  <c r="AV38" i="8"/>
  <c r="AV39" i="8"/>
  <c r="AV40" i="8"/>
  <c r="AV41" i="8"/>
  <c r="AV42" i="8"/>
  <c r="AV43" i="8"/>
  <c r="AV44" i="8"/>
  <c r="AV45" i="8"/>
  <c r="AV46" i="8"/>
  <c r="AV47" i="8"/>
  <c r="AV48" i="8"/>
  <c r="AV49" i="8"/>
  <c r="AV50" i="8"/>
  <c r="AV51" i="8"/>
  <c r="AV7" i="8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AN7" i="8"/>
  <c r="AO7" i="8"/>
  <c r="AP7" i="8"/>
  <c r="AQ7" i="8"/>
  <c r="AM7" i="8"/>
  <c r="CE7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BZ6" i="9"/>
  <c r="BY6" i="9"/>
  <c r="BX6" i="9"/>
  <c r="BW6" i="9"/>
  <c r="BV6" i="9"/>
  <c r="BU6" i="9"/>
  <c r="BT6" i="9"/>
  <c r="BS6" i="9"/>
  <c r="BR6" i="9"/>
  <c r="BQ6" i="9"/>
  <c r="BP6" i="9"/>
  <c r="BO6" i="9"/>
  <c r="BN6" i="9"/>
  <c r="BM6" i="9"/>
  <c r="BL6" i="9"/>
  <c r="AD6" i="8"/>
  <c r="AD6" i="7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F6" i="9"/>
  <c r="BE6" i="9"/>
  <c r="BD6" i="9"/>
  <c r="BC6" i="9"/>
  <c r="BB6" i="9"/>
  <c r="BA6" i="9"/>
  <c r="AZ6" i="9"/>
  <c r="AX6" i="9"/>
  <c r="AW6" i="9"/>
  <c r="AV6" i="9"/>
  <c r="AU6" i="9"/>
  <c r="AT6" i="9"/>
  <c r="AS6" i="9"/>
  <c r="AY6" i="9"/>
  <c r="AR6" i="9"/>
  <c r="AQ6" i="9"/>
  <c r="U6" i="8"/>
  <c r="Y51" i="9"/>
  <c r="Z51" i="9"/>
  <c r="AA51" i="9"/>
  <c r="AB51" i="9"/>
  <c r="AC51" i="9"/>
  <c r="AD51" i="9"/>
  <c r="AF51" i="9"/>
  <c r="AI51" i="9"/>
  <c r="AJ51" i="9"/>
  <c r="AK51" i="9"/>
  <c r="AL51" i="9"/>
  <c r="AM51" i="9"/>
  <c r="X51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X13" i="9"/>
  <c r="Y13" i="9"/>
  <c r="Z13" i="9"/>
  <c r="AA13" i="9"/>
  <c r="AB13" i="9"/>
  <c r="AC13" i="9"/>
  <c r="AD13" i="9"/>
  <c r="AE13" i="9"/>
  <c r="AE51" i="9" s="1"/>
  <c r="AF13" i="9"/>
  <c r="AG13" i="9"/>
  <c r="AH13" i="9"/>
  <c r="AI13" i="9"/>
  <c r="AJ13" i="9"/>
  <c r="AK13" i="9"/>
  <c r="AL13" i="9"/>
  <c r="AM13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X15" i="9"/>
  <c r="Y15" i="9"/>
  <c r="Z15" i="9"/>
  <c r="AA15" i="9"/>
  <c r="AB15" i="9"/>
  <c r="AC15" i="9"/>
  <c r="AD15" i="9"/>
  <c r="AE15" i="9"/>
  <c r="AF15" i="9"/>
  <c r="AG15" i="9"/>
  <c r="AG51" i="9" s="1"/>
  <c r="AH15" i="9"/>
  <c r="AI15" i="9"/>
  <c r="AJ15" i="9"/>
  <c r="AK15" i="9"/>
  <c r="AL15" i="9"/>
  <c r="AM15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M6" i="8"/>
  <c r="U7" i="8"/>
  <c r="AD7" i="8" s="1"/>
  <c r="V7" i="8"/>
  <c r="W7" i="8"/>
  <c r="AF7" i="8" s="1"/>
  <c r="X7" i="8"/>
  <c r="AG7" i="8" s="1"/>
  <c r="Y7" i="8"/>
  <c r="AH7" i="8" s="1"/>
  <c r="U8" i="8"/>
  <c r="V8" i="8"/>
  <c r="AE8" i="8" s="1"/>
  <c r="W8" i="8"/>
  <c r="AF8" i="8" s="1"/>
  <c r="X8" i="8"/>
  <c r="AG8" i="8" s="1"/>
  <c r="Y8" i="8"/>
  <c r="U9" i="8"/>
  <c r="V9" i="8"/>
  <c r="AE9" i="8" s="1"/>
  <c r="W9" i="8"/>
  <c r="AF9" i="8" s="1"/>
  <c r="X9" i="8"/>
  <c r="AG9" i="8" s="1"/>
  <c r="Y9" i="8"/>
  <c r="U10" i="8"/>
  <c r="AD10" i="8" s="1"/>
  <c r="V10" i="8"/>
  <c r="AE10" i="8" s="1"/>
  <c r="W10" i="8"/>
  <c r="X10" i="8"/>
  <c r="Y10" i="8"/>
  <c r="AH10" i="8" s="1"/>
  <c r="U11" i="8"/>
  <c r="AD11" i="8" s="1"/>
  <c r="V11" i="8"/>
  <c r="W11" i="8"/>
  <c r="AF11" i="8" s="1"/>
  <c r="X11" i="8"/>
  <c r="AG11" i="8" s="1"/>
  <c r="Y11" i="8"/>
  <c r="U12" i="8"/>
  <c r="V12" i="8"/>
  <c r="AE12" i="8" s="1"/>
  <c r="W12" i="8"/>
  <c r="AF12" i="8" s="1"/>
  <c r="X12" i="8"/>
  <c r="Y12" i="8"/>
  <c r="U13" i="8"/>
  <c r="AD13" i="8" s="1"/>
  <c r="V13" i="8"/>
  <c r="AE13" i="8" s="1"/>
  <c r="W13" i="8"/>
  <c r="X13" i="8"/>
  <c r="AG13" i="8" s="1"/>
  <c r="Y13" i="8"/>
  <c r="U14" i="8"/>
  <c r="AD14" i="8" s="1"/>
  <c r="V14" i="8"/>
  <c r="AE14" i="8" s="1"/>
  <c r="W14" i="8"/>
  <c r="X14" i="8"/>
  <c r="Y14" i="8"/>
  <c r="AH14" i="8" s="1"/>
  <c r="U15" i="8"/>
  <c r="AD15" i="8" s="1"/>
  <c r="V15" i="8"/>
  <c r="W15" i="8"/>
  <c r="AF15" i="8" s="1"/>
  <c r="X15" i="8"/>
  <c r="AG15" i="8" s="1"/>
  <c r="Y15" i="8"/>
  <c r="AH15" i="8" s="1"/>
  <c r="U16" i="8"/>
  <c r="V16" i="8"/>
  <c r="AE16" i="8" s="1"/>
  <c r="W16" i="8"/>
  <c r="X16" i="8"/>
  <c r="AG16" i="8" s="1"/>
  <c r="Y16" i="8"/>
  <c r="U17" i="8"/>
  <c r="V17" i="8"/>
  <c r="AE17" i="8" s="1"/>
  <c r="W17" i="8"/>
  <c r="AF17" i="8" s="1"/>
  <c r="X17" i="8"/>
  <c r="AG17" i="8" s="1"/>
  <c r="Y17" i="8"/>
  <c r="U18" i="8"/>
  <c r="AD18" i="8" s="1"/>
  <c r="V18" i="8"/>
  <c r="W18" i="8"/>
  <c r="X18" i="8"/>
  <c r="Y18" i="8"/>
  <c r="AH18" i="8" s="1"/>
  <c r="U19" i="8"/>
  <c r="V19" i="8"/>
  <c r="W19" i="8"/>
  <c r="AF19" i="8" s="1"/>
  <c r="X19" i="8"/>
  <c r="AG19" i="8" s="1"/>
  <c r="Y19" i="8"/>
  <c r="AH19" i="8" s="1"/>
  <c r="U20" i="8"/>
  <c r="V20" i="8"/>
  <c r="AE20" i="8" s="1"/>
  <c r="W20" i="8"/>
  <c r="X20" i="8"/>
  <c r="AG20" i="8" s="1"/>
  <c r="Y20" i="8"/>
  <c r="U21" i="8"/>
  <c r="V21" i="8"/>
  <c r="AE21" i="8" s="1"/>
  <c r="W21" i="8"/>
  <c r="AF21" i="8" s="1"/>
  <c r="X21" i="8"/>
  <c r="AG21" i="8" s="1"/>
  <c r="Y21" i="8"/>
  <c r="AH21" i="8" s="1"/>
  <c r="U22" i="8"/>
  <c r="AD22" i="8" s="1"/>
  <c r="V22" i="8"/>
  <c r="AE22" i="8" s="1"/>
  <c r="W22" i="8"/>
  <c r="X22" i="8"/>
  <c r="AG22" i="8" s="1"/>
  <c r="Y22" i="8"/>
  <c r="AH22" i="8" s="1"/>
  <c r="U23" i="8"/>
  <c r="AD23" i="8" s="1"/>
  <c r="V23" i="8"/>
  <c r="W23" i="8"/>
  <c r="AF23" i="8" s="1"/>
  <c r="X23" i="8"/>
  <c r="AG23" i="8" s="1"/>
  <c r="Y23" i="8"/>
  <c r="AH23" i="8" s="1"/>
  <c r="U24" i="8"/>
  <c r="V24" i="8"/>
  <c r="AE24" i="8" s="1"/>
  <c r="W24" i="8"/>
  <c r="AF24" i="8" s="1"/>
  <c r="X24" i="8"/>
  <c r="AG24" i="8" s="1"/>
  <c r="Y24" i="8"/>
  <c r="U25" i="8"/>
  <c r="V25" i="8"/>
  <c r="AE25" i="8" s="1"/>
  <c r="W25" i="8"/>
  <c r="AF25" i="8" s="1"/>
  <c r="X25" i="8"/>
  <c r="AG25" i="8" s="1"/>
  <c r="Y25" i="8"/>
  <c r="U26" i="8"/>
  <c r="AD26" i="8" s="1"/>
  <c r="V26" i="8"/>
  <c r="AE26" i="8" s="1"/>
  <c r="W26" i="8"/>
  <c r="X26" i="8"/>
  <c r="Y26" i="8"/>
  <c r="AH26" i="8" s="1"/>
  <c r="U27" i="8"/>
  <c r="AD27" i="8" s="1"/>
  <c r="V27" i="8"/>
  <c r="W27" i="8"/>
  <c r="AF27" i="8" s="1"/>
  <c r="X27" i="8"/>
  <c r="AG27" i="8" s="1"/>
  <c r="Y27" i="8"/>
  <c r="U28" i="8"/>
  <c r="V28" i="8"/>
  <c r="AE28" i="8" s="1"/>
  <c r="W28" i="8"/>
  <c r="AF28" i="8" s="1"/>
  <c r="X28" i="8"/>
  <c r="Y28" i="8"/>
  <c r="U29" i="8"/>
  <c r="AD29" i="8" s="1"/>
  <c r="V29" i="8"/>
  <c r="AE29" i="8" s="1"/>
  <c r="W29" i="8"/>
  <c r="X29" i="8"/>
  <c r="AG29" i="8" s="1"/>
  <c r="Y29" i="8"/>
  <c r="U30" i="8"/>
  <c r="AD30" i="8" s="1"/>
  <c r="V30" i="8"/>
  <c r="AE30" i="8" s="1"/>
  <c r="W30" i="8"/>
  <c r="X30" i="8"/>
  <c r="Y30" i="8"/>
  <c r="AH30" i="8" s="1"/>
  <c r="U31" i="8"/>
  <c r="AD31" i="8" s="1"/>
  <c r="V31" i="8"/>
  <c r="W31" i="8"/>
  <c r="AF31" i="8" s="1"/>
  <c r="X31" i="8"/>
  <c r="AG31" i="8" s="1"/>
  <c r="Y31" i="8"/>
  <c r="AH31" i="8" s="1"/>
  <c r="U32" i="8"/>
  <c r="V32" i="8"/>
  <c r="AE32" i="8" s="1"/>
  <c r="W32" i="8"/>
  <c r="X32" i="8"/>
  <c r="AG32" i="8" s="1"/>
  <c r="Y32" i="8"/>
  <c r="U33" i="8"/>
  <c r="V33" i="8"/>
  <c r="AE33" i="8" s="1"/>
  <c r="W33" i="8"/>
  <c r="AF33" i="8" s="1"/>
  <c r="X33" i="8"/>
  <c r="AG33" i="8" s="1"/>
  <c r="Y33" i="8"/>
  <c r="U34" i="8"/>
  <c r="AD34" i="8" s="1"/>
  <c r="V34" i="8"/>
  <c r="W34" i="8"/>
  <c r="X34" i="8"/>
  <c r="Y34" i="8"/>
  <c r="AH34" i="8" s="1"/>
  <c r="U35" i="8"/>
  <c r="V35" i="8"/>
  <c r="W35" i="8"/>
  <c r="AF35" i="8" s="1"/>
  <c r="X35" i="8"/>
  <c r="AG35" i="8" s="1"/>
  <c r="Y35" i="8"/>
  <c r="AH35" i="8" s="1"/>
  <c r="U36" i="8"/>
  <c r="V36" i="8"/>
  <c r="AE36" i="8" s="1"/>
  <c r="W36" i="8"/>
  <c r="X36" i="8"/>
  <c r="AG36" i="8" s="1"/>
  <c r="Y36" i="8"/>
  <c r="U37" i="8"/>
  <c r="V37" i="8"/>
  <c r="AE37" i="8" s="1"/>
  <c r="W37" i="8"/>
  <c r="AF37" i="8" s="1"/>
  <c r="X37" i="8"/>
  <c r="AG37" i="8" s="1"/>
  <c r="Y37" i="8"/>
  <c r="AH37" i="8" s="1"/>
  <c r="U38" i="8"/>
  <c r="AD38" i="8" s="1"/>
  <c r="V38" i="8"/>
  <c r="AE38" i="8" s="1"/>
  <c r="W38" i="8"/>
  <c r="X38" i="8"/>
  <c r="AG38" i="8" s="1"/>
  <c r="Y38" i="8"/>
  <c r="AH38" i="8" s="1"/>
  <c r="U39" i="8"/>
  <c r="AD39" i="8" s="1"/>
  <c r="V39" i="8"/>
  <c r="W39" i="8"/>
  <c r="AF39" i="8" s="1"/>
  <c r="X39" i="8"/>
  <c r="AG39" i="8" s="1"/>
  <c r="Y39" i="8"/>
  <c r="AH39" i="8" s="1"/>
  <c r="U40" i="8"/>
  <c r="V40" i="8"/>
  <c r="AE40" i="8" s="1"/>
  <c r="W40" i="8"/>
  <c r="AF40" i="8" s="1"/>
  <c r="X40" i="8"/>
  <c r="AG40" i="8" s="1"/>
  <c r="Y40" i="8"/>
  <c r="U41" i="8"/>
  <c r="V41" i="8"/>
  <c r="AE41" i="8" s="1"/>
  <c r="W41" i="8"/>
  <c r="AF41" i="8" s="1"/>
  <c r="X41" i="8"/>
  <c r="AG41" i="8" s="1"/>
  <c r="Y41" i="8"/>
  <c r="U42" i="8"/>
  <c r="AD42" i="8" s="1"/>
  <c r="V42" i="8"/>
  <c r="AE42" i="8" s="1"/>
  <c r="W42" i="8"/>
  <c r="X42" i="8"/>
  <c r="Y42" i="8"/>
  <c r="AH42" i="8" s="1"/>
  <c r="U43" i="8"/>
  <c r="AD43" i="8" s="1"/>
  <c r="V43" i="8"/>
  <c r="W43" i="8"/>
  <c r="AF43" i="8" s="1"/>
  <c r="X43" i="8"/>
  <c r="AG43" i="8" s="1"/>
  <c r="Y43" i="8"/>
  <c r="U44" i="8"/>
  <c r="V44" i="8"/>
  <c r="AE44" i="8" s="1"/>
  <c r="W44" i="8"/>
  <c r="AF44" i="8" s="1"/>
  <c r="X44" i="8"/>
  <c r="Y44" i="8"/>
  <c r="U45" i="8"/>
  <c r="AD45" i="8" s="1"/>
  <c r="V45" i="8"/>
  <c r="AE45" i="8" s="1"/>
  <c r="W45" i="8"/>
  <c r="AF45" i="8" s="1"/>
  <c r="X45" i="8"/>
  <c r="Y45" i="8"/>
  <c r="AH45" i="8" s="1"/>
  <c r="U46" i="8"/>
  <c r="AD46" i="8" s="1"/>
  <c r="V46" i="8"/>
  <c r="AE46" i="8" s="1"/>
  <c r="W46" i="8"/>
  <c r="X46" i="8"/>
  <c r="Y46" i="8"/>
  <c r="AH46" i="8" s="1"/>
  <c r="U47" i="8"/>
  <c r="AD47" i="8" s="1"/>
  <c r="V47" i="8"/>
  <c r="W47" i="8"/>
  <c r="X47" i="8"/>
  <c r="AG47" i="8" s="1"/>
  <c r="Y47" i="8"/>
  <c r="AH47" i="8" s="1"/>
  <c r="U48" i="8"/>
  <c r="V48" i="8"/>
  <c r="AE48" i="8" s="1"/>
  <c r="W48" i="8"/>
  <c r="X48" i="8"/>
  <c r="AG48" i="8" s="1"/>
  <c r="Y48" i="8"/>
  <c r="U49" i="8"/>
  <c r="V49" i="8"/>
  <c r="AE49" i="8" s="1"/>
  <c r="W49" i="8"/>
  <c r="AF49" i="8" s="1"/>
  <c r="X49" i="8"/>
  <c r="AG49" i="8" s="1"/>
  <c r="Y49" i="8"/>
  <c r="AH49" i="8" s="1"/>
  <c r="U50" i="8"/>
  <c r="AD50" i="8" s="1"/>
  <c r="V50" i="8"/>
  <c r="AE50" i="8" s="1"/>
  <c r="W50" i="8"/>
  <c r="X50" i="8"/>
  <c r="AG50" i="8" s="1"/>
  <c r="Y50" i="8"/>
  <c r="AH50" i="8" s="1"/>
  <c r="Y6" i="8"/>
  <c r="AH6" i="8" s="1"/>
  <c r="X6" i="8"/>
  <c r="W6" i="8"/>
  <c r="V6" i="8"/>
  <c r="AF50" i="8"/>
  <c r="Q50" i="8"/>
  <c r="P50" i="8"/>
  <c r="O50" i="8"/>
  <c r="N50" i="8"/>
  <c r="M50" i="8"/>
  <c r="AD49" i="8"/>
  <c r="Q49" i="8"/>
  <c r="P49" i="8"/>
  <c r="O49" i="8"/>
  <c r="N49" i="8"/>
  <c r="M49" i="8"/>
  <c r="AH48" i="8"/>
  <c r="AF48" i="8"/>
  <c r="AD48" i="8"/>
  <c r="Q48" i="8"/>
  <c r="P48" i="8"/>
  <c r="O48" i="8"/>
  <c r="N48" i="8"/>
  <c r="M48" i="8"/>
  <c r="AF47" i="8"/>
  <c r="AE47" i="8"/>
  <c r="Q47" i="8"/>
  <c r="P47" i="8"/>
  <c r="O47" i="8"/>
  <c r="N47" i="8"/>
  <c r="M47" i="8"/>
  <c r="AG46" i="8"/>
  <c r="AF46" i="8"/>
  <c r="Q46" i="8"/>
  <c r="P46" i="8"/>
  <c r="O46" i="8"/>
  <c r="N46" i="8"/>
  <c r="M46" i="8"/>
  <c r="AG45" i="8"/>
  <c r="Q45" i="8"/>
  <c r="P45" i="8"/>
  <c r="O45" i="8"/>
  <c r="N45" i="8"/>
  <c r="M45" i="8"/>
  <c r="AH44" i="8"/>
  <c r="AG44" i="8"/>
  <c r="AD44" i="8"/>
  <c r="Q44" i="8"/>
  <c r="P44" i="8"/>
  <c r="O44" i="8"/>
  <c r="N44" i="8"/>
  <c r="M44" i="8"/>
  <c r="AH43" i="8"/>
  <c r="AE43" i="8"/>
  <c r="Q43" i="8"/>
  <c r="P43" i="8"/>
  <c r="O43" i="8"/>
  <c r="N43" i="8"/>
  <c r="M43" i="8"/>
  <c r="AG42" i="8"/>
  <c r="AF42" i="8"/>
  <c r="Q42" i="8"/>
  <c r="P42" i="8"/>
  <c r="O42" i="8"/>
  <c r="N42" i="8"/>
  <c r="M42" i="8"/>
  <c r="AH41" i="8"/>
  <c r="AD41" i="8"/>
  <c r="Q41" i="8"/>
  <c r="P41" i="8"/>
  <c r="O41" i="8"/>
  <c r="N41" i="8"/>
  <c r="M41" i="8"/>
  <c r="AH40" i="8"/>
  <c r="AD40" i="8"/>
  <c r="Q40" i="8"/>
  <c r="P40" i="8"/>
  <c r="O40" i="8"/>
  <c r="N40" i="8"/>
  <c r="M40" i="8"/>
  <c r="AE39" i="8"/>
  <c r="Q39" i="8"/>
  <c r="P39" i="8"/>
  <c r="O39" i="8"/>
  <c r="N39" i="8"/>
  <c r="M39" i="8"/>
  <c r="AF38" i="8"/>
  <c r="Q38" i="8"/>
  <c r="P38" i="8"/>
  <c r="O38" i="8"/>
  <c r="N38" i="8"/>
  <c r="M38" i="8"/>
  <c r="AD37" i="8"/>
  <c r="Q37" i="8"/>
  <c r="P37" i="8"/>
  <c r="O37" i="8"/>
  <c r="N37" i="8"/>
  <c r="M37" i="8"/>
  <c r="AH36" i="8"/>
  <c r="AF36" i="8"/>
  <c r="AD36" i="8"/>
  <c r="Q36" i="8"/>
  <c r="P36" i="8"/>
  <c r="O36" i="8"/>
  <c r="N36" i="8"/>
  <c r="M36" i="8"/>
  <c r="AE35" i="8"/>
  <c r="AD35" i="8"/>
  <c r="Q35" i="8"/>
  <c r="P35" i="8"/>
  <c r="O35" i="8"/>
  <c r="N35" i="8"/>
  <c r="M35" i="8"/>
  <c r="AG34" i="8"/>
  <c r="AF34" i="8"/>
  <c r="AE34" i="8"/>
  <c r="Q34" i="8"/>
  <c r="P34" i="8"/>
  <c r="O34" i="8"/>
  <c r="N34" i="8"/>
  <c r="M34" i="8"/>
  <c r="AH33" i="8"/>
  <c r="AD33" i="8"/>
  <c r="Q33" i="8"/>
  <c r="P33" i="8"/>
  <c r="O33" i="8"/>
  <c r="N33" i="8"/>
  <c r="M33" i="8"/>
  <c r="AH32" i="8"/>
  <c r="AF32" i="8"/>
  <c r="AD32" i="8"/>
  <c r="Q32" i="8"/>
  <c r="P32" i="8"/>
  <c r="O32" i="8"/>
  <c r="N32" i="8"/>
  <c r="M32" i="8"/>
  <c r="AE31" i="8"/>
  <c r="Q31" i="8"/>
  <c r="P31" i="8"/>
  <c r="O31" i="8"/>
  <c r="N31" i="8"/>
  <c r="M31" i="8"/>
  <c r="AG30" i="8"/>
  <c r="AF30" i="8"/>
  <c r="Q30" i="8"/>
  <c r="P30" i="8"/>
  <c r="O30" i="8"/>
  <c r="N30" i="8"/>
  <c r="M30" i="8"/>
  <c r="AH29" i="8"/>
  <c r="AF29" i="8"/>
  <c r="Q29" i="8"/>
  <c r="P29" i="8"/>
  <c r="O29" i="8"/>
  <c r="N29" i="8"/>
  <c r="M29" i="8"/>
  <c r="AH28" i="8"/>
  <c r="AG28" i="8"/>
  <c r="AD28" i="8"/>
  <c r="Q28" i="8"/>
  <c r="P28" i="8"/>
  <c r="O28" i="8"/>
  <c r="N28" i="8"/>
  <c r="M28" i="8"/>
  <c r="AH27" i="8"/>
  <c r="AE27" i="8"/>
  <c r="Q27" i="8"/>
  <c r="P27" i="8"/>
  <c r="O27" i="8"/>
  <c r="N27" i="8"/>
  <c r="M27" i="8"/>
  <c r="AG26" i="8"/>
  <c r="AF26" i="8"/>
  <c r="Q26" i="8"/>
  <c r="P26" i="8"/>
  <c r="O26" i="8"/>
  <c r="N26" i="8"/>
  <c r="M26" i="8"/>
  <c r="AH25" i="8"/>
  <c r="AD25" i="8"/>
  <c r="Q25" i="8"/>
  <c r="P25" i="8"/>
  <c r="O25" i="8"/>
  <c r="N25" i="8"/>
  <c r="M25" i="8"/>
  <c r="AH24" i="8"/>
  <c r="AD24" i="8"/>
  <c r="Q24" i="8"/>
  <c r="P24" i="8"/>
  <c r="O24" i="8"/>
  <c r="N24" i="8"/>
  <c r="M24" i="8"/>
  <c r="AE23" i="8"/>
  <c r="Q23" i="8"/>
  <c r="P23" i="8"/>
  <c r="O23" i="8"/>
  <c r="N23" i="8"/>
  <c r="M23" i="8"/>
  <c r="AF22" i="8"/>
  <c r="Q22" i="8"/>
  <c r="P22" i="8"/>
  <c r="O22" i="8"/>
  <c r="N22" i="8"/>
  <c r="M22" i="8"/>
  <c r="AD21" i="8"/>
  <c r="Q21" i="8"/>
  <c r="P21" i="8"/>
  <c r="O21" i="8"/>
  <c r="N21" i="8"/>
  <c r="M21" i="8"/>
  <c r="AH20" i="8"/>
  <c r="AF20" i="8"/>
  <c r="AD20" i="8"/>
  <c r="Q20" i="8"/>
  <c r="P20" i="8"/>
  <c r="O20" i="8"/>
  <c r="N20" i="8"/>
  <c r="M20" i="8"/>
  <c r="AE19" i="8"/>
  <c r="AD19" i="8"/>
  <c r="Q19" i="8"/>
  <c r="P19" i="8"/>
  <c r="O19" i="8"/>
  <c r="N19" i="8"/>
  <c r="M19" i="8"/>
  <c r="AG18" i="8"/>
  <c r="AF18" i="8"/>
  <c r="AE18" i="8"/>
  <c r="Q18" i="8"/>
  <c r="P18" i="8"/>
  <c r="O18" i="8"/>
  <c r="N18" i="8"/>
  <c r="M18" i="8"/>
  <c r="AH17" i="8"/>
  <c r="AD17" i="8"/>
  <c r="Q17" i="8"/>
  <c r="P17" i="8"/>
  <c r="O17" i="8"/>
  <c r="N17" i="8"/>
  <c r="M17" i="8"/>
  <c r="AH16" i="8"/>
  <c r="AF16" i="8"/>
  <c r="AD16" i="8"/>
  <c r="Q16" i="8"/>
  <c r="P16" i="8"/>
  <c r="O16" i="8"/>
  <c r="N16" i="8"/>
  <c r="M16" i="8"/>
  <c r="AE15" i="8"/>
  <c r="Q15" i="8"/>
  <c r="P15" i="8"/>
  <c r="O15" i="8"/>
  <c r="N15" i="8"/>
  <c r="M15" i="8"/>
  <c r="AG14" i="8"/>
  <c r="AF14" i="8"/>
  <c r="Q14" i="8"/>
  <c r="P14" i="8"/>
  <c r="O14" i="8"/>
  <c r="N14" i="8"/>
  <c r="M14" i="8"/>
  <c r="AH13" i="8"/>
  <c r="AF13" i="8"/>
  <c r="Q13" i="8"/>
  <c r="P13" i="8"/>
  <c r="O13" i="8"/>
  <c r="N13" i="8"/>
  <c r="M13" i="8"/>
  <c r="AH12" i="8"/>
  <c r="AG12" i="8"/>
  <c r="AD12" i="8"/>
  <c r="Q12" i="8"/>
  <c r="P12" i="8"/>
  <c r="O12" i="8"/>
  <c r="N12" i="8"/>
  <c r="M12" i="8"/>
  <c r="AH11" i="8"/>
  <c r="AE11" i="8"/>
  <c r="Q11" i="8"/>
  <c r="P11" i="8"/>
  <c r="O11" i="8"/>
  <c r="N11" i="8"/>
  <c r="M11" i="8"/>
  <c r="AG10" i="8"/>
  <c r="AF10" i="8"/>
  <c r="Q10" i="8"/>
  <c r="P10" i="8"/>
  <c r="O10" i="8"/>
  <c r="N10" i="8"/>
  <c r="M10" i="8"/>
  <c r="AH9" i="8"/>
  <c r="AD9" i="8"/>
  <c r="Q9" i="8"/>
  <c r="P9" i="8"/>
  <c r="O9" i="8"/>
  <c r="N9" i="8"/>
  <c r="M9" i="8"/>
  <c r="AH8" i="8"/>
  <c r="AD8" i="8"/>
  <c r="Q8" i="8"/>
  <c r="P8" i="8"/>
  <c r="O8" i="8"/>
  <c r="N8" i="8"/>
  <c r="M8" i="8"/>
  <c r="AE7" i="8"/>
  <c r="Q7" i="8"/>
  <c r="P7" i="8"/>
  <c r="O7" i="8"/>
  <c r="N7" i="8"/>
  <c r="M7" i="8"/>
  <c r="AG6" i="8"/>
  <c r="AF6" i="8"/>
  <c r="AE6" i="8"/>
  <c r="Q6" i="8"/>
  <c r="P6" i="8"/>
  <c r="O6" i="8"/>
  <c r="N6" i="8"/>
  <c r="BC8" i="7"/>
  <c r="BC12" i="7"/>
  <c r="BC16" i="7"/>
  <c r="BC20" i="7"/>
  <c r="BC24" i="7"/>
  <c r="BC28" i="7"/>
  <c r="BC32" i="7"/>
  <c r="BC36" i="7"/>
  <c r="BC40" i="7"/>
  <c r="BC44" i="7"/>
  <c r="BC48" i="7"/>
  <c r="BC52" i="7"/>
  <c r="BC56" i="7"/>
  <c r="BC60" i="7"/>
  <c r="BC64" i="7"/>
  <c r="BC68" i="7"/>
  <c r="BC72" i="7"/>
  <c r="BC76" i="7"/>
  <c r="BC80" i="7"/>
  <c r="BC84" i="7"/>
  <c r="BC88" i="7"/>
  <c r="BC92" i="7"/>
  <c r="BC96" i="7"/>
  <c r="BC100" i="7"/>
  <c r="BC104" i="7"/>
  <c r="BC108" i="7"/>
  <c r="BC112" i="7"/>
  <c r="BC116" i="7"/>
  <c r="BC7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AV76" i="7"/>
  <c r="AV77" i="7"/>
  <c r="AV78" i="7"/>
  <c r="AV79" i="7"/>
  <c r="AV80" i="7"/>
  <c r="AV81" i="7"/>
  <c r="AV82" i="7"/>
  <c r="AV83" i="7"/>
  <c r="AV84" i="7"/>
  <c r="AV85" i="7"/>
  <c r="AV86" i="7"/>
  <c r="AV87" i="7"/>
  <c r="AV88" i="7"/>
  <c r="AV89" i="7"/>
  <c r="AV90" i="7"/>
  <c r="AV91" i="7"/>
  <c r="AV92" i="7"/>
  <c r="AV93" i="7"/>
  <c r="AV94" i="7"/>
  <c r="AV95" i="7"/>
  <c r="AV96" i="7"/>
  <c r="AV97" i="7"/>
  <c r="AV98" i="7"/>
  <c r="AV99" i="7"/>
  <c r="AV100" i="7"/>
  <c r="AV101" i="7"/>
  <c r="AV102" i="7"/>
  <c r="AV103" i="7"/>
  <c r="AV104" i="7"/>
  <c r="AV105" i="7"/>
  <c r="AV106" i="7"/>
  <c r="AV107" i="7"/>
  <c r="AV108" i="7"/>
  <c r="AV109" i="7"/>
  <c r="AV110" i="7"/>
  <c r="AV111" i="7"/>
  <c r="AV112" i="7"/>
  <c r="AV113" i="7"/>
  <c r="AV114" i="7"/>
  <c r="AV115" i="7"/>
  <c r="AV116" i="7"/>
  <c r="AV117" i="7"/>
  <c r="AV118" i="7"/>
  <c r="W7" i="7"/>
  <c r="W8" i="7"/>
  <c r="W9" i="7"/>
  <c r="W10" i="7"/>
  <c r="AF10" i="7" s="1"/>
  <c r="W11" i="7"/>
  <c r="W12" i="7"/>
  <c r="W13" i="7"/>
  <c r="W14" i="7"/>
  <c r="AF14" i="7" s="1"/>
  <c r="W15" i="7"/>
  <c r="W16" i="7"/>
  <c r="W17" i="7"/>
  <c r="W18" i="7"/>
  <c r="AF18" i="7" s="1"/>
  <c r="W19" i="7"/>
  <c r="W20" i="7"/>
  <c r="W21" i="7"/>
  <c r="W22" i="7"/>
  <c r="AF22" i="7" s="1"/>
  <c r="W23" i="7"/>
  <c r="W24" i="7"/>
  <c r="W25" i="7"/>
  <c r="W26" i="7"/>
  <c r="AF26" i="7" s="1"/>
  <c r="W27" i="7"/>
  <c r="W28" i="7"/>
  <c r="W29" i="7"/>
  <c r="W30" i="7"/>
  <c r="AF30" i="7" s="1"/>
  <c r="W31" i="7"/>
  <c r="W32" i="7"/>
  <c r="W33" i="7"/>
  <c r="W34" i="7"/>
  <c r="AF34" i="7" s="1"/>
  <c r="W35" i="7"/>
  <c r="W36" i="7"/>
  <c r="W37" i="7"/>
  <c r="W38" i="7"/>
  <c r="AF38" i="7" s="1"/>
  <c r="W39" i="7"/>
  <c r="W40" i="7"/>
  <c r="W41" i="7"/>
  <c r="W42" i="7"/>
  <c r="AF42" i="7" s="1"/>
  <c r="W43" i="7"/>
  <c r="W44" i="7"/>
  <c r="W45" i="7"/>
  <c r="W46" i="7"/>
  <c r="AF46" i="7" s="1"/>
  <c r="W47" i="7"/>
  <c r="W48" i="7"/>
  <c r="W49" i="7"/>
  <c r="W50" i="7"/>
  <c r="AF50" i="7" s="1"/>
  <c r="W51" i="7"/>
  <c r="W52" i="7"/>
  <c r="W53" i="7"/>
  <c r="W54" i="7"/>
  <c r="AF54" i="7" s="1"/>
  <c r="W55" i="7"/>
  <c r="W56" i="7"/>
  <c r="W57" i="7"/>
  <c r="W58" i="7"/>
  <c r="AF58" i="7" s="1"/>
  <c r="W59" i="7"/>
  <c r="W60" i="7"/>
  <c r="W61" i="7"/>
  <c r="W62" i="7"/>
  <c r="AF62" i="7" s="1"/>
  <c r="W63" i="7"/>
  <c r="W64" i="7"/>
  <c r="W65" i="7"/>
  <c r="W66" i="7"/>
  <c r="AF66" i="7" s="1"/>
  <c r="W67" i="7"/>
  <c r="W68" i="7"/>
  <c r="W69" i="7"/>
  <c r="W70" i="7"/>
  <c r="AF70" i="7" s="1"/>
  <c r="W71" i="7"/>
  <c r="W72" i="7"/>
  <c r="W73" i="7"/>
  <c r="W74" i="7"/>
  <c r="AF74" i="7" s="1"/>
  <c r="W75" i="7"/>
  <c r="W76" i="7"/>
  <c r="W77" i="7"/>
  <c r="W78" i="7"/>
  <c r="AF78" i="7" s="1"/>
  <c r="W79" i="7"/>
  <c r="W80" i="7"/>
  <c r="W81" i="7"/>
  <c r="W82" i="7"/>
  <c r="AF82" i="7" s="1"/>
  <c r="W83" i="7"/>
  <c r="W84" i="7"/>
  <c r="W85" i="7"/>
  <c r="W86" i="7"/>
  <c r="AF86" i="7" s="1"/>
  <c r="W87" i="7"/>
  <c r="W88" i="7"/>
  <c r="W89" i="7"/>
  <c r="W90" i="7"/>
  <c r="AF90" i="7" s="1"/>
  <c r="W91" i="7"/>
  <c r="W92" i="7"/>
  <c r="W93" i="7"/>
  <c r="W94" i="7"/>
  <c r="AF94" i="7" s="1"/>
  <c r="W95" i="7"/>
  <c r="W96" i="7"/>
  <c r="W97" i="7"/>
  <c r="W98" i="7"/>
  <c r="AF98" i="7" s="1"/>
  <c r="W99" i="7"/>
  <c r="W100" i="7"/>
  <c r="W101" i="7"/>
  <c r="W102" i="7"/>
  <c r="AF102" i="7" s="1"/>
  <c r="W103" i="7"/>
  <c r="W104" i="7"/>
  <c r="W105" i="7"/>
  <c r="W106" i="7"/>
  <c r="AF106" i="7" s="1"/>
  <c r="W107" i="7"/>
  <c r="W108" i="7"/>
  <c r="W109" i="7"/>
  <c r="W110" i="7"/>
  <c r="AF110" i="7" s="1"/>
  <c r="W111" i="7"/>
  <c r="W112" i="7"/>
  <c r="W113" i="7"/>
  <c r="W114" i="7"/>
  <c r="AF114" i="7" s="1"/>
  <c r="W115" i="7"/>
  <c r="W116" i="7"/>
  <c r="W117" i="7"/>
  <c r="W6" i="7"/>
  <c r="AN7" i="7"/>
  <c r="AP7" i="7"/>
  <c r="AQ7" i="7"/>
  <c r="AM7" i="7"/>
  <c r="AQ6" i="7"/>
  <c r="AP6" i="7"/>
  <c r="AN6" i="7"/>
  <c r="AM6" i="7"/>
  <c r="AE7" i="7"/>
  <c r="AF7" i="7"/>
  <c r="AG7" i="7"/>
  <c r="AH7" i="7"/>
  <c r="AE8" i="7"/>
  <c r="AF8" i="7"/>
  <c r="AG8" i="7"/>
  <c r="AH8" i="7"/>
  <c r="AE9" i="7"/>
  <c r="AF9" i="7"/>
  <c r="AG9" i="7"/>
  <c r="AH9" i="7"/>
  <c r="AE10" i="7"/>
  <c r="AG10" i="7"/>
  <c r="AH10" i="7"/>
  <c r="AE11" i="7"/>
  <c r="AF11" i="7"/>
  <c r="AG11" i="7"/>
  <c r="AH11" i="7"/>
  <c r="AE12" i="7"/>
  <c r="AF12" i="7"/>
  <c r="AG12" i="7"/>
  <c r="AH12" i="7"/>
  <c r="AE13" i="7"/>
  <c r="AF13" i="7"/>
  <c r="AG13" i="7"/>
  <c r="AH13" i="7"/>
  <c r="AE14" i="7"/>
  <c r="AG14" i="7"/>
  <c r="AH14" i="7"/>
  <c r="AE15" i="7"/>
  <c r="AF15" i="7"/>
  <c r="AG15" i="7"/>
  <c r="AH15" i="7"/>
  <c r="AE16" i="7"/>
  <c r="AF16" i="7"/>
  <c r="AG16" i="7"/>
  <c r="AH16" i="7"/>
  <c r="AE17" i="7"/>
  <c r="AF17" i="7"/>
  <c r="AG17" i="7"/>
  <c r="AH17" i="7"/>
  <c r="AE18" i="7"/>
  <c r="AG18" i="7"/>
  <c r="AH18" i="7"/>
  <c r="AE19" i="7"/>
  <c r="AF19" i="7"/>
  <c r="AG19" i="7"/>
  <c r="AH19" i="7"/>
  <c r="AE20" i="7"/>
  <c r="AF20" i="7"/>
  <c r="AG20" i="7"/>
  <c r="AH20" i="7"/>
  <c r="AE21" i="7"/>
  <c r="AF21" i="7"/>
  <c r="AG21" i="7"/>
  <c r="AH21" i="7"/>
  <c r="AE22" i="7"/>
  <c r="AG22" i="7"/>
  <c r="AH22" i="7"/>
  <c r="AE23" i="7"/>
  <c r="AF23" i="7"/>
  <c r="AG23" i="7"/>
  <c r="AH23" i="7"/>
  <c r="AE24" i="7"/>
  <c r="AF24" i="7"/>
  <c r="AG24" i="7"/>
  <c r="AH24" i="7"/>
  <c r="AE25" i="7"/>
  <c r="AF25" i="7"/>
  <c r="AG25" i="7"/>
  <c r="AH25" i="7"/>
  <c r="AE26" i="7"/>
  <c r="AG26" i="7"/>
  <c r="AH26" i="7"/>
  <c r="AE27" i="7"/>
  <c r="AF27" i="7"/>
  <c r="AG27" i="7"/>
  <c r="AH27" i="7"/>
  <c r="AE28" i="7"/>
  <c r="AF28" i="7"/>
  <c r="AG28" i="7"/>
  <c r="AH28" i="7"/>
  <c r="AE29" i="7"/>
  <c r="AF29" i="7"/>
  <c r="AG29" i="7"/>
  <c r="AH29" i="7"/>
  <c r="AE30" i="7"/>
  <c r="AG30" i="7"/>
  <c r="AH30" i="7"/>
  <c r="AE31" i="7"/>
  <c r="AF31" i="7"/>
  <c r="AG31" i="7"/>
  <c r="AH31" i="7"/>
  <c r="AE32" i="7"/>
  <c r="AF32" i="7"/>
  <c r="AG32" i="7"/>
  <c r="AH32" i="7"/>
  <c r="AE33" i="7"/>
  <c r="AF33" i="7"/>
  <c r="AG33" i="7"/>
  <c r="AH33" i="7"/>
  <c r="AE34" i="7"/>
  <c r="AG34" i="7"/>
  <c r="AH34" i="7"/>
  <c r="AE35" i="7"/>
  <c r="AF35" i="7"/>
  <c r="AG35" i="7"/>
  <c r="AH35" i="7"/>
  <c r="AE36" i="7"/>
  <c r="AF36" i="7"/>
  <c r="AG36" i="7"/>
  <c r="AH36" i="7"/>
  <c r="AE37" i="7"/>
  <c r="AF37" i="7"/>
  <c r="AG37" i="7"/>
  <c r="AH37" i="7"/>
  <c r="AE38" i="7"/>
  <c r="AG38" i="7"/>
  <c r="AH38" i="7"/>
  <c r="AE39" i="7"/>
  <c r="AF39" i="7"/>
  <c r="AG39" i="7"/>
  <c r="AH39" i="7"/>
  <c r="AE40" i="7"/>
  <c r="AF40" i="7"/>
  <c r="AG40" i="7"/>
  <c r="AH40" i="7"/>
  <c r="AE41" i="7"/>
  <c r="AF41" i="7"/>
  <c r="AG41" i="7"/>
  <c r="AH41" i="7"/>
  <c r="AE42" i="7"/>
  <c r="AG42" i="7"/>
  <c r="AH42" i="7"/>
  <c r="AE43" i="7"/>
  <c r="AF43" i="7"/>
  <c r="AG43" i="7"/>
  <c r="AH43" i="7"/>
  <c r="AE44" i="7"/>
  <c r="AF44" i="7"/>
  <c r="AG44" i="7"/>
  <c r="AH44" i="7"/>
  <c r="AE45" i="7"/>
  <c r="AF45" i="7"/>
  <c r="AG45" i="7"/>
  <c r="AH45" i="7"/>
  <c r="AE46" i="7"/>
  <c r="AG46" i="7"/>
  <c r="AH46" i="7"/>
  <c r="AE47" i="7"/>
  <c r="AF47" i="7"/>
  <c r="AG47" i="7"/>
  <c r="AH47" i="7"/>
  <c r="AE48" i="7"/>
  <c r="AF48" i="7"/>
  <c r="AG48" i="7"/>
  <c r="AH48" i="7"/>
  <c r="AE49" i="7"/>
  <c r="AF49" i="7"/>
  <c r="AG49" i="7"/>
  <c r="AH49" i="7"/>
  <c r="AE50" i="7"/>
  <c r="AG50" i="7"/>
  <c r="AH50" i="7"/>
  <c r="AE51" i="7"/>
  <c r="AF51" i="7"/>
  <c r="AG51" i="7"/>
  <c r="AH51" i="7"/>
  <c r="AE52" i="7"/>
  <c r="AF52" i="7"/>
  <c r="AG52" i="7"/>
  <c r="AH52" i="7"/>
  <c r="AE53" i="7"/>
  <c r="AF53" i="7"/>
  <c r="AG53" i="7"/>
  <c r="AH53" i="7"/>
  <c r="AE54" i="7"/>
  <c r="AG54" i="7"/>
  <c r="AH54" i="7"/>
  <c r="AE55" i="7"/>
  <c r="AF55" i="7"/>
  <c r="AG55" i="7"/>
  <c r="AH55" i="7"/>
  <c r="AE56" i="7"/>
  <c r="AF56" i="7"/>
  <c r="AG56" i="7"/>
  <c r="AH56" i="7"/>
  <c r="AE57" i="7"/>
  <c r="AF57" i="7"/>
  <c r="AG57" i="7"/>
  <c r="AH57" i="7"/>
  <c r="AE58" i="7"/>
  <c r="AG58" i="7"/>
  <c r="AH58" i="7"/>
  <c r="AE59" i="7"/>
  <c r="AF59" i="7"/>
  <c r="AG59" i="7"/>
  <c r="AH59" i="7"/>
  <c r="AE60" i="7"/>
  <c r="AF60" i="7"/>
  <c r="AG60" i="7"/>
  <c r="AH60" i="7"/>
  <c r="AE61" i="7"/>
  <c r="AF61" i="7"/>
  <c r="AG61" i="7"/>
  <c r="AH61" i="7"/>
  <c r="AE62" i="7"/>
  <c r="AG62" i="7"/>
  <c r="AH62" i="7"/>
  <c r="AE63" i="7"/>
  <c r="AF63" i="7"/>
  <c r="AG63" i="7"/>
  <c r="AH63" i="7"/>
  <c r="AE64" i="7"/>
  <c r="AF64" i="7"/>
  <c r="AG64" i="7"/>
  <c r="AH64" i="7"/>
  <c r="AE65" i="7"/>
  <c r="AF65" i="7"/>
  <c r="AG65" i="7"/>
  <c r="AH65" i="7"/>
  <c r="AE66" i="7"/>
  <c r="AG66" i="7"/>
  <c r="AH66" i="7"/>
  <c r="AE67" i="7"/>
  <c r="AF67" i="7"/>
  <c r="AG67" i="7"/>
  <c r="AH67" i="7"/>
  <c r="AE68" i="7"/>
  <c r="AF68" i="7"/>
  <c r="AG68" i="7"/>
  <c r="AH68" i="7"/>
  <c r="AE69" i="7"/>
  <c r="AF69" i="7"/>
  <c r="AG69" i="7"/>
  <c r="AH69" i="7"/>
  <c r="AE70" i="7"/>
  <c r="AG70" i="7"/>
  <c r="AH70" i="7"/>
  <c r="AE71" i="7"/>
  <c r="AF71" i="7"/>
  <c r="AG71" i="7"/>
  <c r="AH71" i="7"/>
  <c r="AE72" i="7"/>
  <c r="AF72" i="7"/>
  <c r="AG72" i="7"/>
  <c r="AH72" i="7"/>
  <c r="AE73" i="7"/>
  <c r="AF73" i="7"/>
  <c r="AG73" i="7"/>
  <c r="AH73" i="7"/>
  <c r="AE74" i="7"/>
  <c r="AG74" i="7"/>
  <c r="AH74" i="7"/>
  <c r="AE75" i="7"/>
  <c r="AF75" i="7"/>
  <c r="AG75" i="7"/>
  <c r="AH75" i="7"/>
  <c r="AE76" i="7"/>
  <c r="AF76" i="7"/>
  <c r="AG76" i="7"/>
  <c r="AH76" i="7"/>
  <c r="AE77" i="7"/>
  <c r="AF77" i="7"/>
  <c r="AG77" i="7"/>
  <c r="AH77" i="7"/>
  <c r="AE78" i="7"/>
  <c r="AG78" i="7"/>
  <c r="AH78" i="7"/>
  <c r="AE79" i="7"/>
  <c r="AF79" i="7"/>
  <c r="AG79" i="7"/>
  <c r="AH79" i="7"/>
  <c r="AE80" i="7"/>
  <c r="AF80" i="7"/>
  <c r="AG80" i="7"/>
  <c r="AH80" i="7"/>
  <c r="AE81" i="7"/>
  <c r="AF81" i="7"/>
  <c r="AG81" i="7"/>
  <c r="AH81" i="7"/>
  <c r="AE82" i="7"/>
  <c r="AG82" i="7"/>
  <c r="AH82" i="7"/>
  <c r="AE83" i="7"/>
  <c r="AF83" i="7"/>
  <c r="AG83" i="7"/>
  <c r="AH83" i="7"/>
  <c r="AE84" i="7"/>
  <c r="AF84" i="7"/>
  <c r="AG84" i="7"/>
  <c r="AH84" i="7"/>
  <c r="AE85" i="7"/>
  <c r="AF85" i="7"/>
  <c r="AG85" i="7"/>
  <c r="AH85" i="7"/>
  <c r="AE86" i="7"/>
  <c r="AG86" i="7"/>
  <c r="AH86" i="7"/>
  <c r="AE87" i="7"/>
  <c r="AF87" i="7"/>
  <c r="AG87" i="7"/>
  <c r="AH87" i="7"/>
  <c r="AE88" i="7"/>
  <c r="AF88" i="7"/>
  <c r="AG88" i="7"/>
  <c r="AH88" i="7"/>
  <c r="AE89" i="7"/>
  <c r="AF89" i="7"/>
  <c r="AG89" i="7"/>
  <c r="AH89" i="7"/>
  <c r="AE90" i="7"/>
  <c r="AG90" i="7"/>
  <c r="AH90" i="7"/>
  <c r="AE91" i="7"/>
  <c r="AF91" i="7"/>
  <c r="AG91" i="7"/>
  <c r="AH91" i="7"/>
  <c r="AE92" i="7"/>
  <c r="AF92" i="7"/>
  <c r="AG92" i="7"/>
  <c r="AH92" i="7"/>
  <c r="AE93" i="7"/>
  <c r="AF93" i="7"/>
  <c r="AG93" i="7"/>
  <c r="AH93" i="7"/>
  <c r="AE94" i="7"/>
  <c r="AG94" i="7"/>
  <c r="AH94" i="7"/>
  <c r="AE95" i="7"/>
  <c r="AF95" i="7"/>
  <c r="AG95" i="7"/>
  <c r="AH95" i="7"/>
  <c r="AE96" i="7"/>
  <c r="AF96" i="7"/>
  <c r="AG96" i="7"/>
  <c r="AH96" i="7"/>
  <c r="AE97" i="7"/>
  <c r="AF97" i="7"/>
  <c r="AG97" i="7"/>
  <c r="AH97" i="7"/>
  <c r="AE98" i="7"/>
  <c r="AG98" i="7"/>
  <c r="AH98" i="7"/>
  <c r="AE99" i="7"/>
  <c r="AF99" i="7"/>
  <c r="AG99" i="7"/>
  <c r="AH99" i="7"/>
  <c r="AE100" i="7"/>
  <c r="AF100" i="7"/>
  <c r="AG100" i="7"/>
  <c r="AH100" i="7"/>
  <c r="AE101" i="7"/>
  <c r="AF101" i="7"/>
  <c r="AG101" i="7"/>
  <c r="AH101" i="7"/>
  <c r="AE102" i="7"/>
  <c r="AG102" i="7"/>
  <c r="AH102" i="7"/>
  <c r="AE103" i="7"/>
  <c r="AF103" i="7"/>
  <c r="AG103" i="7"/>
  <c r="AH103" i="7"/>
  <c r="AE104" i="7"/>
  <c r="AF104" i="7"/>
  <c r="AG104" i="7"/>
  <c r="AH104" i="7"/>
  <c r="AE105" i="7"/>
  <c r="AF105" i="7"/>
  <c r="AG105" i="7"/>
  <c r="AH105" i="7"/>
  <c r="AE106" i="7"/>
  <c r="AG106" i="7"/>
  <c r="AH106" i="7"/>
  <c r="AE107" i="7"/>
  <c r="AF107" i="7"/>
  <c r="AG107" i="7"/>
  <c r="AH107" i="7"/>
  <c r="AE108" i="7"/>
  <c r="AF108" i="7"/>
  <c r="AG108" i="7"/>
  <c r="AH108" i="7"/>
  <c r="AE109" i="7"/>
  <c r="AF109" i="7"/>
  <c r="AG109" i="7"/>
  <c r="AH109" i="7"/>
  <c r="AE110" i="7"/>
  <c r="AG110" i="7"/>
  <c r="AH110" i="7"/>
  <c r="AE111" i="7"/>
  <c r="AF111" i="7"/>
  <c r="AG111" i="7"/>
  <c r="AH111" i="7"/>
  <c r="AE112" i="7"/>
  <c r="AF112" i="7"/>
  <c r="AG112" i="7"/>
  <c r="AH112" i="7"/>
  <c r="AE113" i="7"/>
  <c r="AF113" i="7"/>
  <c r="AG113" i="7"/>
  <c r="AH113" i="7"/>
  <c r="AE114" i="7"/>
  <c r="AG114" i="7"/>
  <c r="AH114" i="7"/>
  <c r="AE115" i="7"/>
  <c r="AF115" i="7"/>
  <c r="AG115" i="7"/>
  <c r="AH115" i="7"/>
  <c r="AE116" i="7"/>
  <c r="AF116" i="7"/>
  <c r="AG116" i="7"/>
  <c r="AH116" i="7"/>
  <c r="AE117" i="7"/>
  <c r="AF117" i="7"/>
  <c r="AG117" i="7"/>
  <c r="AH117" i="7"/>
  <c r="AH6" i="7"/>
  <c r="AG6" i="7"/>
  <c r="AE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AF6" i="7"/>
  <c r="X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6" i="7"/>
  <c r="N118" i="7"/>
  <c r="Q118" i="7"/>
  <c r="M118" i="7"/>
  <c r="N6" i="7"/>
  <c r="O6" i="7"/>
  <c r="P6" i="7"/>
  <c r="Q6" i="7"/>
  <c r="N7" i="7"/>
  <c r="O7" i="7"/>
  <c r="P7" i="7"/>
  <c r="Q7" i="7"/>
  <c r="N8" i="7"/>
  <c r="O8" i="7"/>
  <c r="P8" i="7"/>
  <c r="Q8" i="7"/>
  <c r="N9" i="7"/>
  <c r="O9" i="7"/>
  <c r="P9" i="7"/>
  <c r="Q9" i="7"/>
  <c r="N10" i="7"/>
  <c r="O10" i="7"/>
  <c r="P10" i="7"/>
  <c r="Q10" i="7"/>
  <c r="N11" i="7"/>
  <c r="O11" i="7"/>
  <c r="P11" i="7"/>
  <c r="Q11" i="7"/>
  <c r="N12" i="7"/>
  <c r="O12" i="7"/>
  <c r="P12" i="7"/>
  <c r="Q12" i="7"/>
  <c r="N13" i="7"/>
  <c r="O13" i="7"/>
  <c r="P13" i="7"/>
  <c r="Q13" i="7"/>
  <c r="N14" i="7"/>
  <c r="O14" i="7"/>
  <c r="P14" i="7"/>
  <c r="Q14" i="7"/>
  <c r="N15" i="7"/>
  <c r="O15" i="7"/>
  <c r="P15" i="7"/>
  <c r="Q15" i="7"/>
  <c r="N16" i="7"/>
  <c r="O16" i="7"/>
  <c r="P16" i="7"/>
  <c r="Q16" i="7"/>
  <c r="N17" i="7"/>
  <c r="O17" i="7"/>
  <c r="P17" i="7"/>
  <c r="Q17" i="7"/>
  <c r="N18" i="7"/>
  <c r="O18" i="7"/>
  <c r="P18" i="7"/>
  <c r="Q18" i="7"/>
  <c r="N19" i="7"/>
  <c r="O19" i="7"/>
  <c r="P19" i="7"/>
  <c r="Q19" i="7"/>
  <c r="N20" i="7"/>
  <c r="O20" i="7"/>
  <c r="P20" i="7"/>
  <c r="Q20" i="7"/>
  <c r="N21" i="7"/>
  <c r="O21" i="7"/>
  <c r="P21" i="7"/>
  <c r="Q21" i="7"/>
  <c r="N22" i="7"/>
  <c r="O22" i="7"/>
  <c r="P22" i="7"/>
  <c r="Q22" i="7"/>
  <c r="N23" i="7"/>
  <c r="O23" i="7"/>
  <c r="P23" i="7"/>
  <c r="Q23" i="7"/>
  <c r="N24" i="7"/>
  <c r="O24" i="7"/>
  <c r="P24" i="7"/>
  <c r="Q24" i="7"/>
  <c r="N25" i="7"/>
  <c r="O25" i="7"/>
  <c r="P25" i="7"/>
  <c r="Q25" i="7"/>
  <c r="N26" i="7"/>
  <c r="O26" i="7"/>
  <c r="P26" i="7"/>
  <c r="Q26" i="7"/>
  <c r="N27" i="7"/>
  <c r="O27" i="7"/>
  <c r="P27" i="7"/>
  <c r="Q27" i="7"/>
  <c r="N28" i="7"/>
  <c r="O28" i="7"/>
  <c r="P28" i="7"/>
  <c r="Q28" i="7"/>
  <c r="N29" i="7"/>
  <c r="O29" i="7"/>
  <c r="P29" i="7"/>
  <c r="Q29" i="7"/>
  <c r="N30" i="7"/>
  <c r="O30" i="7"/>
  <c r="P30" i="7"/>
  <c r="Q30" i="7"/>
  <c r="N31" i="7"/>
  <c r="O31" i="7"/>
  <c r="P31" i="7"/>
  <c r="Q31" i="7"/>
  <c r="N32" i="7"/>
  <c r="O32" i="7"/>
  <c r="P32" i="7"/>
  <c r="Q32" i="7"/>
  <c r="N33" i="7"/>
  <c r="O33" i="7"/>
  <c r="P33" i="7"/>
  <c r="Q33" i="7"/>
  <c r="N34" i="7"/>
  <c r="O34" i="7"/>
  <c r="P34" i="7"/>
  <c r="Q34" i="7"/>
  <c r="N35" i="7"/>
  <c r="O35" i="7"/>
  <c r="P35" i="7"/>
  <c r="Q35" i="7"/>
  <c r="N36" i="7"/>
  <c r="O36" i="7"/>
  <c r="P36" i="7"/>
  <c r="Q36" i="7"/>
  <c r="N37" i="7"/>
  <c r="O37" i="7"/>
  <c r="P37" i="7"/>
  <c r="Q37" i="7"/>
  <c r="N38" i="7"/>
  <c r="O38" i="7"/>
  <c r="P38" i="7"/>
  <c r="Q38" i="7"/>
  <c r="N39" i="7"/>
  <c r="O39" i="7"/>
  <c r="P39" i="7"/>
  <c r="Q39" i="7"/>
  <c r="N40" i="7"/>
  <c r="O40" i="7"/>
  <c r="P40" i="7"/>
  <c r="Q40" i="7"/>
  <c r="N41" i="7"/>
  <c r="O41" i="7"/>
  <c r="P41" i="7"/>
  <c r="Q41" i="7"/>
  <c r="N42" i="7"/>
  <c r="O42" i="7"/>
  <c r="P42" i="7"/>
  <c r="Q42" i="7"/>
  <c r="N43" i="7"/>
  <c r="O43" i="7"/>
  <c r="P43" i="7"/>
  <c r="Q43" i="7"/>
  <c r="N44" i="7"/>
  <c r="O44" i="7"/>
  <c r="P44" i="7"/>
  <c r="Q44" i="7"/>
  <c r="N45" i="7"/>
  <c r="O45" i="7"/>
  <c r="P45" i="7"/>
  <c r="Q45" i="7"/>
  <c r="N46" i="7"/>
  <c r="O46" i="7"/>
  <c r="P46" i="7"/>
  <c r="Q46" i="7"/>
  <c r="N47" i="7"/>
  <c r="O47" i="7"/>
  <c r="P47" i="7"/>
  <c r="Q47" i="7"/>
  <c r="N48" i="7"/>
  <c r="O48" i="7"/>
  <c r="P48" i="7"/>
  <c r="Q48" i="7"/>
  <c r="N49" i="7"/>
  <c r="O49" i="7"/>
  <c r="P49" i="7"/>
  <c r="Q49" i="7"/>
  <c r="N50" i="7"/>
  <c r="O50" i="7"/>
  <c r="P50" i="7"/>
  <c r="Q50" i="7"/>
  <c r="N51" i="7"/>
  <c r="O51" i="7"/>
  <c r="P51" i="7"/>
  <c r="Q51" i="7"/>
  <c r="N52" i="7"/>
  <c r="O52" i="7"/>
  <c r="P52" i="7"/>
  <c r="Q52" i="7"/>
  <c r="N53" i="7"/>
  <c r="O53" i="7"/>
  <c r="P53" i="7"/>
  <c r="Q53" i="7"/>
  <c r="N54" i="7"/>
  <c r="O54" i="7"/>
  <c r="P54" i="7"/>
  <c r="Q54" i="7"/>
  <c r="N55" i="7"/>
  <c r="O55" i="7"/>
  <c r="P55" i="7"/>
  <c r="Q55" i="7"/>
  <c r="N56" i="7"/>
  <c r="O56" i="7"/>
  <c r="P56" i="7"/>
  <c r="Q56" i="7"/>
  <c r="N57" i="7"/>
  <c r="O57" i="7"/>
  <c r="P57" i="7"/>
  <c r="Q57" i="7"/>
  <c r="N58" i="7"/>
  <c r="O58" i="7"/>
  <c r="P58" i="7"/>
  <c r="Q58" i="7"/>
  <c r="N59" i="7"/>
  <c r="O59" i="7"/>
  <c r="P59" i="7"/>
  <c r="Q59" i="7"/>
  <c r="N60" i="7"/>
  <c r="O60" i="7"/>
  <c r="P60" i="7"/>
  <c r="Q60" i="7"/>
  <c r="N61" i="7"/>
  <c r="O61" i="7"/>
  <c r="P61" i="7"/>
  <c r="Q61" i="7"/>
  <c r="N62" i="7"/>
  <c r="O62" i="7"/>
  <c r="P62" i="7"/>
  <c r="Q62" i="7"/>
  <c r="N63" i="7"/>
  <c r="O63" i="7"/>
  <c r="P63" i="7"/>
  <c r="Q63" i="7"/>
  <c r="N64" i="7"/>
  <c r="O64" i="7"/>
  <c r="P64" i="7"/>
  <c r="Q64" i="7"/>
  <c r="N65" i="7"/>
  <c r="O65" i="7"/>
  <c r="P65" i="7"/>
  <c r="Q65" i="7"/>
  <c r="N66" i="7"/>
  <c r="O66" i="7"/>
  <c r="P66" i="7"/>
  <c r="Q66" i="7"/>
  <c r="N67" i="7"/>
  <c r="O67" i="7"/>
  <c r="P67" i="7"/>
  <c r="Q67" i="7"/>
  <c r="N68" i="7"/>
  <c r="O68" i="7"/>
  <c r="P68" i="7"/>
  <c r="Q68" i="7"/>
  <c r="N69" i="7"/>
  <c r="O69" i="7"/>
  <c r="P69" i="7"/>
  <c r="Q69" i="7"/>
  <c r="N70" i="7"/>
  <c r="O70" i="7"/>
  <c r="P70" i="7"/>
  <c r="Q70" i="7"/>
  <c r="N71" i="7"/>
  <c r="O71" i="7"/>
  <c r="P71" i="7"/>
  <c r="Q71" i="7"/>
  <c r="N72" i="7"/>
  <c r="O72" i="7"/>
  <c r="P72" i="7"/>
  <c r="Q72" i="7"/>
  <c r="N73" i="7"/>
  <c r="O73" i="7"/>
  <c r="P73" i="7"/>
  <c r="Q73" i="7"/>
  <c r="N74" i="7"/>
  <c r="O74" i="7"/>
  <c r="P74" i="7"/>
  <c r="Q74" i="7"/>
  <c r="N75" i="7"/>
  <c r="O75" i="7"/>
  <c r="P75" i="7"/>
  <c r="Q75" i="7"/>
  <c r="N76" i="7"/>
  <c r="O76" i="7"/>
  <c r="P76" i="7"/>
  <c r="Q76" i="7"/>
  <c r="N77" i="7"/>
  <c r="O77" i="7"/>
  <c r="P77" i="7"/>
  <c r="Q77" i="7"/>
  <c r="N78" i="7"/>
  <c r="O78" i="7"/>
  <c r="P78" i="7"/>
  <c r="Q78" i="7"/>
  <c r="N79" i="7"/>
  <c r="O79" i="7"/>
  <c r="P79" i="7"/>
  <c r="Q79" i="7"/>
  <c r="N80" i="7"/>
  <c r="O80" i="7"/>
  <c r="P80" i="7"/>
  <c r="Q80" i="7"/>
  <c r="N81" i="7"/>
  <c r="O81" i="7"/>
  <c r="P81" i="7"/>
  <c r="Q81" i="7"/>
  <c r="N82" i="7"/>
  <c r="O82" i="7"/>
  <c r="P82" i="7"/>
  <c r="Q82" i="7"/>
  <c r="N83" i="7"/>
  <c r="O83" i="7"/>
  <c r="P83" i="7"/>
  <c r="Q83" i="7"/>
  <c r="N84" i="7"/>
  <c r="O84" i="7"/>
  <c r="P84" i="7"/>
  <c r="Q84" i="7"/>
  <c r="N85" i="7"/>
  <c r="O85" i="7"/>
  <c r="P85" i="7"/>
  <c r="Q85" i="7"/>
  <c r="N86" i="7"/>
  <c r="O86" i="7"/>
  <c r="P86" i="7"/>
  <c r="Q86" i="7"/>
  <c r="N87" i="7"/>
  <c r="O87" i="7"/>
  <c r="P87" i="7"/>
  <c r="Q87" i="7"/>
  <c r="N88" i="7"/>
  <c r="O88" i="7"/>
  <c r="P88" i="7"/>
  <c r="Q88" i="7"/>
  <c r="N89" i="7"/>
  <c r="O89" i="7"/>
  <c r="P89" i="7"/>
  <c r="Q89" i="7"/>
  <c r="N90" i="7"/>
  <c r="O90" i="7"/>
  <c r="P90" i="7"/>
  <c r="Q90" i="7"/>
  <c r="N91" i="7"/>
  <c r="O91" i="7"/>
  <c r="P91" i="7"/>
  <c r="Q91" i="7"/>
  <c r="N92" i="7"/>
  <c r="O92" i="7"/>
  <c r="P92" i="7"/>
  <c r="Q92" i="7"/>
  <c r="N93" i="7"/>
  <c r="O93" i="7"/>
  <c r="P93" i="7"/>
  <c r="Q93" i="7"/>
  <c r="N94" i="7"/>
  <c r="O94" i="7"/>
  <c r="P94" i="7"/>
  <c r="Q94" i="7"/>
  <c r="N95" i="7"/>
  <c r="O95" i="7"/>
  <c r="P95" i="7"/>
  <c r="Q95" i="7"/>
  <c r="N96" i="7"/>
  <c r="O96" i="7"/>
  <c r="P96" i="7"/>
  <c r="Q96" i="7"/>
  <c r="N97" i="7"/>
  <c r="O97" i="7"/>
  <c r="P97" i="7"/>
  <c r="Q97" i="7"/>
  <c r="N98" i="7"/>
  <c r="O98" i="7"/>
  <c r="P98" i="7"/>
  <c r="Q98" i="7"/>
  <c r="N99" i="7"/>
  <c r="O99" i="7"/>
  <c r="P99" i="7"/>
  <c r="Q99" i="7"/>
  <c r="N100" i="7"/>
  <c r="O100" i="7"/>
  <c r="P100" i="7"/>
  <c r="Q100" i="7"/>
  <c r="N101" i="7"/>
  <c r="O101" i="7"/>
  <c r="P101" i="7"/>
  <c r="Q101" i="7"/>
  <c r="N102" i="7"/>
  <c r="O102" i="7"/>
  <c r="P102" i="7"/>
  <c r="Q102" i="7"/>
  <c r="N103" i="7"/>
  <c r="O103" i="7"/>
  <c r="P103" i="7"/>
  <c r="Q103" i="7"/>
  <c r="N104" i="7"/>
  <c r="O104" i="7"/>
  <c r="P104" i="7"/>
  <c r="Q104" i="7"/>
  <c r="N105" i="7"/>
  <c r="O105" i="7"/>
  <c r="P105" i="7"/>
  <c r="Q105" i="7"/>
  <c r="N106" i="7"/>
  <c r="O106" i="7"/>
  <c r="P106" i="7"/>
  <c r="Q106" i="7"/>
  <c r="N107" i="7"/>
  <c r="O107" i="7"/>
  <c r="P107" i="7"/>
  <c r="Q107" i="7"/>
  <c r="N108" i="7"/>
  <c r="O108" i="7"/>
  <c r="P108" i="7"/>
  <c r="Q108" i="7"/>
  <c r="N109" i="7"/>
  <c r="O109" i="7"/>
  <c r="P109" i="7"/>
  <c r="Q109" i="7"/>
  <c r="N110" i="7"/>
  <c r="O110" i="7"/>
  <c r="P110" i="7"/>
  <c r="Q110" i="7"/>
  <c r="N111" i="7"/>
  <c r="O111" i="7"/>
  <c r="O118" i="7" s="1"/>
  <c r="P111" i="7"/>
  <c r="Q111" i="7"/>
  <c r="N112" i="7"/>
  <c r="O112" i="7"/>
  <c r="P112" i="7"/>
  <c r="Q112" i="7"/>
  <c r="N113" i="7"/>
  <c r="O113" i="7"/>
  <c r="P113" i="7"/>
  <c r="Q113" i="7"/>
  <c r="N114" i="7"/>
  <c r="O114" i="7"/>
  <c r="P114" i="7"/>
  <c r="Q114" i="7"/>
  <c r="N115" i="7"/>
  <c r="O115" i="7"/>
  <c r="P115" i="7"/>
  <c r="Q115" i="7"/>
  <c r="N116" i="7"/>
  <c r="O116" i="7"/>
  <c r="P116" i="7"/>
  <c r="Q116" i="7"/>
  <c r="N117" i="7"/>
  <c r="O117" i="7"/>
  <c r="P117" i="7"/>
  <c r="P118" i="7" s="1"/>
  <c r="Q117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7" i="7"/>
  <c r="M8" i="7"/>
  <c r="M9" i="7"/>
  <c r="M10" i="7"/>
  <c r="M11" i="7"/>
  <c r="M6" i="7"/>
  <c r="O26" i="13" l="1"/>
  <c r="P6" i="13"/>
  <c r="AH51" i="9"/>
  <c r="AN6" i="8"/>
  <c r="AP6" i="8"/>
  <c r="BC34" i="8"/>
  <c r="BC28" i="8"/>
  <c r="AO6" i="8"/>
  <c r="BC42" i="8"/>
  <c r="AM6" i="8"/>
  <c r="AQ6" i="8"/>
  <c r="N51" i="8"/>
  <c r="O51" i="8"/>
  <c r="P51" i="8"/>
  <c r="M51" i="8"/>
  <c r="Q51" i="8"/>
  <c r="AO7" i="7"/>
  <c r="AO6" i="7"/>
  <c r="BC25" i="8" l="1"/>
  <c r="BC48" i="8"/>
  <c r="BC16" i="8"/>
  <c r="BC24" i="8"/>
  <c r="BC30" i="8"/>
  <c r="BC14" i="8"/>
  <c r="BC18" i="8"/>
  <c r="BC38" i="8"/>
  <c r="BC12" i="8"/>
  <c r="BC32" i="8"/>
  <c r="BC8" i="8"/>
  <c r="BC20" i="8"/>
  <c r="BC44" i="8"/>
  <c r="BC9" i="8"/>
  <c r="BC36" i="8"/>
  <c r="BC45" i="8"/>
  <c r="BC29" i="8"/>
  <c r="BC13" i="8"/>
  <c r="BC33" i="8"/>
  <c r="BC47" i="8"/>
  <c r="BC40" i="8"/>
  <c r="BC26" i="8"/>
  <c r="BC46" i="8"/>
  <c r="BC17" i="8"/>
  <c r="BC23" i="8"/>
  <c r="BC41" i="8"/>
  <c r="BC10" i="8"/>
  <c r="BC22" i="8"/>
  <c r="BC51" i="8"/>
  <c r="BC19" i="8"/>
  <c r="BC31" i="8"/>
  <c r="BC15" i="8"/>
  <c r="BC43" i="8"/>
  <c r="BC50" i="8"/>
  <c r="BC27" i="8"/>
  <c r="BC39" i="8"/>
  <c r="BC35" i="8"/>
  <c r="BC37" i="8"/>
  <c r="BC21" i="8"/>
  <c r="BC49" i="8"/>
  <c r="BC11" i="8"/>
  <c r="H18" i="4" l="1"/>
  <c r="H15" i="4"/>
  <c r="H11" i="4"/>
  <c r="H8" i="4"/>
  <c r="H4" i="4"/>
  <c r="X61" i="4"/>
  <c r="X59" i="4"/>
  <c r="X56" i="4"/>
  <c r="X4" i="4"/>
  <c r="AR29" i="3"/>
  <c r="AR28" i="3"/>
  <c r="AR27" i="3"/>
  <c r="AR26" i="3"/>
  <c r="AR25" i="3"/>
  <c r="AR24" i="3"/>
  <c r="AR23" i="3"/>
  <c r="AR22" i="3"/>
  <c r="AR21" i="3"/>
  <c r="AR20" i="3"/>
  <c r="AR19" i="3"/>
  <c r="AR18" i="3"/>
  <c r="AR17" i="3"/>
  <c r="AR16" i="3"/>
  <c r="AR15" i="3"/>
  <c r="AR14" i="3"/>
  <c r="AR13" i="3"/>
  <c r="AR12" i="3"/>
  <c r="AR11" i="3"/>
  <c r="AR10" i="3"/>
  <c r="AR9" i="3"/>
  <c r="AR8" i="3"/>
  <c r="AR7" i="3"/>
  <c r="AR6" i="3"/>
  <c r="AR5" i="3"/>
  <c r="AR4" i="3"/>
  <c r="AQ5" i="3" l="1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4" i="3"/>
  <c r="V60" i="3"/>
  <c r="V59" i="3"/>
  <c r="U60" i="3"/>
  <c r="U61" i="3"/>
  <c r="U62" i="3"/>
  <c r="U59" i="3"/>
  <c r="AC19" i="3" l="1"/>
  <c r="AC18" i="3"/>
  <c r="AC17" i="3"/>
  <c r="AC16" i="3"/>
  <c r="AC14" i="3"/>
  <c r="AC13" i="3"/>
  <c r="AC12" i="3"/>
  <c r="AC11" i="3"/>
  <c r="AC10" i="3"/>
  <c r="AC9" i="3"/>
  <c r="AC8" i="3"/>
  <c r="AC7" i="3"/>
  <c r="AC6" i="3"/>
  <c r="AC5" i="3"/>
  <c r="AC15" i="3"/>
  <c r="AC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4" i="3"/>
  <c r="G20" i="3"/>
  <c r="G19" i="3"/>
  <c r="G17" i="3"/>
  <c r="G18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4" i="3"/>
  <c r="M8" i="3"/>
  <c r="M7" i="3"/>
  <c r="M6" i="3"/>
  <c r="M5" i="3"/>
  <c r="M4" i="3"/>
  <c r="L5" i="3"/>
  <c r="L6" i="3"/>
  <c r="L7" i="3"/>
  <c r="L8" i="3"/>
  <c r="L4" i="3"/>
</calcChain>
</file>

<file path=xl/sharedStrings.xml><?xml version="1.0" encoding="utf-8"?>
<sst xmlns="http://schemas.openxmlformats.org/spreadsheetml/2006/main" count="4856" uniqueCount="527">
  <si>
    <t>K</t>
  </si>
  <si>
    <t>Kriteria</t>
  </si>
  <si>
    <t>SK</t>
  </si>
  <si>
    <t>Sub-Kriteria</t>
  </si>
  <si>
    <t>k-1</t>
  </si>
  <si>
    <t>k-1.1</t>
  </si>
  <si>
    <t>k-1.2</t>
  </si>
  <si>
    <t>k-1.3</t>
  </si>
  <si>
    <t>55 - 79</t>
  </si>
  <si>
    <t>kurang dari 55</t>
  </si>
  <si>
    <t>k-2</t>
  </si>
  <si>
    <t>Baca Al-Qur'an</t>
  </si>
  <si>
    <t>k-2.1</t>
  </si>
  <si>
    <t>k-2.2</t>
  </si>
  <si>
    <t>k-2.3</t>
  </si>
  <si>
    <t>lancar</t>
  </si>
  <si>
    <t>bagus</t>
  </si>
  <si>
    <t>cukup</t>
  </si>
  <si>
    <t>k-3</t>
  </si>
  <si>
    <t>hafalan</t>
  </si>
  <si>
    <t>k-3.1</t>
  </si>
  <si>
    <t>k-3.2</t>
  </si>
  <si>
    <t>k-3.3</t>
  </si>
  <si>
    <t>k-3.4</t>
  </si>
  <si>
    <t>hafal 1-10</t>
  </si>
  <si>
    <t>hafal 11-20</t>
  </si>
  <si>
    <t>hafal 21-30</t>
  </si>
  <si>
    <t>hafal lebih dari 30</t>
  </si>
  <si>
    <t>k-4</t>
  </si>
  <si>
    <t>praktek sholat</t>
  </si>
  <si>
    <t>k-4.1</t>
  </si>
  <si>
    <t>k-4.2</t>
  </si>
  <si>
    <t>k-4.3</t>
  </si>
  <si>
    <t>k-4.4</t>
  </si>
  <si>
    <t>baik</t>
  </si>
  <si>
    <t>sangat baik</t>
  </si>
  <si>
    <t>kurang</t>
  </si>
  <si>
    <t>k-5</t>
  </si>
  <si>
    <t>kegiatan kemuhammadiyahan</t>
  </si>
  <si>
    <t>k-5.1</t>
  </si>
  <si>
    <t>k-5.2</t>
  </si>
  <si>
    <t>k-5.3</t>
  </si>
  <si>
    <t>sering</t>
  </si>
  <si>
    <t>jarang</t>
  </si>
  <si>
    <t>tidak pernah</t>
  </si>
  <si>
    <t>Tes tertulis</t>
  </si>
  <si>
    <t>baca al-qur'an</t>
  </si>
  <si>
    <t>penilaian kinerja karyawan</t>
  </si>
  <si>
    <t>K-2</t>
  </si>
  <si>
    <t>Etika</t>
  </si>
  <si>
    <t>Ketelitian</t>
  </si>
  <si>
    <t>Kerjasama</t>
  </si>
  <si>
    <t>Ketaatan perintah tugas</t>
  </si>
  <si>
    <t>Tanggung jawab</t>
  </si>
  <si>
    <t>Kemampuan bekerja dibawah tekanan</t>
  </si>
  <si>
    <t>Kemampuan penyelesaian masalah</t>
  </si>
  <si>
    <t>Kemandirian</t>
  </si>
  <si>
    <t>Kreatifitas</t>
  </si>
  <si>
    <t>Kejujuran</t>
  </si>
  <si>
    <t>Komunikasi</t>
  </si>
  <si>
    <t>Kelengkapan APD</t>
  </si>
  <si>
    <t>Kepatuhan Hand Hyegiene</t>
  </si>
  <si>
    <t>K-1</t>
  </si>
  <si>
    <t>K-3</t>
  </si>
  <si>
    <t>K-4</t>
  </si>
  <si>
    <t>K-5</t>
  </si>
  <si>
    <t>K-6</t>
  </si>
  <si>
    <t>K-7</t>
  </si>
  <si>
    <t>K-8</t>
  </si>
  <si>
    <t>K-9</t>
  </si>
  <si>
    <t>K-10</t>
  </si>
  <si>
    <t>K-11</t>
  </si>
  <si>
    <t>K-12</t>
  </si>
  <si>
    <t>K-13</t>
  </si>
  <si>
    <t>Ketepatan Absensi</t>
  </si>
  <si>
    <t>Lembur</t>
  </si>
  <si>
    <t>Jumlah ketidak izin</t>
  </si>
  <si>
    <t>non medis</t>
  </si>
  <si>
    <t>K-14</t>
  </si>
  <si>
    <t>K-15</t>
  </si>
  <si>
    <t>K-16</t>
  </si>
  <si>
    <t>baik sekali</t>
  </si>
  <si>
    <t xml:space="preserve">baik </t>
  </si>
  <si>
    <t xml:space="preserve">cukup </t>
  </si>
  <si>
    <t>tepat</t>
  </si>
  <si>
    <t>lebih dari 30 menit</t>
  </si>
  <si>
    <t>lebih dari 1 jam</t>
  </si>
  <si>
    <t>1 - 2 jam</t>
  </si>
  <si>
    <t>lebih dari 2jam</t>
  </si>
  <si>
    <t>kurang dari 3 hari</t>
  </si>
  <si>
    <t>lebih dari 3 hari</t>
  </si>
  <si>
    <t>k-1.4</t>
  </si>
  <si>
    <t>k-6.1</t>
  </si>
  <si>
    <t>k-7.1</t>
  </si>
  <si>
    <t>k-2.4</t>
  </si>
  <si>
    <t>k-5.4</t>
  </si>
  <si>
    <t>k-8.1</t>
  </si>
  <si>
    <t>k-9.1</t>
  </si>
  <si>
    <t>k-6.2</t>
  </si>
  <si>
    <t>k-6.3</t>
  </si>
  <si>
    <t>k-6.4</t>
  </si>
  <si>
    <t>k-10.1</t>
  </si>
  <si>
    <t>k-11.1</t>
  </si>
  <si>
    <t>k-7.2</t>
  </si>
  <si>
    <t>k-7.3</t>
  </si>
  <si>
    <t>k-7.4</t>
  </si>
  <si>
    <t>k-8.2</t>
  </si>
  <si>
    <t>k-8.3</t>
  </si>
  <si>
    <t>k-8.4</t>
  </si>
  <si>
    <t>k-12.1</t>
  </si>
  <si>
    <t>k-13.1</t>
  </si>
  <si>
    <t>k-9.2</t>
  </si>
  <si>
    <t>k-9.3</t>
  </si>
  <si>
    <t>k-9.4</t>
  </si>
  <si>
    <t>k-10.2</t>
  </si>
  <si>
    <t>k-14.1</t>
  </si>
  <si>
    <t>k-15.1</t>
  </si>
  <si>
    <t>k-16.1</t>
  </si>
  <si>
    <t>k-10.3</t>
  </si>
  <si>
    <t>k-10.4</t>
  </si>
  <si>
    <t>k-11.2</t>
  </si>
  <si>
    <t>k-11.3</t>
  </si>
  <si>
    <t>k-11.4</t>
  </si>
  <si>
    <t>k-12.2</t>
  </si>
  <si>
    <t>k-12.3</t>
  </si>
  <si>
    <t>k-12.4</t>
  </si>
  <si>
    <t>k-13.2</t>
  </si>
  <si>
    <t>k-13.3</t>
  </si>
  <si>
    <t>k-13.4</t>
  </si>
  <si>
    <t>k-14.2</t>
  </si>
  <si>
    <t>k-14.3</t>
  </si>
  <si>
    <t>k-15.2</t>
  </si>
  <si>
    <t>k-16.2</t>
  </si>
  <si>
    <t>medis</t>
  </si>
  <si>
    <t>Pengkajian data pasien keluarga</t>
  </si>
  <si>
    <t>Perumusan masalah keperawatan pasien</t>
  </si>
  <si>
    <t>Perencanaan tindakan keperawatan</t>
  </si>
  <si>
    <t>Melakukan Hand-Over antar pemberian asuhan</t>
  </si>
  <si>
    <t>Mengucapkan salam</t>
  </si>
  <si>
    <t>Evaluasi validasi masalah pasien</t>
  </si>
  <si>
    <t>Teknik komunikasi terapeutik</t>
  </si>
  <si>
    <t>Ketrampilan mendokumentasikan data hasil pengkajian</t>
  </si>
  <si>
    <t>Mengevaluasi respon subjek objek pasien</t>
  </si>
  <si>
    <t>Mendokumentasikan SOAP</t>
  </si>
  <si>
    <t>K-17</t>
  </si>
  <si>
    <t>K-18</t>
  </si>
  <si>
    <t>K-19</t>
  </si>
  <si>
    <t>K-20</t>
  </si>
  <si>
    <t>K-21</t>
  </si>
  <si>
    <t>K-22</t>
  </si>
  <si>
    <t>K-23</t>
  </si>
  <si>
    <t>K-24</t>
  </si>
  <si>
    <t>K-25</t>
  </si>
  <si>
    <t>K-26</t>
  </si>
  <si>
    <t>Kemuhammadiyahan</t>
  </si>
  <si>
    <t>Penilaian Kinerja Karyawan</t>
  </si>
  <si>
    <t>Medis dan Non medis</t>
  </si>
  <si>
    <t>prioritas</t>
  </si>
  <si>
    <t>hasil bagi</t>
  </si>
  <si>
    <t>Bobot ROC</t>
  </si>
  <si>
    <t xml:space="preserve"> </t>
  </si>
  <si>
    <t xml:space="preserve">Etika </t>
  </si>
  <si>
    <t xml:space="preserve">Ketaatan perintah tugas </t>
  </si>
  <si>
    <t>bobot ROC</t>
  </si>
  <si>
    <t>k-17.1</t>
  </si>
  <si>
    <t>k-18.1</t>
  </si>
  <si>
    <t>k-19.1</t>
  </si>
  <si>
    <t>k-17.2</t>
  </si>
  <si>
    <t>k-17.3</t>
  </si>
  <si>
    <t>k-17.4</t>
  </si>
  <si>
    <t>k-18.2</t>
  </si>
  <si>
    <t>k-18.3</t>
  </si>
  <si>
    <t>k-18.4</t>
  </si>
  <si>
    <t>k-20.1</t>
  </si>
  <si>
    <t>k-21.1</t>
  </si>
  <si>
    <t>k-22.1</t>
  </si>
  <si>
    <t>k-19.2</t>
  </si>
  <si>
    <t>k-19.3</t>
  </si>
  <si>
    <t>k-19.4</t>
  </si>
  <si>
    <t>k-20.2</t>
  </si>
  <si>
    <t>k-20.3</t>
  </si>
  <si>
    <t>k-20.4</t>
  </si>
  <si>
    <t>k-21.2</t>
  </si>
  <si>
    <t>k-21.3</t>
  </si>
  <si>
    <t>k-21.4</t>
  </si>
  <si>
    <t>k-23.1</t>
  </si>
  <si>
    <t>k-24.1</t>
  </si>
  <si>
    <t>k-25.1</t>
  </si>
  <si>
    <t>k-22.2</t>
  </si>
  <si>
    <t>k-22.3</t>
  </si>
  <si>
    <t>k-22.4</t>
  </si>
  <si>
    <t>k-23.2</t>
  </si>
  <si>
    <t>k-23.3</t>
  </si>
  <si>
    <t>k-23.4</t>
  </si>
  <si>
    <t>k-24.2</t>
  </si>
  <si>
    <t>k-24.3</t>
  </si>
  <si>
    <t>k-24.4</t>
  </si>
  <si>
    <t>k-26.1</t>
  </si>
  <si>
    <t>k-25.2</t>
  </si>
  <si>
    <t>k-25.3</t>
  </si>
  <si>
    <t>k-25.4</t>
  </si>
  <si>
    <t>k-26.2</t>
  </si>
  <si>
    <t>k-26.3</t>
  </si>
  <si>
    <t>k-26.4</t>
  </si>
  <si>
    <t>nilai utility</t>
  </si>
  <si>
    <t>W BOBOT</t>
  </si>
  <si>
    <t>W-BOBOT</t>
  </si>
  <si>
    <t>Nilai utility</t>
  </si>
  <si>
    <t>w-bobot</t>
  </si>
  <si>
    <t>kemuhammadiyahan</t>
  </si>
  <si>
    <t>PDM-LP HARIAN</t>
  </si>
  <si>
    <t>PENILAI KE-1</t>
  </si>
  <si>
    <t>PENILAI KEDUA</t>
  </si>
  <si>
    <t>DIREKSI</t>
  </si>
  <si>
    <t xml:space="preserve"> non medis</t>
  </si>
  <si>
    <t xml:space="preserve">medis </t>
  </si>
  <si>
    <t>NO</t>
  </si>
  <si>
    <t>NIP</t>
  </si>
  <si>
    <t>00.02.008</t>
  </si>
  <si>
    <t>08.04.011</t>
  </si>
  <si>
    <t>09.07.012</t>
  </si>
  <si>
    <t>10.11.015</t>
  </si>
  <si>
    <t>10.08.017</t>
  </si>
  <si>
    <t>11.01.019</t>
  </si>
  <si>
    <t>11.01.020</t>
  </si>
  <si>
    <t>11.01.021</t>
  </si>
  <si>
    <t>11.04.022</t>
  </si>
  <si>
    <t>11.07.023</t>
  </si>
  <si>
    <t>11.08.024</t>
  </si>
  <si>
    <t>11.11.025</t>
  </si>
  <si>
    <t>11.12.026</t>
  </si>
  <si>
    <t>12.02.027</t>
  </si>
  <si>
    <t>12.02.028</t>
  </si>
  <si>
    <t>12.03.029</t>
  </si>
  <si>
    <t>12.07.030</t>
  </si>
  <si>
    <t>12.08.032</t>
  </si>
  <si>
    <t>12.08.033</t>
  </si>
  <si>
    <t>12.08.034</t>
  </si>
  <si>
    <t>12.08.035</t>
  </si>
  <si>
    <t>12.12.038</t>
  </si>
  <si>
    <t>13.04.044</t>
  </si>
  <si>
    <t>13.04.045</t>
  </si>
  <si>
    <t>13.04.046</t>
  </si>
  <si>
    <t>13.04.047</t>
  </si>
  <si>
    <t>13.04.050</t>
  </si>
  <si>
    <t>13.08.053</t>
  </si>
  <si>
    <t>13.10.054</t>
  </si>
  <si>
    <t>13.11.055</t>
  </si>
  <si>
    <t>14.02.056</t>
  </si>
  <si>
    <t>14.03.058</t>
  </si>
  <si>
    <t>14.07.062</t>
  </si>
  <si>
    <t>14.08.063</t>
  </si>
  <si>
    <t>14.12.064</t>
  </si>
  <si>
    <t>15.02.065</t>
  </si>
  <si>
    <t>15.02.066</t>
  </si>
  <si>
    <t>15.03.067</t>
  </si>
  <si>
    <t>15.03.068</t>
  </si>
  <si>
    <t>15.03.069</t>
  </si>
  <si>
    <t>15.04.071</t>
  </si>
  <si>
    <t>15.05.072</t>
  </si>
  <si>
    <t>15.06.074</t>
  </si>
  <si>
    <t>15.07.075</t>
  </si>
  <si>
    <t>15.07.076</t>
  </si>
  <si>
    <t>15.07.077</t>
  </si>
  <si>
    <t>15.07.079</t>
  </si>
  <si>
    <t>15.07.081</t>
  </si>
  <si>
    <t>15.07.082</t>
  </si>
  <si>
    <t>15.07.083</t>
  </si>
  <si>
    <t>15.07.085</t>
  </si>
  <si>
    <t>15.07.086</t>
  </si>
  <si>
    <t>15.07.087</t>
  </si>
  <si>
    <t>15.07.090</t>
  </si>
  <si>
    <t>15.07.091</t>
  </si>
  <si>
    <t>15.07.092</t>
  </si>
  <si>
    <t>15.07.093</t>
  </si>
  <si>
    <t>15.07.094</t>
  </si>
  <si>
    <t>15.07.095</t>
  </si>
  <si>
    <t>15.07.096</t>
  </si>
  <si>
    <t>15.07.097</t>
  </si>
  <si>
    <t>15.07.098</t>
  </si>
  <si>
    <t>15.07.099</t>
  </si>
  <si>
    <t>15.07.100</t>
  </si>
  <si>
    <t>15.07.101</t>
  </si>
  <si>
    <t>15.08.103</t>
  </si>
  <si>
    <t>15.08.105</t>
  </si>
  <si>
    <t>15.09.109</t>
  </si>
  <si>
    <t>15.10.112</t>
  </si>
  <si>
    <t>15.10.113</t>
  </si>
  <si>
    <t>15.10.114</t>
  </si>
  <si>
    <t>15.10.115</t>
  </si>
  <si>
    <t>15.11.116</t>
  </si>
  <si>
    <t>15.11.117</t>
  </si>
  <si>
    <t>16.01.127</t>
  </si>
  <si>
    <t>16.05.136</t>
  </si>
  <si>
    <t>16.05.137</t>
  </si>
  <si>
    <t>16.05.138</t>
  </si>
  <si>
    <t>16.05.139</t>
  </si>
  <si>
    <t>16.05.140</t>
  </si>
  <si>
    <t>16.05.141</t>
  </si>
  <si>
    <t>16.05.142</t>
  </si>
  <si>
    <t>16.05.143</t>
  </si>
  <si>
    <t>16.05.144</t>
  </si>
  <si>
    <t>16.05.145</t>
  </si>
  <si>
    <t>16.05.146</t>
  </si>
  <si>
    <t>16.05.147</t>
  </si>
  <si>
    <t>16.05.148</t>
  </si>
  <si>
    <t>16.05.149</t>
  </si>
  <si>
    <t>16.05.160</t>
  </si>
  <si>
    <t>16.07.156</t>
  </si>
  <si>
    <t>16.10.166</t>
  </si>
  <si>
    <t>16.10.167</t>
  </si>
  <si>
    <t>16.12.174</t>
  </si>
  <si>
    <t>16.12.175</t>
  </si>
  <si>
    <t>16.12.176</t>
  </si>
  <si>
    <t>16.12.179</t>
  </si>
  <si>
    <t>16.12.180</t>
  </si>
  <si>
    <t>01.02.000</t>
  </si>
  <si>
    <t>01.02.001</t>
  </si>
  <si>
    <t>01.02.002</t>
  </si>
  <si>
    <t>01.02.003</t>
  </si>
  <si>
    <t>01.02.005</t>
  </si>
  <si>
    <t>01.02.006</t>
  </si>
  <si>
    <t>01.02.007</t>
  </si>
  <si>
    <t>01.02.008</t>
  </si>
  <si>
    <t>01.02.010</t>
  </si>
  <si>
    <t>01.02.011</t>
  </si>
  <si>
    <t>14.09.130</t>
  </si>
  <si>
    <t>15.11.131</t>
  </si>
  <si>
    <t>16.04.136</t>
  </si>
  <si>
    <t>16.06.155</t>
  </si>
  <si>
    <t>penilai ke 1</t>
  </si>
  <si>
    <t>K1</t>
  </si>
  <si>
    <t>K2</t>
  </si>
  <si>
    <t>K3</t>
  </si>
  <si>
    <t>K4</t>
  </si>
  <si>
    <t>K5</t>
  </si>
  <si>
    <t>95.12.004</t>
  </si>
  <si>
    <t>95.12.005</t>
  </si>
  <si>
    <t>96.01.006</t>
  </si>
  <si>
    <t>01.04.009</t>
  </si>
  <si>
    <t>01.06.010</t>
  </si>
  <si>
    <t>10.03.014</t>
  </si>
  <si>
    <t>10.11.016</t>
  </si>
  <si>
    <t>12.07.031</t>
  </si>
  <si>
    <t>12.09.036</t>
  </si>
  <si>
    <t>12.12.039</t>
  </si>
  <si>
    <t>12.12.040</t>
  </si>
  <si>
    <t>13.02.041</t>
  </si>
  <si>
    <t>13.04.043</t>
  </si>
  <si>
    <t>13.04.049</t>
  </si>
  <si>
    <t>14.05.059</t>
  </si>
  <si>
    <t>14.05.060</t>
  </si>
  <si>
    <t>14.06.061</t>
  </si>
  <si>
    <t>15.03.070</t>
  </si>
  <si>
    <t>15.05.073</t>
  </si>
  <si>
    <t>15.07.102</t>
  </si>
  <si>
    <t>15.09.110</t>
  </si>
  <si>
    <t>15.09.111</t>
  </si>
  <si>
    <t>16.01.118</t>
  </si>
  <si>
    <t>16.01.120</t>
  </si>
  <si>
    <t>16.01.121</t>
  </si>
  <si>
    <t>16.01.123</t>
  </si>
  <si>
    <t>16.01.124</t>
  </si>
  <si>
    <t>16.01.125</t>
  </si>
  <si>
    <t>16.01.126</t>
  </si>
  <si>
    <t>16.01.129</t>
  </si>
  <si>
    <t>16.02.134</t>
  </si>
  <si>
    <t>16.03.135</t>
  </si>
  <si>
    <t>16.04.159</t>
  </si>
  <si>
    <t>16.05.150</t>
  </si>
  <si>
    <t>16.05.151</t>
  </si>
  <si>
    <t>16.05.152</t>
  </si>
  <si>
    <t>16.06.154</t>
  </si>
  <si>
    <t>16.07.157</t>
  </si>
  <si>
    <t>16.09.163</t>
  </si>
  <si>
    <t>16.11.172</t>
  </si>
  <si>
    <t>16.12.173</t>
  </si>
  <si>
    <t>16.12.177</t>
  </si>
  <si>
    <t>16.12.178</t>
  </si>
  <si>
    <t>16.12.196</t>
  </si>
  <si>
    <t>lebih dari 80</t>
  </si>
  <si>
    <t xml:space="preserve">tes tertulis </t>
  </si>
  <si>
    <t>STEP 1</t>
  </si>
  <si>
    <t>total</t>
  </si>
  <si>
    <t>STEP 2</t>
  </si>
  <si>
    <t>w-bobot-smarter</t>
  </si>
  <si>
    <t>STEP 3</t>
  </si>
  <si>
    <t>No</t>
  </si>
  <si>
    <t xml:space="preserve">Alternatif </t>
  </si>
  <si>
    <t>A+</t>
  </si>
  <si>
    <t>A-</t>
  </si>
  <si>
    <t>STEP 4</t>
  </si>
  <si>
    <t>D+</t>
  </si>
  <si>
    <t>D-</t>
  </si>
  <si>
    <t>A1</t>
  </si>
  <si>
    <t>STEP 5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</si>
  <si>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</si>
  <si>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</si>
  <si>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</si>
  <si>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</si>
  <si>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</si>
  <si>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</si>
  <si>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</si>
  <si>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</si>
  <si>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</si>
  <si>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</si>
  <si>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</si>
  <si>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</si>
  <si>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</si>
  <si>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</si>
  <si>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</si>
  <si>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</si>
  <si>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</si>
  <si>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</si>
  <si>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</si>
  <si>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</si>
  <si>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</si>
  <si>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</si>
  <si>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</si>
  <si>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</si>
  <si>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</si>
  <si>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</si>
  <si>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</si>
  <si>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</si>
  <si>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</si>
  <si>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</si>
  <si>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</si>
  <si>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</si>
  <si>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</si>
  <si>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</si>
  <si>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</si>
  <si>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</si>
  <si>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</si>
  <si>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</si>
  <si>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</si>
  <si>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</si>
  <si>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</si>
  <si>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</si>
  <si>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</si>
  <si>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</si>
  <si>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</si>
  <si>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</si>
  <si>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</si>
  <si>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</si>
  <si>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</si>
  <si>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</si>
  <si>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</si>
  <si>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</si>
  <si>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</si>
  <si>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</si>
  <si>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</si>
  <si>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</si>
  <si>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</si>
  <si>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</si>
  <si>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</si>
  <si>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</si>
  <si>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</si>
  <si>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</si>
  <si>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</si>
  <si>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</si>
  <si>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</si>
  <si>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</si>
  <si>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</si>
  <si>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</si>
  <si>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</si>
  <si>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</si>
  <si>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</si>
  <si>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</si>
  <si>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</si>
  <si>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</si>
  <si>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</si>
  <si>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</si>
  <si>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</si>
  <si>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</si>
  <si>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</si>
  <si>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</si>
  <si>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</si>
  <si>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</si>
  <si>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</si>
  <si>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</si>
  <si>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</si>
  <si>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</si>
  <si>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</si>
  <si>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</si>
  <si>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</si>
  <si>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</si>
  <si>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</si>
  <si>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</si>
  <si>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</si>
  <si>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</si>
  <si>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</si>
  <si>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</si>
  <si>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</si>
  <si>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</si>
  <si>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</si>
  <si>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</si>
  <si>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</si>
  <si>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</si>
  <si>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</si>
  <si>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</si>
  <si>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</si>
  <si>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</si>
  <si>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</si>
  <si>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</si>
  <si>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</si>
  <si>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</si>
  <si>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</si>
  <si>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vi</t>
  </si>
  <si>
    <t>non-medis</t>
  </si>
  <si>
    <t>STEP 6</t>
  </si>
  <si>
    <t>NON MEDIS</t>
  </si>
  <si>
    <t>PENILAI 2</t>
  </si>
  <si>
    <t>A</t>
  </si>
  <si>
    <t xml:space="preserve">PENILAI 1 </t>
  </si>
  <si>
    <t>PDM</t>
  </si>
  <si>
    <t>nodiambil</t>
  </si>
  <si>
    <t xml:space="preserve"> MEDIS</t>
  </si>
  <si>
    <t>HASIL PERHITUNGAN BORDA ALTERNATIF NON-MEDIS</t>
  </si>
  <si>
    <t>Alternatif</t>
  </si>
  <si>
    <t>Rangking</t>
  </si>
  <si>
    <t>Poin Borda</t>
  </si>
  <si>
    <t>Nilai Borda</t>
  </si>
  <si>
    <t>BOBOT RANGKING</t>
  </si>
  <si>
    <t>NILAI BORDA</t>
  </si>
  <si>
    <t>RANGKING</t>
  </si>
  <si>
    <t>HASIL PERHITUNGAN BORDA ALTERNATIF MEDIS</t>
  </si>
  <si>
    <t>RANGKING BORDA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</si>
</sst>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Rp&quot;* #,##0.00_);_(&quot;Rp&quot;* \(#,##0.00\);_(&quot;Rp&quot;* &quot;-&quot;??_);_(@_)"/>
    <numFmt numFmtId="164" formatCode="0.000"/>
    <numFmt numFmtId="165" formatCode="0.00000"/>
    <numFmt numFmtId="166" formatCode="0.0000"/>
    <numFmt numFmtId="167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charset val="1"/>
      <scheme val="minor"/>
    </font>
    <font>
      <b/>
      <i/>
      <u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" fontId="1" fillId="0" borderId="1" xfId="0" applyNumberFormat="1" applyFont="1" applyBorder="1"/>
    <xf numFmtId="0" fontId="2" fillId="0" borderId="0" xfId="0" applyFont="1"/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left"/>
    </xf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2" fillId="2" borderId="1" xfId="0" applyFont="1" applyFill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4" xfId="0" applyFont="1" applyBorder="1"/>
    <xf numFmtId="0" fontId="2" fillId="2" borderId="4" xfId="0" applyFont="1" applyFill="1" applyBorder="1"/>
    <xf numFmtId="0" fontId="1" fillId="0" borderId="3" xfId="0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0" xfId="0" applyFont="1" applyBorder="1" applyAlignment="1">
      <alignment horizontal="center"/>
    </xf>
    <xf numFmtId="0" fontId="4" fillId="0" borderId="1" xfId="0" applyFont="1" applyBorder="1"/>
    <xf numFmtId="167" fontId="5" fillId="0" borderId="1" xfId="1" applyNumberFormat="1" applyFont="1" applyFill="1" applyBorder="1" applyAlignment="1">
      <alignment horizontal="center" vertical="center"/>
    </xf>
    <xf numFmtId="1" fontId="6" fillId="3" borderId="1" xfId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7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1" fillId="0" borderId="1" xfId="0" applyNumberFormat="1" applyFont="1" applyBorder="1"/>
    <xf numFmtId="0" fontId="2" fillId="0" borderId="0" xfId="0" applyFont="1" applyBorder="1" applyAlignment="1"/>
    <xf numFmtId="166" fontId="8" fillId="0" borderId="1" xfId="0" applyNumberFormat="1" applyFont="1" applyFill="1" applyBorder="1"/>
    <xf numFmtId="165" fontId="1" fillId="0" borderId="1" xfId="0" applyNumberFormat="1" applyFont="1" applyBorder="1"/>
    <xf numFmtId="1" fontId="1" fillId="0" borderId="0" xfId="0" applyNumberFormat="1" applyFont="1"/>
    <xf numFmtId="167" fontId="1" fillId="0" borderId="1" xfId="0" applyNumberFormat="1" applyFont="1" applyBorder="1"/>
    <xf numFmtId="1" fontId="1" fillId="0" borderId="1" xfId="0" applyNumberFormat="1" applyFont="1" applyBorder="1"/>
    <xf numFmtId="167" fontId="1" fillId="0" borderId="1" xfId="0" applyNumberFormat="1" applyFont="1" applyBorder="1" applyAlignment="1">
      <alignment horizontal="center"/>
    </xf>
    <xf numFmtId="164" fontId="1" fillId="0" borderId="4" xfId="0" applyNumberFormat="1" applyFont="1" applyBorder="1"/>
    <xf numFmtId="0" fontId="1" fillId="2" borderId="1" xfId="0" applyFont="1" applyFill="1" applyBorder="1"/>
    <xf numFmtId="165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/>
    <xf numFmtId="0" fontId="1" fillId="0" borderId="21" xfId="0" applyFont="1" applyBorder="1"/>
    <xf numFmtId="0" fontId="1" fillId="4" borderId="0" xfId="0" applyFont="1" applyFill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4" xfId="0" applyFont="1" applyBorder="1" applyAlignment="1">
      <alignment horizontal="center"/>
    </xf>
    <xf numFmtId="0" fontId="1" fillId="0" borderId="25" xfId="0" applyFont="1" applyBorder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7" fillId="2" borderId="1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/>
    <xf numFmtId="0" fontId="9" fillId="0" borderId="1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04"/>
  <sheetViews>
    <sheetView topLeftCell="T1" zoomScale="85" zoomScaleNormal="85" workbookViewId="0">
      <selection activeCell="AA4" sqref="AA4:AA29"/>
    </sheetView>
  </sheetViews>
  <sheetFormatPr defaultRowHeight="15" x14ac:dyDescent="0.25"/>
  <cols>
    <col min="1" max="1" width="9.140625" style="1"/>
    <col min="2" max="2" width="9.140625" style="3"/>
    <col min="3" max="3" width="26.7109375" style="3" bestFit="1" customWidth="1"/>
    <col min="4" max="4" width="9.140625" style="3"/>
    <col min="5" max="5" width="18.28515625" style="1" bestFit="1" customWidth="1"/>
    <col min="6" max="6" width="9.140625" style="3"/>
    <col min="7" max="7" width="4.140625" style="1" bestFit="1" customWidth="1"/>
    <col min="8" max="8" width="29.5703125" style="1" bestFit="1" customWidth="1"/>
    <col min="9" max="12" width="9.140625" style="1"/>
    <col min="13" max="13" width="38.5703125" style="1" customWidth="1"/>
    <col min="14" max="14" width="9.140625" style="1"/>
    <col min="15" max="15" width="36.42578125" style="1" customWidth="1"/>
    <col min="16" max="17" width="9.140625" style="1"/>
    <col min="18" max="18" width="37.85546875" style="1" bestFit="1" customWidth="1"/>
    <col min="19" max="21" width="9.140625" style="1"/>
    <col min="22" max="22" width="9.140625" style="3"/>
    <col min="23" max="23" width="52.140625" style="1" customWidth="1"/>
    <col min="24" max="24" width="9.140625" style="1"/>
    <col min="25" max="25" width="19" style="1" bestFit="1" customWidth="1"/>
    <col min="26" max="26" width="9.140625" style="1"/>
    <col min="27" max="27" width="9.140625" style="3"/>
    <col min="28" max="28" width="54.140625" style="1" bestFit="1" customWidth="1"/>
    <col min="29" max="16384" width="9.140625" style="1"/>
  </cols>
  <sheetData>
    <row r="1" spans="2:28" x14ac:dyDescent="0.25">
      <c r="B1" s="84" t="s">
        <v>154</v>
      </c>
      <c r="C1" s="84"/>
      <c r="D1" s="84"/>
      <c r="E1" s="84"/>
      <c r="L1" s="84" t="s">
        <v>155</v>
      </c>
      <c r="M1" s="84"/>
      <c r="N1" s="84"/>
      <c r="O1" s="84"/>
      <c r="V1" s="86" t="s">
        <v>47</v>
      </c>
      <c r="W1" s="86"/>
      <c r="X1" s="86"/>
      <c r="Y1" s="86"/>
    </row>
    <row r="2" spans="2:28" x14ac:dyDescent="0.25">
      <c r="B2" s="85" t="s">
        <v>156</v>
      </c>
      <c r="C2" s="85"/>
      <c r="D2" s="85"/>
      <c r="E2" s="85"/>
      <c r="L2" s="85" t="s">
        <v>77</v>
      </c>
      <c r="M2" s="85"/>
      <c r="N2" s="85"/>
      <c r="O2" s="85"/>
      <c r="V2" s="87" t="s">
        <v>133</v>
      </c>
      <c r="W2" s="87"/>
      <c r="X2" s="87"/>
      <c r="Y2" s="87"/>
    </row>
    <row r="3" spans="2:28" x14ac:dyDescent="0.25">
      <c r="B3" s="4" t="s">
        <v>0</v>
      </c>
      <c r="C3" s="4" t="s">
        <v>1</v>
      </c>
      <c r="D3" s="4" t="s">
        <v>2</v>
      </c>
      <c r="E3" s="4" t="s">
        <v>3</v>
      </c>
      <c r="G3" s="4" t="s">
        <v>0</v>
      </c>
      <c r="H3" s="4" t="s">
        <v>1</v>
      </c>
      <c r="L3" s="4" t="s">
        <v>0</v>
      </c>
      <c r="M3" s="4" t="s">
        <v>1</v>
      </c>
      <c r="N3" s="4" t="s">
        <v>2</v>
      </c>
      <c r="O3" s="4" t="s">
        <v>3</v>
      </c>
      <c r="Q3" s="5" t="s">
        <v>0</v>
      </c>
      <c r="R3" s="5" t="s">
        <v>1</v>
      </c>
      <c r="V3" s="6" t="s">
        <v>0</v>
      </c>
      <c r="W3" s="6" t="s">
        <v>1</v>
      </c>
      <c r="X3" s="6" t="s">
        <v>2</v>
      </c>
      <c r="Y3" s="6" t="s">
        <v>3</v>
      </c>
      <c r="AA3" s="4" t="s">
        <v>0</v>
      </c>
      <c r="AB3" s="4" t="s">
        <v>1</v>
      </c>
    </row>
    <row r="4" spans="2:28" x14ac:dyDescent="0.25">
      <c r="B4" s="7" t="s">
        <v>4</v>
      </c>
      <c r="D4" s="7" t="s">
        <v>5</v>
      </c>
      <c r="E4" s="2" t="s">
        <v>35</v>
      </c>
      <c r="F4" s="3">
        <v>4</v>
      </c>
      <c r="G4" s="2" t="s">
        <v>4</v>
      </c>
      <c r="H4" s="2" t="s">
        <v>29</v>
      </c>
      <c r="L4" s="8" t="s">
        <v>62</v>
      </c>
      <c r="M4" s="9" t="s">
        <v>49</v>
      </c>
      <c r="N4" s="10" t="s">
        <v>5</v>
      </c>
      <c r="O4" s="2" t="s">
        <v>81</v>
      </c>
      <c r="Q4" s="2" t="s">
        <v>62</v>
      </c>
      <c r="R4" s="2" t="s">
        <v>49</v>
      </c>
      <c r="V4" s="11" t="s">
        <v>62</v>
      </c>
      <c r="W4" s="12" t="s">
        <v>49</v>
      </c>
      <c r="X4" s="12" t="s">
        <v>5</v>
      </c>
      <c r="Y4" s="13" t="s">
        <v>81</v>
      </c>
      <c r="AA4" s="7" t="s">
        <v>62</v>
      </c>
      <c r="AB4" s="2" t="s">
        <v>49</v>
      </c>
    </row>
    <row r="5" spans="2:28" x14ac:dyDescent="0.25">
      <c r="B5" s="7"/>
      <c r="C5" s="7" t="s">
        <v>29</v>
      </c>
      <c r="D5" s="7" t="s">
        <v>6</v>
      </c>
      <c r="E5" s="2" t="s">
        <v>34</v>
      </c>
      <c r="F5" s="3">
        <v>3</v>
      </c>
      <c r="G5" s="2" t="s">
        <v>10</v>
      </c>
      <c r="H5" s="2" t="s">
        <v>46</v>
      </c>
      <c r="L5" s="2"/>
      <c r="M5" s="2"/>
      <c r="N5" s="2" t="s">
        <v>6</v>
      </c>
      <c r="O5" s="2" t="s">
        <v>82</v>
      </c>
      <c r="Q5" s="2" t="s">
        <v>48</v>
      </c>
      <c r="R5" s="2" t="s">
        <v>50</v>
      </c>
      <c r="V5" s="14"/>
      <c r="W5" s="13"/>
      <c r="X5" s="13" t="s">
        <v>6</v>
      </c>
      <c r="Y5" s="13" t="s">
        <v>82</v>
      </c>
      <c r="AA5" s="7" t="s">
        <v>48</v>
      </c>
      <c r="AB5" s="2" t="s">
        <v>50</v>
      </c>
    </row>
    <row r="6" spans="2:28" x14ac:dyDescent="0.25">
      <c r="B6" s="7"/>
      <c r="C6" s="7"/>
      <c r="D6" s="7" t="s">
        <v>7</v>
      </c>
      <c r="E6" s="2" t="s">
        <v>17</v>
      </c>
      <c r="F6" s="3">
        <v>2</v>
      </c>
      <c r="G6" s="2" t="s">
        <v>18</v>
      </c>
      <c r="H6" s="2" t="s">
        <v>19</v>
      </c>
      <c r="L6" s="2"/>
      <c r="M6" s="2"/>
      <c r="N6" s="10" t="s">
        <v>7</v>
      </c>
      <c r="O6" s="2" t="s">
        <v>83</v>
      </c>
      <c r="Q6" s="2" t="s">
        <v>63</v>
      </c>
      <c r="R6" s="2" t="s">
        <v>51</v>
      </c>
      <c r="V6" s="14"/>
      <c r="W6" s="13"/>
      <c r="X6" s="12" t="s">
        <v>7</v>
      </c>
      <c r="Y6" s="13" t="s">
        <v>83</v>
      </c>
      <c r="AA6" s="7" t="s">
        <v>63</v>
      </c>
      <c r="AB6" s="2" t="s">
        <v>51</v>
      </c>
    </row>
    <row r="7" spans="2:28" x14ac:dyDescent="0.25">
      <c r="B7" s="7"/>
      <c r="C7" s="7"/>
      <c r="D7" s="7" t="s">
        <v>91</v>
      </c>
      <c r="E7" s="2" t="s">
        <v>36</v>
      </c>
      <c r="F7" s="3">
        <v>1</v>
      </c>
      <c r="G7" s="2" t="s">
        <v>28</v>
      </c>
      <c r="H7" s="2" t="s">
        <v>381</v>
      </c>
      <c r="L7" s="2"/>
      <c r="M7" s="2"/>
      <c r="N7" s="2" t="s">
        <v>91</v>
      </c>
      <c r="O7" s="2" t="s">
        <v>36</v>
      </c>
      <c r="Q7" s="2" t="s">
        <v>64</v>
      </c>
      <c r="R7" s="2" t="s">
        <v>52</v>
      </c>
      <c r="V7" s="14"/>
      <c r="W7" s="13"/>
      <c r="X7" s="13" t="s">
        <v>91</v>
      </c>
      <c r="Y7" s="13" t="s">
        <v>36</v>
      </c>
      <c r="AA7" s="7" t="s">
        <v>64</v>
      </c>
      <c r="AB7" s="2" t="s">
        <v>52</v>
      </c>
    </row>
    <row r="8" spans="2:28" x14ac:dyDescent="0.25">
      <c r="B8" s="7" t="s">
        <v>10</v>
      </c>
      <c r="C8" s="7" t="s">
        <v>11</v>
      </c>
      <c r="D8" s="7" t="s">
        <v>12</v>
      </c>
      <c r="E8" s="2" t="s">
        <v>15</v>
      </c>
      <c r="F8" s="3">
        <v>3</v>
      </c>
      <c r="G8" s="2" t="s">
        <v>37</v>
      </c>
      <c r="H8" s="2" t="s">
        <v>38</v>
      </c>
      <c r="L8" s="8" t="s">
        <v>48</v>
      </c>
      <c r="M8" s="9" t="s">
        <v>50</v>
      </c>
      <c r="N8" s="10" t="s">
        <v>12</v>
      </c>
      <c r="O8" s="2" t="s">
        <v>81</v>
      </c>
      <c r="Q8" s="2" t="s">
        <v>65</v>
      </c>
      <c r="R8" s="2" t="s">
        <v>53</v>
      </c>
      <c r="V8" s="11" t="s">
        <v>48</v>
      </c>
      <c r="W8" s="12" t="s">
        <v>50</v>
      </c>
      <c r="X8" s="12" t="s">
        <v>12</v>
      </c>
      <c r="Y8" s="13" t="s">
        <v>81</v>
      </c>
      <c r="AA8" s="7" t="s">
        <v>65</v>
      </c>
      <c r="AB8" s="2" t="s">
        <v>53</v>
      </c>
    </row>
    <row r="9" spans="2:28" x14ac:dyDescent="0.25">
      <c r="B9" s="7"/>
      <c r="C9" s="7"/>
      <c r="D9" s="7" t="s">
        <v>13</v>
      </c>
      <c r="E9" s="2" t="s">
        <v>17</v>
      </c>
      <c r="F9" s="3">
        <v>2</v>
      </c>
      <c r="L9" s="2"/>
      <c r="M9" s="2"/>
      <c r="N9" s="2" t="s">
        <v>13</v>
      </c>
      <c r="O9" s="2" t="s">
        <v>82</v>
      </c>
      <c r="Q9" s="2" t="s">
        <v>66</v>
      </c>
      <c r="R9" s="2" t="s">
        <v>54</v>
      </c>
      <c r="V9" s="14"/>
      <c r="W9" s="13"/>
      <c r="X9" s="13" t="s">
        <v>13</v>
      </c>
      <c r="Y9" s="13" t="s">
        <v>82</v>
      </c>
      <c r="AA9" s="7" t="s">
        <v>66</v>
      </c>
      <c r="AB9" s="2" t="s">
        <v>54</v>
      </c>
    </row>
    <row r="10" spans="2:28" x14ac:dyDescent="0.25">
      <c r="B10" s="7"/>
      <c r="C10" s="7"/>
      <c r="D10" s="7" t="s">
        <v>14</v>
      </c>
      <c r="E10" s="2" t="s">
        <v>16</v>
      </c>
      <c r="F10" s="3">
        <v>1</v>
      </c>
      <c r="L10" s="2"/>
      <c r="M10" s="2"/>
      <c r="N10" s="10" t="s">
        <v>14</v>
      </c>
      <c r="O10" s="2" t="s">
        <v>83</v>
      </c>
      <c r="Q10" s="2" t="s">
        <v>67</v>
      </c>
      <c r="R10" s="2" t="s">
        <v>55</v>
      </c>
      <c r="V10" s="14"/>
      <c r="W10" s="13"/>
      <c r="X10" s="12" t="s">
        <v>14</v>
      </c>
      <c r="Y10" s="13" t="s">
        <v>83</v>
      </c>
      <c r="AA10" s="7" t="s">
        <v>67</v>
      </c>
      <c r="AB10" s="2" t="s">
        <v>55</v>
      </c>
    </row>
    <row r="11" spans="2:28" x14ac:dyDescent="0.25">
      <c r="B11" s="7"/>
      <c r="C11" s="7"/>
      <c r="D11" s="7"/>
      <c r="E11" s="2"/>
      <c r="L11" s="2"/>
      <c r="M11" s="2"/>
      <c r="N11" s="2" t="s">
        <v>94</v>
      </c>
      <c r="O11" s="2" t="s">
        <v>36</v>
      </c>
      <c r="Q11" s="2" t="s">
        <v>68</v>
      </c>
      <c r="R11" s="2" t="s">
        <v>56</v>
      </c>
      <c r="V11" s="14"/>
      <c r="W11" s="13"/>
      <c r="X11" s="13" t="s">
        <v>94</v>
      </c>
      <c r="Y11" s="13" t="s">
        <v>36</v>
      </c>
      <c r="AA11" s="7" t="s">
        <v>68</v>
      </c>
      <c r="AB11" s="2" t="s">
        <v>56</v>
      </c>
    </row>
    <row r="12" spans="2:28" x14ac:dyDescent="0.25">
      <c r="B12" s="7" t="s">
        <v>18</v>
      </c>
      <c r="C12" s="7" t="s">
        <v>19</v>
      </c>
      <c r="D12" s="7" t="s">
        <v>20</v>
      </c>
      <c r="E12" s="15" t="s">
        <v>24</v>
      </c>
      <c r="F12" s="3">
        <v>4</v>
      </c>
      <c r="L12" s="8" t="s">
        <v>63</v>
      </c>
      <c r="M12" s="9" t="s">
        <v>51</v>
      </c>
      <c r="N12" s="10" t="s">
        <v>20</v>
      </c>
      <c r="O12" s="2" t="s">
        <v>81</v>
      </c>
      <c r="Q12" s="2" t="s">
        <v>69</v>
      </c>
      <c r="R12" s="2" t="s">
        <v>57</v>
      </c>
      <c r="V12" s="11" t="s">
        <v>63</v>
      </c>
      <c r="W12" s="12" t="s">
        <v>51</v>
      </c>
      <c r="X12" s="12" t="s">
        <v>20</v>
      </c>
      <c r="Y12" s="13" t="s">
        <v>81</v>
      </c>
      <c r="AA12" s="7" t="s">
        <v>69</v>
      </c>
      <c r="AB12" s="2" t="s">
        <v>57</v>
      </c>
    </row>
    <row r="13" spans="2:28" x14ac:dyDescent="0.25">
      <c r="B13" s="7"/>
      <c r="C13" s="7"/>
      <c r="D13" s="7" t="s">
        <v>21</v>
      </c>
      <c r="E13" s="15" t="s">
        <v>25</v>
      </c>
      <c r="F13" s="3">
        <v>3</v>
      </c>
      <c r="L13" s="2"/>
      <c r="M13" s="2"/>
      <c r="N13" s="2" t="s">
        <v>21</v>
      </c>
      <c r="O13" s="2" t="s">
        <v>82</v>
      </c>
      <c r="Q13" s="2" t="s">
        <v>70</v>
      </c>
      <c r="R13" s="2" t="s">
        <v>58</v>
      </c>
      <c r="V13" s="14"/>
      <c r="W13" s="13"/>
      <c r="X13" s="13" t="s">
        <v>21</v>
      </c>
      <c r="Y13" s="13" t="s">
        <v>82</v>
      </c>
      <c r="AA13" s="7" t="s">
        <v>70</v>
      </c>
      <c r="AB13" s="2" t="s">
        <v>58</v>
      </c>
    </row>
    <row r="14" spans="2:28" x14ac:dyDescent="0.25">
      <c r="B14" s="7"/>
      <c r="C14" s="7"/>
      <c r="D14" s="7" t="s">
        <v>22</v>
      </c>
      <c r="E14" s="15" t="s">
        <v>26</v>
      </c>
      <c r="F14" s="3">
        <v>2</v>
      </c>
      <c r="L14" s="2"/>
      <c r="M14" s="2"/>
      <c r="N14" s="10" t="s">
        <v>22</v>
      </c>
      <c r="O14" s="2" t="s">
        <v>83</v>
      </c>
      <c r="Q14" s="2" t="s">
        <v>71</v>
      </c>
      <c r="R14" s="2" t="s">
        <v>59</v>
      </c>
      <c r="V14" s="14"/>
      <c r="W14" s="13"/>
      <c r="X14" s="12" t="s">
        <v>22</v>
      </c>
      <c r="Y14" s="13" t="s">
        <v>83</v>
      </c>
      <c r="AA14" s="7" t="s">
        <v>71</v>
      </c>
      <c r="AB14" s="2" t="s">
        <v>59</v>
      </c>
    </row>
    <row r="15" spans="2:28" x14ac:dyDescent="0.25">
      <c r="B15" s="7"/>
      <c r="C15" s="7"/>
      <c r="D15" s="7" t="s">
        <v>23</v>
      </c>
      <c r="E15" s="15" t="s">
        <v>27</v>
      </c>
      <c r="F15" s="3">
        <v>1</v>
      </c>
      <c r="L15" s="2"/>
      <c r="M15" s="2"/>
      <c r="N15" s="2" t="s">
        <v>23</v>
      </c>
      <c r="O15" s="2" t="s">
        <v>36</v>
      </c>
      <c r="Q15" s="2" t="s">
        <v>72</v>
      </c>
      <c r="R15" s="2" t="s">
        <v>60</v>
      </c>
      <c r="V15" s="14"/>
      <c r="W15" s="13"/>
      <c r="X15" s="13" t="s">
        <v>23</v>
      </c>
      <c r="Y15" s="13" t="s">
        <v>36</v>
      </c>
      <c r="AA15" s="7" t="s">
        <v>72</v>
      </c>
      <c r="AB15" s="2" t="s">
        <v>60</v>
      </c>
    </row>
    <row r="16" spans="2:28" x14ac:dyDescent="0.25">
      <c r="B16" s="7"/>
      <c r="C16" s="7"/>
      <c r="D16" s="7"/>
      <c r="E16" s="2"/>
      <c r="L16" s="8" t="s">
        <v>64</v>
      </c>
      <c r="M16" s="9" t="s">
        <v>52</v>
      </c>
      <c r="N16" s="10" t="s">
        <v>30</v>
      </c>
      <c r="O16" s="2" t="s">
        <v>81</v>
      </c>
      <c r="Q16" s="2" t="s">
        <v>73</v>
      </c>
      <c r="R16" s="2" t="s">
        <v>61</v>
      </c>
      <c r="V16" s="11" t="s">
        <v>64</v>
      </c>
      <c r="W16" s="12" t="s">
        <v>52</v>
      </c>
      <c r="X16" s="12" t="s">
        <v>30</v>
      </c>
      <c r="Y16" s="13" t="s">
        <v>81</v>
      </c>
      <c r="AA16" s="7" t="s">
        <v>73</v>
      </c>
      <c r="AB16" s="2" t="s">
        <v>61</v>
      </c>
    </row>
    <row r="17" spans="2:28" x14ac:dyDescent="0.25">
      <c r="B17" s="7" t="s">
        <v>28</v>
      </c>
      <c r="C17" s="7" t="s">
        <v>45</v>
      </c>
      <c r="D17" s="7" t="s">
        <v>30</v>
      </c>
      <c r="E17" s="2" t="s">
        <v>380</v>
      </c>
      <c r="F17" s="3">
        <v>3</v>
      </c>
      <c r="L17" s="2"/>
      <c r="M17" s="2"/>
      <c r="N17" s="2" t="s">
        <v>31</v>
      </c>
      <c r="O17" s="2" t="s">
        <v>82</v>
      </c>
      <c r="Q17" s="2" t="s">
        <v>78</v>
      </c>
      <c r="R17" s="2" t="s">
        <v>74</v>
      </c>
      <c r="V17" s="14"/>
      <c r="W17" s="13"/>
      <c r="X17" s="13" t="s">
        <v>31</v>
      </c>
      <c r="Y17" s="13" t="s">
        <v>82</v>
      </c>
      <c r="AA17" s="7" t="s">
        <v>78</v>
      </c>
      <c r="AB17" s="2" t="s">
        <v>74</v>
      </c>
    </row>
    <row r="18" spans="2:28" x14ac:dyDescent="0.25">
      <c r="B18" s="7"/>
      <c r="C18" s="7"/>
      <c r="D18" s="7" t="s">
        <v>31</v>
      </c>
      <c r="E18" s="2" t="s">
        <v>8</v>
      </c>
      <c r="F18" s="3">
        <v>2</v>
      </c>
      <c r="L18" s="2"/>
      <c r="M18" s="2"/>
      <c r="N18" s="10" t="s">
        <v>32</v>
      </c>
      <c r="O18" s="2" t="s">
        <v>83</v>
      </c>
      <c r="Q18" s="2" t="s">
        <v>79</v>
      </c>
      <c r="R18" s="2" t="s">
        <v>75</v>
      </c>
      <c r="V18" s="14"/>
      <c r="W18" s="13"/>
      <c r="X18" s="12" t="s">
        <v>32</v>
      </c>
      <c r="Y18" s="13" t="s">
        <v>83</v>
      </c>
      <c r="AA18" s="7" t="s">
        <v>79</v>
      </c>
      <c r="AB18" s="2" t="s">
        <v>75</v>
      </c>
    </row>
    <row r="19" spans="2:28" x14ac:dyDescent="0.25">
      <c r="B19" s="7"/>
      <c r="C19" s="7"/>
      <c r="D19" s="7" t="s">
        <v>32</v>
      </c>
      <c r="E19" s="2" t="s">
        <v>9</v>
      </c>
      <c r="F19" s="3">
        <v>1</v>
      </c>
      <c r="L19" s="2"/>
      <c r="M19" s="2"/>
      <c r="N19" s="2" t="s">
        <v>33</v>
      </c>
      <c r="O19" s="2" t="s">
        <v>36</v>
      </c>
      <c r="Q19" s="2" t="s">
        <v>80</v>
      </c>
      <c r="R19" s="2" t="s">
        <v>76</v>
      </c>
      <c r="V19" s="14"/>
      <c r="W19" s="13"/>
      <c r="X19" s="13" t="s">
        <v>33</v>
      </c>
      <c r="Y19" s="13" t="s">
        <v>36</v>
      </c>
      <c r="AA19" s="7" t="s">
        <v>80</v>
      </c>
      <c r="AB19" s="2" t="s">
        <v>76</v>
      </c>
    </row>
    <row r="20" spans="2:28" x14ac:dyDescent="0.25">
      <c r="B20" s="7"/>
      <c r="C20" s="7"/>
      <c r="D20" s="7"/>
      <c r="E20" s="2"/>
      <c r="L20" s="8" t="s">
        <v>65</v>
      </c>
      <c r="M20" s="9" t="s">
        <v>53</v>
      </c>
      <c r="N20" s="10" t="s">
        <v>39</v>
      </c>
      <c r="O20" s="2" t="s">
        <v>81</v>
      </c>
      <c r="V20" s="11" t="s">
        <v>65</v>
      </c>
      <c r="W20" s="12" t="s">
        <v>53</v>
      </c>
      <c r="X20" s="12" t="s">
        <v>39</v>
      </c>
      <c r="Y20" s="13" t="s">
        <v>81</v>
      </c>
      <c r="AA20" s="7" t="s">
        <v>144</v>
      </c>
      <c r="AB20" s="2" t="s">
        <v>134</v>
      </c>
    </row>
    <row r="21" spans="2:28" x14ac:dyDescent="0.25">
      <c r="B21" s="7"/>
      <c r="C21" s="7"/>
      <c r="D21" s="7"/>
      <c r="E21" s="2"/>
      <c r="L21" s="2"/>
      <c r="M21" s="2"/>
      <c r="N21" s="2" t="s">
        <v>40</v>
      </c>
      <c r="O21" s="2" t="s">
        <v>82</v>
      </c>
      <c r="V21" s="14"/>
      <c r="W21" s="13"/>
      <c r="X21" s="13" t="s">
        <v>40</v>
      </c>
      <c r="Y21" s="13" t="s">
        <v>82</v>
      </c>
      <c r="AA21" s="7" t="s">
        <v>145</v>
      </c>
      <c r="AB21" s="2" t="s">
        <v>135</v>
      </c>
    </row>
    <row r="22" spans="2:28" x14ac:dyDescent="0.25">
      <c r="B22" s="7" t="s">
        <v>37</v>
      </c>
      <c r="C22" s="7" t="s">
        <v>38</v>
      </c>
      <c r="D22" s="7" t="s">
        <v>39</v>
      </c>
      <c r="E22" s="2" t="s">
        <v>42</v>
      </c>
      <c r="F22" s="3">
        <v>3</v>
      </c>
      <c r="L22" s="2"/>
      <c r="M22" s="2"/>
      <c r="N22" s="10" t="s">
        <v>41</v>
      </c>
      <c r="O22" s="2" t="s">
        <v>83</v>
      </c>
      <c r="V22" s="14"/>
      <c r="W22" s="13"/>
      <c r="X22" s="12" t="s">
        <v>41</v>
      </c>
      <c r="Y22" s="13" t="s">
        <v>83</v>
      </c>
      <c r="AA22" s="7" t="s">
        <v>146</v>
      </c>
      <c r="AB22" s="2" t="s">
        <v>136</v>
      </c>
    </row>
    <row r="23" spans="2:28" x14ac:dyDescent="0.25">
      <c r="B23" s="7"/>
      <c r="C23" s="7"/>
      <c r="D23" s="7" t="s">
        <v>40</v>
      </c>
      <c r="E23" s="2" t="s">
        <v>43</v>
      </c>
      <c r="F23" s="3">
        <v>2</v>
      </c>
      <c r="L23" s="2"/>
      <c r="M23" s="2"/>
      <c r="N23" s="2" t="s">
        <v>95</v>
      </c>
      <c r="O23" s="2" t="s">
        <v>36</v>
      </c>
      <c r="V23" s="14"/>
      <c r="W23" s="13"/>
      <c r="X23" s="13" t="s">
        <v>95</v>
      </c>
      <c r="Y23" s="13" t="s">
        <v>36</v>
      </c>
      <c r="AA23" s="7" t="s">
        <v>147</v>
      </c>
      <c r="AB23" s="2" t="s">
        <v>137</v>
      </c>
    </row>
    <row r="24" spans="2:28" x14ac:dyDescent="0.25">
      <c r="B24" s="7"/>
      <c r="C24" s="7"/>
      <c r="D24" s="7" t="s">
        <v>41</v>
      </c>
      <c r="E24" s="2" t="s">
        <v>44</v>
      </c>
      <c r="F24" s="3">
        <v>1</v>
      </c>
      <c r="L24" s="8" t="s">
        <v>66</v>
      </c>
      <c r="M24" s="9" t="s">
        <v>54</v>
      </c>
      <c r="N24" s="10" t="s">
        <v>92</v>
      </c>
      <c r="O24" s="2" t="s">
        <v>81</v>
      </c>
      <c r="V24" s="11" t="s">
        <v>66</v>
      </c>
      <c r="W24" s="12" t="s">
        <v>54</v>
      </c>
      <c r="X24" s="12" t="s">
        <v>92</v>
      </c>
      <c r="Y24" s="13" t="s">
        <v>81</v>
      </c>
      <c r="AA24" s="7" t="s">
        <v>148</v>
      </c>
      <c r="AB24" s="2" t="s">
        <v>138</v>
      </c>
    </row>
    <row r="25" spans="2:28" x14ac:dyDescent="0.25">
      <c r="L25" s="2"/>
      <c r="M25" s="2"/>
      <c r="N25" s="2" t="s">
        <v>98</v>
      </c>
      <c r="O25" s="2" t="s">
        <v>82</v>
      </c>
      <c r="V25" s="14"/>
      <c r="W25" s="13"/>
      <c r="X25" s="13" t="s">
        <v>98</v>
      </c>
      <c r="Y25" s="13" t="s">
        <v>82</v>
      </c>
      <c r="AA25" s="7" t="s">
        <v>149</v>
      </c>
      <c r="AB25" s="2" t="s">
        <v>139</v>
      </c>
    </row>
    <row r="26" spans="2:28" x14ac:dyDescent="0.25">
      <c r="L26" s="2"/>
      <c r="M26" s="2"/>
      <c r="N26" s="10" t="s">
        <v>99</v>
      </c>
      <c r="O26" s="2" t="s">
        <v>83</v>
      </c>
      <c r="V26" s="14"/>
      <c r="W26" s="13"/>
      <c r="X26" s="12" t="s">
        <v>99</v>
      </c>
      <c r="Y26" s="13" t="s">
        <v>83</v>
      </c>
      <c r="AA26" s="7" t="s">
        <v>150</v>
      </c>
      <c r="AB26" s="2" t="s">
        <v>140</v>
      </c>
    </row>
    <row r="27" spans="2:28" x14ac:dyDescent="0.25">
      <c r="L27" s="2"/>
      <c r="M27" s="2"/>
      <c r="N27" s="2" t="s">
        <v>100</v>
      </c>
      <c r="O27" s="2" t="s">
        <v>36</v>
      </c>
      <c r="V27" s="14"/>
      <c r="W27" s="13"/>
      <c r="X27" s="13" t="s">
        <v>100</v>
      </c>
      <c r="Y27" s="13" t="s">
        <v>36</v>
      </c>
      <c r="AA27" s="7" t="s">
        <v>151</v>
      </c>
      <c r="AB27" s="2" t="s">
        <v>142</v>
      </c>
    </row>
    <row r="28" spans="2:28" x14ac:dyDescent="0.25">
      <c r="L28" s="8" t="s">
        <v>67</v>
      </c>
      <c r="M28" s="9" t="s">
        <v>55</v>
      </c>
      <c r="N28" s="10" t="s">
        <v>93</v>
      </c>
      <c r="O28" s="2" t="s">
        <v>81</v>
      </c>
      <c r="V28" s="11" t="s">
        <v>67</v>
      </c>
      <c r="W28" s="12" t="s">
        <v>55</v>
      </c>
      <c r="X28" s="12" t="s">
        <v>93</v>
      </c>
      <c r="Y28" s="13" t="s">
        <v>81</v>
      </c>
      <c r="AA28" s="7" t="s">
        <v>152</v>
      </c>
      <c r="AB28" s="2" t="s">
        <v>141</v>
      </c>
    </row>
    <row r="29" spans="2:28" x14ac:dyDescent="0.25">
      <c r="L29" s="2"/>
      <c r="M29" s="2"/>
      <c r="N29" s="2" t="s">
        <v>103</v>
      </c>
      <c r="O29" s="2" t="s">
        <v>82</v>
      </c>
      <c r="V29" s="14"/>
      <c r="W29" s="13"/>
      <c r="X29" s="13" t="s">
        <v>103</v>
      </c>
      <c r="Y29" s="13" t="s">
        <v>82</v>
      </c>
      <c r="AA29" s="7" t="s">
        <v>153</v>
      </c>
      <c r="AB29" s="2" t="s">
        <v>143</v>
      </c>
    </row>
    <row r="30" spans="2:28" x14ac:dyDescent="0.25">
      <c r="L30" s="2"/>
      <c r="M30" s="2"/>
      <c r="N30" s="10" t="s">
        <v>104</v>
      </c>
      <c r="O30" s="2" t="s">
        <v>83</v>
      </c>
      <c r="V30" s="14"/>
      <c r="W30" s="13"/>
      <c r="X30" s="12" t="s">
        <v>104</v>
      </c>
      <c r="Y30" s="13" t="s">
        <v>83</v>
      </c>
    </row>
    <row r="31" spans="2:28" x14ac:dyDescent="0.25">
      <c r="L31" s="2"/>
      <c r="M31" s="2"/>
      <c r="N31" s="2" t="s">
        <v>105</v>
      </c>
      <c r="O31" s="2" t="s">
        <v>36</v>
      </c>
      <c r="V31" s="14"/>
      <c r="W31" s="13"/>
      <c r="X31" s="13" t="s">
        <v>105</v>
      </c>
      <c r="Y31" s="13" t="s">
        <v>36</v>
      </c>
    </row>
    <row r="32" spans="2:28" x14ac:dyDescent="0.25">
      <c r="L32" s="8" t="s">
        <v>68</v>
      </c>
      <c r="M32" s="9" t="s">
        <v>56</v>
      </c>
      <c r="N32" s="10" t="s">
        <v>96</v>
      </c>
      <c r="O32" s="2" t="s">
        <v>81</v>
      </c>
      <c r="V32" s="11" t="s">
        <v>68</v>
      </c>
      <c r="W32" s="12" t="s">
        <v>56</v>
      </c>
      <c r="X32" s="12" t="s">
        <v>96</v>
      </c>
      <c r="Y32" s="13" t="s">
        <v>81</v>
      </c>
    </row>
    <row r="33" spans="12:25" x14ac:dyDescent="0.25">
      <c r="L33" s="2"/>
      <c r="M33" s="2"/>
      <c r="N33" s="2" t="s">
        <v>106</v>
      </c>
      <c r="O33" s="2" t="s">
        <v>82</v>
      </c>
      <c r="V33" s="14"/>
      <c r="W33" s="13"/>
      <c r="X33" s="13" t="s">
        <v>106</v>
      </c>
      <c r="Y33" s="13" t="s">
        <v>82</v>
      </c>
    </row>
    <row r="34" spans="12:25" x14ac:dyDescent="0.25">
      <c r="L34" s="2"/>
      <c r="M34" s="2"/>
      <c r="N34" s="10" t="s">
        <v>107</v>
      </c>
      <c r="O34" s="2" t="s">
        <v>83</v>
      </c>
      <c r="V34" s="14"/>
      <c r="W34" s="13"/>
      <c r="X34" s="12" t="s">
        <v>107</v>
      </c>
      <c r="Y34" s="13" t="s">
        <v>83</v>
      </c>
    </row>
    <row r="35" spans="12:25" x14ac:dyDescent="0.25">
      <c r="L35" s="2"/>
      <c r="M35" s="2"/>
      <c r="N35" s="2" t="s">
        <v>108</v>
      </c>
      <c r="O35" s="2" t="s">
        <v>36</v>
      </c>
      <c r="V35" s="14"/>
      <c r="W35" s="13"/>
      <c r="X35" s="13" t="s">
        <v>108</v>
      </c>
      <c r="Y35" s="13" t="s">
        <v>36</v>
      </c>
    </row>
    <row r="36" spans="12:25" x14ac:dyDescent="0.25">
      <c r="L36" s="8" t="s">
        <v>69</v>
      </c>
      <c r="M36" s="9" t="s">
        <v>57</v>
      </c>
      <c r="N36" s="10" t="s">
        <v>97</v>
      </c>
      <c r="O36" s="2" t="s">
        <v>81</v>
      </c>
      <c r="V36" s="11" t="s">
        <v>69</v>
      </c>
      <c r="W36" s="12" t="s">
        <v>57</v>
      </c>
      <c r="X36" s="12" t="s">
        <v>97</v>
      </c>
      <c r="Y36" s="13" t="s">
        <v>81</v>
      </c>
    </row>
    <row r="37" spans="12:25" x14ac:dyDescent="0.25">
      <c r="L37" s="2"/>
      <c r="M37" s="2"/>
      <c r="N37" s="2" t="s">
        <v>111</v>
      </c>
      <c r="O37" s="2" t="s">
        <v>82</v>
      </c>
      <c r="V37" s="14"/>
      <c r="W37" s="13"/>
      <c r="X37" s="13" t="s">
        <v>111</v>
      </c>
      <c r="Y37" s="13" t="s">
        <v>82</v>
      </c>
    </row>
    <row r="38" spans="12:25" x14ac:dyDescent="0.25">
      <c r="L38" s="2"/>
      <c r="M38" s="2"/>
      <c r="N38" s="10" t="s">
        <v>112</v>
      </c>
      <c r="O38" s="2" t="s">
        <v>83</v>
      </c>
      <c r="V38" s="14"/>
      <c r="W38" s="13"/>
      <c r="X38" s="12" t="s">
        <v>112</v>
      </c>
      <c r="Y38" s="13" t="s">
        <v>83</v>
      </c>
    </row>
    <row r="39" spans="12:25" x14ac:dyDescent="0.25">
      <c r="L39" s="2"/>
      <c r="M39" s="2"/>
      <c r="N39" s="2" t="s">
        <v>113</v>
      </c>
      <c r="O39" s="2" t="s">
        <v>36</v>
      </c>
      <c r="V39" s="14"/>
      <c r="W39" s="13"/>
      <c r="X39" s="13" t="s">
        <v>113</v>
      </c>
      <c r="Y39" s="13" t="s">
        <v>36</v>
      </c>
    </row>
    <row r="40" spans="12:25" x14ac:dyDescent="0.25">
      <c r="L40" s="8" t="s">
        <v>70</v>
      </c>
      <c r="M40" s="9" t="s">
        <v>58</v>
      </c>
      <c r="N40" s="10" t="s">
        <v>101</v>
      </c>
      <c r="O40" s="2" t="s">
        <v>81</v>
      </c>
      <c r="V40" s="11" t="s">
        <v>70</v>
      </c>
      <c r="W40" s="12" t="s">
        <v>58</v>
      </c>
      <c r="X40" s="12" t="s">
        <v>101</v>
      </c>
      <c r="Y40" s="13" t="s">
        <v>81</v>
      </c>
    </row>
    <row r="41" spans="12:25" x14ac:dyDescent="0.25">
      <c r="L41" s="2"/>
      <c r="M41" s="2"/>
      <c r="N41" s="2" t="s">
        <v>114</v>
      </c>
      <c r="O41" s="2" t="s">
        <v>82</v>
      </c>
      <c r="V41" s="14"/>
      <c r="W41" s="13"/>
      <c r="X41" s="13" t="s">
        <v>114</v>
      </c>
      <c r="Y41" s="13" t="s">
        <v>82</v>
      </c>
    </row>
    <row r="42" spans="12:25" x14ac:dyDescent="0.25">
      <c r="L42" s="2"/>
      <c r="M42" s="2"/>
      <c r="N42" s="10" t="s">
        <v>118</v>
      </c>
      <c r="O42" s="2" t="s">
        <v>83</v>
      </c>
      <c r="V42" s="14"/>
      <c r="W42" s="13"/>
      <c r="X42" s="12" t="s">
        <v>118</v>
      </c>
      <c r="Y42" s="13" t="s">
        <v>83</v>
      </c>
    </row>
    <row r="43" spans="12:25" x14ac:dyDescent="0.25">
      <c r="L43" s="2"/>
      <c r="M43" s="2"/>
      <c r="N43" s="2" t="s">
        <v>119</v>
      </c>
      <c r="O43" s="2" t="s">
        <v>36</v>
      </c>
      <c r="V43" s="14"/>
      <c r="W43" s="13"/>
      <c r="X43" s="13" t="s">
        <v>119</v>
      </c>
      <c r="Y43" s="13" t="s">
        <v>36</v>
      </c>
    </row>
    <row r="44" spans="12:25" x14ac:dyDescent="0.25">
      <c r="L44" s="8" t="s">
        <v>71</v>
      </c>
      <c r="M44" s="9" t="s">
        <v>59</v>
      </c>
      <c r="N44" s="10" t="s">
        <v>102</v>
      </c>
      <c r="O44" s="2" t="s">
        <v>81</v>
      </c>
      <c r="V44" s="11" t="s">
        <v>71</v>
      </c>
      <c r="W44" s="12" t="s">
        <v>59</v>
      </c>
      <c r="X44" s="12" t="s">
        <v>102</v>
      </c>
      <c r="Y44" s="13" t="s">
        <v>81</v>
      </c>
    </row>
    <row r="45" spans="12:25" x14ac:dyDescent="0.25">
      <c r="L45" s="2"/>
      <c r="M45" s="2"/>
      <c r="N45" s="2" t="s">
        <v>120</v>
      </c>
      <c r="O45" s="2" t="s">
        <v>82</v>
      </c>
      <c r="V45" s="14"/>
      <c r="W45" s="13"/>
      <c r="X45" s="13" t="s">
        <v>120</v>
      </c>
      <c r="Y45" s="13" t="s">
        <v>82</v>
      </c>
    </row>
    <row r="46" spans="12:25" x14ac:dyDescent="0.25">
      <c r="L46" s="2"/>
      <c r="M46" s="2"/>
      <c r="N46" s="10" t="s">
        <v>121</v>
      </c>
      <c r="O46" s="2" t="s">
        <v>83</v>
      </c>
      <c r="V46" s="14"/>
      <c r="W46" s="13"/>
      <c r="X46" s="12" t="s">
        <v>121</v>
      </c>
      <c r="Y46" s="13" t="s">
        <v>83</v>
      </c>
    </row>
    <row r="47" spans="12:25" x14ac:dyDescent="0.25">
      <c r="L47" s="2"/>
      <c r="M47" s="2"/>
      <c r="N47" s="2" t="s">
        <v>122</v>
      </c>
      <c r="O47" s="2" t="s">
        <v>36</v>
      </c>
      <c r="V47" s="14"/>
      <c r="W47" s="13"/>
      <c r="X47" s="13" t="s">
        <v>122</v>
      </c>
      <c r="Y47" s="13" t="s">
        <v>36</v>
      </c>
    </row>
    <row r="48" spans="12:25" x14ac:dyDescent="0.25">
      <c r="L48" s="8" t="s">
        <v>72</v>
      </c>
      <c r="M48" s="9" t="s">
        <v>60</v>
      </c>
      <c r="N48" s="10" t="s">
        <v>109</v>
      </c>
      <c r="O48" s="2" t="s">
        <v>81</v>
      </c>
      <c r="V48" s="11" t="s">
        <v>72</v>
      </c>
      <c r="W48" s="12" t="s">
        <v>60</v>
      </c>
      <c r="X48" s="12" t="s">
        <v>109</v>
      </c>
      <c r="Y48" s="13" t="s">
        <v>81</v>
      </c>
    </row>
    <row r="49" spans="12:25" x14ac:dyDescent="0.25">
      <c r="L49" s="2"/>
      <c r="M49" s="2"/>
      <c r="N49" s="2" t="s">
        <v>123</v>
      </c>
      <c r="O49" s="2" t="s">
        <v>82</v>
      </c>
      <c r="V49" s="14"/>
      <c r="W49" s="13"/>
      <c r="X49" s="13" t="s">
        <v>123</v>
      </c>
      <c r="Y49" s="13" t="s">
        <v>82</v>
      </c>
    </row>
    <row r="50" spans="12:25" x14ac:dyDescent="0.25">
      <c r="L50" s="2"/>
      <c r="M50" s="2"/>
      <c r="N50" s="10" t="s">
        <v>124</v>
      </c>
      <c r="O50" s="2" t="s">
        <v>83</v>
      </c>
      <c r="V50" s="14"/>
      <c r="W50" s="13"/>
      <c r="X50" s="12" t="s">
        <v>124</v>
      </c>
      <c r="Y50" s="13" t="s">
        <v>83</v>
      </c>
    </row>
    <row r="51" spans="12:25" x14ac:dyDescent="0.25">
      <c r="L51" s="2"/>
      <c r="M51" s="2"/>
      <c r="N51" s="2" t="s">
        <v>125</v>
      </c>
      <c r="O51" s="2" t="s">
        <v>36</v>
      </c>
      <c r="V51" s="14"/>
      <c r="W51" s="13"/>
      <c r="X51" s="13" t="s">
        <v>125</v>
      </c>
      <c r="Y51" s="13" t="s">
        <v>36</v>
      </c>
    </row>
    <row r="52" spans="12:25" x14ac:dyDescent="0.25">
      <c r="L52" s="8" t="s">
        <v>73</v>
      </c>
      <c r="M52" s="9" t="s">
        <v>61</v>
      </c>
      <c r="N52" s="10" t="s">
        <v>110</v>
      </c>
      <c r="O52" s="2" t="s">
        <v>81</v>
      </c>
      <c r="V52" s="11" t="s">
        <v>73</v>
      </c>
      <c r="W52" s="12" t="s">
        <v>61</v>
      </c>
      <c r="X52" s="12" t="s">
        <v>110</v>
      </c>
      <c r="Y52" s="13" t="s">
        <v>81</v>
      </c>
    </row>
    <row r="53" spans="12:25" x14ac:dyDescent="0.25">
      <c r="L53" s="2"/>
      <c r="M53" s="2"/>
      <c r="N53" s="2" t="s">
        <v>126</v>
      </c>
      <c r="O53" s="2" t="s">
        <v>82</v>
      </c>
      <c r="V53" s="14"/>
      <c r="W53" s="13"/>
      <c r="X53" s="13" t="s">
        <v>126</v>
      </c>
      <c r="Y53" s="13" t="s">
        <v>82</v>
      </c>
    </row>
    <row r="54" spans="12:25" x14ac:dyDescent="0.25">
      <c r="L54" s="2"/>
      <c r="M54" s="2"/>
      <c r="N54" s="10" t="s">
        <v>127</v>
      </c>
      <c r="O54" s="2" t="s">
        <v>83</v>
      </c>
      <c r="V54" s="14"/>
      <c r="W54" s="13"/>
      <c r="X54" s="12" t="s">
        <v>127</v>
      </c>
      <c r="Y54" s="13" t="s">
        <v>83</v>
      </c>
    </row>
    <row r="55" spans="12:25" x14ac:dyDescent="0.25">
      <c r="L55" s="2"/>
      <c r="M55" s="2"/>
      <c r="N55" s="2" t="s">
        <v>128</v>
      </c>
      <c r="O55" s="2" t="s">
        <v>36</v>
      </c>
      <c r="V55" s="14"/>
      <c r="W55" s="13"/>
      <c r="X55" s="13" t="s">
        <v>128</v>
      </c>
      <c r="Y55" s="13" t="s">
        <v>36</v>
      </c>
    </row>
    <row r="56" spans="12:25" x14ac:dyDescent="0.25">
      <c r="L56" s="8" t="s">
        <v>78</v>
      </c>
      <c r="M56" s="9" t="s">
        <v>74</v>
      </c>
      <c r="N56" s="12" t="s">
        <v>115</v>
      </c>
      <c r="O56" s="2" t="s">
        <v>84</v>
      </c>
      <c r="V56" s="11"/>
      <c r="W56" s="12"/>
      <c r="X56" s="12"/>
      <c r="Y56" s="13"/>
    </row>
    <row r="57" spans="12:25" x14ac:dyDescent="0.25">
      <c r="L57" s="2"/>
      <c r="M57" s="2"/>
      <c r="N57" s="2" t="s">
        <v>129</v>
      </c>
      <c r="O57" s="2" t="s">
        <v>85</v>
      </c>
      <c r="V57" s="11" t="s">
        <v>78</v>
      </c>
      <c r="W57" s="12" t="s">
        <v>74</v>
      </c>
      <c r="X57" s="13" t="s">
        <v>115</v>
      </c>
      <c r="Y57" s="13" t="s">
        <v>84</v>
      </c>
    </row>
    <row r="58" spans="12:25" x14ac:dyDescent="0.25">
      <c r="L58" s="2"/>
      <c r="M58" s="2"/>
      <c r="N58" s="2" t="s">
        <v>130</v>
      </c>
      <c r="O58" s="2" t="s">
        <v>86</v>
      </c>
      <c r="V58" s="7"/>
      <c r="W58" s="2"/>
      <c r="X58" s="13" t="s">
        <v>129</v>
      </c>
      <c r="Y58" s="13" t="s">
        <v>85</v>
      </c>
    </row>
    <row r="59" spans="12:25" x14ac:dyDescent="0.25">
      <c r="L59" s="8" t="s">
        <v>79</v>
      </c>
      <c r="M59" s="9" t="s">
        <v>75</v>
      </c>
      <c r="N59" s="12" t="s">
        <v>116</v>
      </c>
      <c r="O59" s="2" t="s">
        <v>87</v>
      </c>
      <c r="V59" s="7"/>
      <c r="W59" s="2"/>
      <c r="X59" s="12" t="s">
        <v>130</v>
      </c>
      <c r="Y59" s="13" t="s">
        <v>86</v>
      </c>
    </row>
    <row r="60" spans="12:25" x14ac:dyDescent="0.25">
      <c r="L60" s="2"/>
      <c r="M60" s="2"/>
      <c r="N60" s="2" t="s">
        <v>131</v>
      </c>
      <c r="O60" s="2" t="s">
        <v>88</v>
      </c>
      <c r="V60" s="7" t="s">
        <v>79</v>
      </c>
      <c r="W60" s="2" t="s">
        <v>75</v>
      </c>
      <c r="X60" s="13" t="s">
        <v>116</v>
      </c>
      <c r="Y60" s="13" t="s">
        <v>87</v>
      </c>
    </row>
    <row r="61" spans="12:25" x14ac:dyDescent="0.25">
      <c r="L61" s="8" t="s">
        <v>80</v>
      </c>
      <c r="M61" s="9" t="s">
        <v>76</v>
      </c>
      <c r="N61" s="12" t="s">
        <v>117</v>
      </c>
      <c r="O61" s="2" t="s">
        <v>89</v>
      </c>
      <c r="V61" s="11"/>
      <c r="W61" s="12"/>
      <c r="X61" s="12" t="s">
        <v>131</v>
      </c>
      <c r="Y61" s="13" t="s">
        <v>88</v>
      </c>
    </row>
    <row r="62" spans="12:25" x14ac:dyDescent="0.25">
      <c r="L62" s="2"/>
      <c r="M62" s="2"/>
      <c r="N62" s="2" t="s">
        <v>132</v>
      </c>
      <c r="O62" s="2" t="s">
        <v>90</v>
      </c>
      <c r="V62" s="7" t="s">
        <v>80</v>
      </c>
      <c r="W62" s="2" t="s">
        <v>76</v>
      </c>
      <c r="X62" s="13" t="s">
        <v>117</v>
      </c>
      <c r="Y62" s="13" t="s">
        <v>89</v>
      </c>
    </row>
    <row r="63" spans="12:25" x14ac:dyDescent="0.25">
      <c r="V63" s="7"/>
      <c r="W63" s="2"/>
      <c r="X63" s="2" t="s">
        <v>132</v>
      </c>
      <c r="Y63" s="13" t="s">
        <v>90</v>
      </c>
    </row>
    <row r="64" spans="12:25" x14ac:dyDescent="0.25">
      <c r="V64" s="7"/>
      <c r="W64" s="2"/>
      <c r="X64" s="2"/>
      <c r="Y64" s="13"/>
    </row>
    <row r="65" spans="22:25" x14ac:dyDescent="0.25">
      <c r="V65" s="11" t="s">
        <v>144</v>
      </c>
      <c r="W65" s="12" t="s">
        <v>134</v>
      </c>
      <c r="X65" s="2"/>
      <c r="Y65" s="13" t="s">
        <v>81</v>
      </c>
    </row>
    <row r="66" spans="22:25" x14ac:dyDescent="0.25">
      <c r="V66" s="7"/>
      <c r="W66" s="2"/>
      <c r="X66" s="2"/>
      <c r="Y66" s="13" t="s">
        <v>82</v>
      </c>
    </row>
    <row r="67" spans="22:25" x14ac:dyDescent="0.25">
      <c r="V67" s="7"/>
      <c r="W67" s="2"/>
      <c r="X67" s="2"/>
      <c r="Y67" s="13" t="s">
        <v>83</v>
      </c>
    </row>
    <row r="68" spans="22:25" x14ac:dyDescent="0.25">
      <c r="V68" s="7"/>
      <c r="W68" s="2"/>
      <c r="X68" s="2"/>
      <c r="Y68" s="13" t="s">
        <v>36</v>
      </c>
    </row>
    <row r="69" spans="22:25" x14ac:dyDescent="0.25">
      <c r="V69" s="11" t="s">
        <v>145</v>
      </c>
      <c r="W69" s="12" t="s">
        <v>135</v>
      </c>
      <c r="X69" s="2"/>
      <c r="Y69" s="13" t="s">
        <v>81</v>
      </c>
    </row>
    <row r="70" spans="22:25" x14ac:dyDescent="0.25">
      <c r="V70" s="7"/>
      <c r="W70" s="2"/>
      <c r="X70" s="2"/>
      <c r="Y70" s="13" t="s">
        <v>82</v>
      </c>
    </row>
    <row r="71" spans="22:25" x14ac:dyDescent="0.25">
      <c r="V71" s="7"/>
      <c r="W71" s="2"/>
      <c r="X71" s="2"/>
      <c r="Y71" s="13" t="s">
        <v>83</v>
      </c>
    </row>
    <row r="72" spans="22:25" x14ac:dyDescent="0.25">
      <c r="V72" s="7"/>
      <c r="W72" s="2"/>
      <c r="X72" s="2"/>
      <c r="Y72" s="13" t="s">
        <v>36</v>
      </c>
    </row>
    <row r="73" spans="22:25" x14ac:dyDescent="0.25">
      <c r="V73" s="11" t="s">
        <v>146</v>
      </c>
      <c r="W73" s="12" t="s">
        <v>136</v>
      </c>
      <c r="X73" s="2"/>
      <c r="Y73" s="13" t="s">
        <v>81</v>
      </c>
    </row>
    <row r="74" spans="22:25" x14ac:dyDescent="0.25">
      <c r="V74" s="7"/>
      <c r="W74" s="2"/>
      <c r="X74" s="2"/>
      <c r="Y74" s="13" t="s">
        <v>82</v>
      </c>
    </row>
    <row r="75" spans="22:25" x14ac:dyDescent="0.25">
      <c r="V75" s="7"/>
      <c r="W75" s="2"/>
      <c r="X75" s="2"/>
      <c r="Y75" s="13" t="s">
        <v>83</v>
      </c>
    </row>
    <row r="76" spans="22:25" x14ac:dyDescent="0.25">
      <c r="V76" s="7"/>
      <c r="W76" s="2"/>
      <c r="X76" s="2"/>
      <c r="Y76" s="13" t="s">
        <v>36</v>
      </c>
    </row>
    <row r="77" spans="22:25" x14ac:dyDescent="0.25">
      <c r="V77" s="11" t="s">
        <v>147</v>
      </c>
      <c r="W77" s="12" t="s">
        <v>137</v>
      </c>
      <c r="X77" s="2"/>
      <c r="Y77" s="13" t="s">
        <v>81</v>
      </c>
    </row>
    <row r="78" spans="22:25" x14ac:dyDescent="0.25">
      <c r="V78" s="7"/>
      <c r="W78" s="2"/>
      <c r="X78" s="2"/>
      <c r="Y78" s="13" t="s">
        <v>82</v>
      </c>
    </row>
    <row r="79" spans="22:25" x14ac:dyDescent="0.25">
      <c r="V79" s="7"/>
      <c r="W79" s="2"/>
      <c r="X79" s="2"/>
      <c r="Y79" s="13" t="s">
        <v>83</v>
      </c>
    </row>
    <row r="80" spans="22:25" x14ac:dyDescent="0.25">
      <c r="V80" s="7"/>
      <c r="W80" s="2"/>
      <c r="X80" s="2"/>
      <c r="Y80" s="13" t="s">
        <v>36</v>
      </c>
    </row>
    <row r="81" spans="22:25" x14ac:dyDescent="0.25">
      <c r="V81" s="11" t="s">
        <v>148</v>
      </c>
      <c r="W81" s="12" t="s">
        <v>138</v>
      </c>
      <c r="X81" s="2"/>
      <c r="Y81" s="13" t="s">
        <v>81</v>
      </c>
    </row>
    <row r="82" spans="22:25" x14ac:dyDescent="0.25">
      <c r="V82" s="7"/>
      <c r="W82" s="2"/>
      <c r="X82" s="2"/>
      <c r="Y82" s="13" t="s">
        <v>82</v>
      </c>
    </row>
    <row r="83" spans="22:25" x14ac:dyDescent="0.25">
      <c r="V83" s="7"/>
      <c r="W83" s="2"/>
      <c r="X83" s="2"/>
      <c r="Y83" s="13" t="s">
        <v>83</v>
      </c>
    </row>
    <row r="84" spans="22:25" x14ac:dyDescent="0.25">
      <c r="V84" s="7"/>
      <c r="W84" s="2"/>
      <c r="X84" s="2"/>
      <c r="Y84" s="13" t="s">
        <v>36</v>
      </c>
    </row>
    <row r="85" spans="22:25" x14ac:dyDescent="0.25">
      <c r="V85" s="11" t="s">
        <v>149</v>
      </c>
      <c r="W85" s="12" t="s">
        <v>139</v>
      </c>
      <c r="X85" s="2"/>
      <c r="Y85" s="13" t="s">
        <v>81</v>
      </c>
    </row>
    <row r="86" spans="22:25" x14ac:dyDescent="0.25">
      <c r="V86" s="7"/>
      <c r="W86" s="2"/>
      <c r="X86" s="2"/>
      <c r="Y86" s="13" t="s">
        <v>82</v>
      </c>
    </row>
    <row r="87" spans="22:25" x14ac:dyDescent="0.25">
      <c r="V87" s="7"/>
      <c r="W87" s="2"/>
      <c r="X87" s="2"/>
      <c r="Y87" s="13" t="s">
        <v>83</v>
      </c>
    </row>
    <row r="88" spans="22:25" x14ac:dyDescent="0.25">
      <c r="V88" s="7"/>
      <c r="W88" s="2"/>
      <c r="X88" s="2"/>
      <c r="Y88" s="13" t="s">
        <v>36</v>
      </c>
    </row>
    <row r="89" spans="22:25" x14ac:dyDescent="0.25">
      <c r="V89" s="11" t="s">
        <v>150</v>
      </c>
      <c r="W89" s="12" t="s">
        <v>140</v>
      </c>
      <c r="X89" s="2"/>
      <c r="Y89" s="13" t="s">
        <v>81</v>
      </c>
    </row>
    <row r="90" spans="22:25" x14ac:dyDescent="0.25">
      <c r="V90" s="7"/>
      <c r="W90" s="2"/>
      <c r="X90" s="2"/>
      <c r="Y90" s="13" t="s">
        <v>82</v>
      </c>
    </row>
    <row r="91" spans="22:25" x14ac:dyDescent="0.25">
      <c r="V91" s="7"/>
      <c r="W91" s="2"/>
      <c r="X91" s="2"/>
      <c r="Y91" s="13" t="s">
        <v>83</v>
      </c>
    </row>
    <row r="92" spans="22:25" x14ac:dyDescent="0.25">
      <c r="V92" s="7"/>
      <c r="W92" s="2"/>
      <c r="X92" s="2"/>
      <c r="Y92" s="13" t="s">
        <v>36</v>
      </c>
    </row>
    <row r="93" spans="22:25" x14ac:dyDescent="0.25">
      <c r="V93" s="11" t="s">
        <v>151</v>
      </c>
      <c r="W93" s="2" t="s">
        <v>142</v>
      </c>
      <c r="X93" s="2"/>
      <c r="Y93" s="13" t="s">
        <v>81</v>
      </c>
    </row>
    <row r="94" spans="22:25" x14ac:dyDescent="0.25">
      <c r="V94" s="7"/>
      <c r="W94" s="2"/>
      <c r="X94" s="2"/>
      <c r="Y94" s="13" t="s">
        <v>82</v>
      </c>
    </row>
    <row r="95" spans="22:25" x14ac:dyDescent="0.25">
      <c r="V95" s="7"/>
      <c r="W95" s="2"/>
      <c r="X95" s="2"/>
      <c r="Y95" s="13" t="s">
        <v>83</v>
      </c>
    </row>
    <row r="96" spans="22:25" x14ac:dyDescent="0.25">
      <c r="V96" s="7"/>
      <c r="W96" s="2"/>
      <c r="X96" s="2"/>
      <c r="Y96" s="13" t="s">
        <v>36</v>
      </c>
    </row>
    <row r="97" spans="22:25" x14ac:dyDescent="0.25">
      <c r="V97" s="8" t="s">
        <v>152</v>
      </c>
      <c r="W97" s="9" t="s">
        <v>141</v>
      </c>
      <c r="X97" s="12"/>
      <c r="Y97" s="2" t="s">
        <v>81</v>
      </c>
    </row>
    <row r="98" spans="22:25" x14ac:dyDescent="0.25">
      <c r="V98" s="2"/>
      <c r="W98" s="2"/>
      <c r="X98" s="2"/>
      <c r="Y98" s="2" t="s">
        <v>82</v>
      </c>
    </row>
    <row r="99" spans="22:25" x14ac:dyDescent="0.25">
      <c r="V99" s="2"/>
      <c r="W99" s="2"/>
      <c r="X99" s="2"/>
      <c r="Y99" s="2" t="s">
        <v>83</v>
      </c>
    </row>
    <row r="100" spans="22:25" x14ac:dyDescent="0.25">
      <c r="V100" s="8"/>
      <c r="W100" s="9"/>
      <c r="X100" s="12"/>
      <c r="Y100" s="2" t="s">
        <v>36</v>
      </c>
    </row>
    <row r="101" spans="22:25" x14ac:dyDescent="0.25">
      <c r="V101" s="2" t="s">
        <v>153</v>
      </c>
      <c r="W101" s="2" t="s">
        <v>143</v>
      </c>
      <c r="X101" s="2"/>
      <c r="Y101" s="2" t="s">
        <v>81</v>
      </c>
    </row>
    <row r="102" spans="22:25" x14ac:dyDescent="0.25">
      <c r="V102" s="8"/>
      <c r="W102" s="9"/>
      <c r="X102" s="12"/>
      <c r="Y102" s="2" t="s">
        <v>82</v>
      </c>
    </row>
    <row r="103" spans="22:25" x14ac:dyDescent="0.25">
      <c r="V103" s="2"/>
      <c r="W103" s="2"/>
      <c r="X103" s="2"/>
      <c r="Y103" s="2" t="s">
        <v>83</v>
      </c>
    </row>
    <row r="104" spans="22:25" x14ac:dyDescent="0.25">
      <c r="V104" s="7"/>
      <c r="W104" s="2"/>
      <c r="X104" s="2"/>
      <c r="Y104" s="2" t="s">
        <v>36</v>
      </c>
    </row>
  </sheetData>
  <mergeCells count="6">
    <mergeCell ref="B1:E1"/>
    <mergeCell ref="L1:O1"/>
    <mergeCell ref="L2:O2"/>
    <mergeCell ref="V1:Y1"/>
    <mergeCell ref="V2:Y2"/>
    <mergeCell ref="B2:E2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2:U51"/>
  <sheetViews>
    <sheetView workbookViewId="0">
      <selection activeCell="P6" sqref="P6"/>
    </sheetView>
  </sheetViews>
  <sheetFormatPr defaultRowHeight="15" x14ac:dyDescent="0.25"/>
  <cols>
    <col min="1" max="1" width="9.140625" style="1"/>
    <col min="2" max="2" width="3.85546875" style="3" bestFit="1" customWidth="1"/>
    <col min="3" max="3" width="9.140625" style="1"/>
    <col min="4" max="4" width="9.140625" style="3"/>
    <col min="5" max="14" width="9.140625" style="1"/>
    <col min="15" max="15" width="10.85546875" style="1" bestFit="1" customWidth="1"/>
    <col min="16" max="16" width="11" style="1" bestFit="1" customWidth="1"/>
    <col min="17" max="18" width="9.140625" style="1"/>
    <col min="19" max="19" width="12.28515625" style="1" bestFit="1" customWidth="1"/>
    <col min="20" max="20" width="9.140625" style="1"/>
    <col min="21" max="21" width="15.140625" style="1" bestFit="1" customWidth="1"/>
    <col min="22" max="16384" width="9.140625" style="1"/>
  </cols>
  <sheetData>
    <row r="2" spans="2:21" x14ac:dyDescent="0.25">
      <c r="B2" s="107" t="s">
        <v>517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</row>
    <row r="4" spans="2:21" ht="15.75" x14ac:dyDescent="0.25">
      <c r="B4" s="111" t="s">
        <v>387</v>
      </c>
      <c r="C4" s="114"/>
      <c r="D4" s="114" t="s">
        <v>518</v>
      </c>
      <c r="E4" s="112" t="s">
        <v>519</v>
      </c>
      <c r="F4" s="112"/>
      <c r="G4" s="112"/>
      <c r="H4" s="112"/>
      <c r="I4" s="112"/>
      <c r="J4" s="112"/>
      <c r="K4" s="112"/>
      <c r="L4" s="112"/>
      <c r="M4" s="112"/>
      <c r="N4" s="112"/>
      <c r="O4" s="114" t="s">
        <v>520</v>
      </c>
      <c r="P4" s="114" t="s">
        <v>521</v>
      </c>
      <c r="S4" s="28" t="s">
        <v>524</v>
      </c>
      <c r="T4" s="28" t="s">
        <v>217</v>
      </c>
      <c r="U4" s="28" t="s">
        <v>523</v>
      </c>
    </row>
    <row r="5" spans="2:21" ht="15.75" x14ac:dyDescent="0.25">
      <c r="B5" s="111"/>
      <c r="C5" s="115"/>
      <c r="D5" s="115"/>
      <c r="E5" s="83">
        <v>1</v>
      </c>
      <c r="F5" s="83">
        <v>2</v>
      </c>
      <c r="G5" s="83">
        <v>3</v>
      </c>
      <c r="H5" s="83">
        <v>4</v>
      </c>
      <c r="I5" s="83">
        <v>5</v>
      </c>
      <c r="J5" s="83">
        <v>6</v>
      </c>
      <c r="K5" s="83">
        <v>7</v>
      </c>
      <c r="L5" s="83">
        <v>8</v>
      </c>
      <c r="M5" s="83">
        <v>9</v>
      </c>
      <c r="N5" s="83">
        <v>10</v>
      </c>
      <c r="O5" s="115"/>
      <c r="P5" s="115"/>
      <c r="S5" s="28">
        <v>1</v>
      </c>
      <c r="T5" s="60" t="s">
        <v>239</v>
      </c>
      <c r="U5" s="44">
        <v>0.12107965849905687</v>
      </c>
    </row>
    <row r="6" spans="2:21" x14ac:dyDescent="0.25">
      <c r="B6" s="7">
        <v>1</v>
      </c>
      <c r="C6" s="60" t="s">
        <v>239</v>
      </c>
      <c r="D6" s="60" t="s">
        <v>416</v>
      </c>
      <c r="E6" s="61">
        <v>0.91589725581048176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52">
        <f>E6*E26+F6*F26+G6*G26+H6*H26+I6*I26+J6*J26+K6*K26+L26*L6+M6*M26+N6*N26</f>
        <v>8.2430753022943364</v>
      </c>
      <c r="P6" s="49">
        <f>O6/68.07977</f>
        <v>0.12107965849905687</v>
      </c>
      <c r="S6" s="28">
        <v>2</v>
      </c>
      <c r="T6" s="60" t="s">
        <v>224</v>
      </c>
      <c r="U6" s="44">
        <v>0.10062150521029023</v>
      </c>
    </row>
    <row r="7" spans="2:21" x14ac:dyDescent="0.25">
      <c r="B7" s="7">
        <v>2</v>
      </c>
      <c r="C7" s="60" t="s">
        <v>224</v>
      </c>
      <c r="D7" s="60" t="s">
        <v>401</v>
      </c>
      <c r="E7" s="2">
        <v>0</v>
      </c>
      <c r="F7" s="61">
        <v>0.85628611647129504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52">
        <f>E7*E26+F7*F26+G7*G26+H7*H26+I7*I26+J7*J26+K6*K26+L26*L7+M7*M26+N7*N26</f>
        <v>6.8502889317703604</v>
      </c>
      <c r="P7" s="49">
        <f t="shared" ref="P7:P25" si="0">O7/68.07977</f>
        <v>0.10062150521029023</v>
      </c>
      <c r="S7" s="28">
        <v>3</v>
      </c>
      <c r="T7" s="78" t="s">
        <v>336</v>
      </c>
      <c r="U7" s="44">
        <v>9.8498813266614485E-2</v>
      </c>
    </row>
    <row r="8" spans="2:21" x14ac:dyDescent="0.25">
      <c r="B8" s="7">
        <v>3</v>
      </c>
      <c r="C8" s="62" t="s">
        <v>256</v>
      </c>
      <c r="D8" s="60" t="s">
        <v>433</v>
      </c>
      <c r="E8" s="2">
        <v>0</v>
      </c>
      <c r="F8" s="2">
        <v>0</v>
      </c>
      <c r="G8" s="61">
        <v>0.85628611647129504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52">
        <f>G8*G26</f>
        <v>5.9940028152990656</v>
      </c>
      <c r="P8" s="49">
        <f t="shared" si="0"/>
        <v>8.8043817059003965E-2</v>
      </c>
      <c r="S8" s="28">
        <v>4</v>
      </c>
      <c r="T8" s="62" t="s">
        <v>256</v>
      </c>
      <c r="U8" s="44">
        <v>8.8043817059003965E-2</v>
      </c>
    </row>
    <row r="9" spans="2:21" x14ac:dyDescent="0.25">
      <c r="B9" s="7">
        <v>4</v>
      </c>
      <c r="C9" s="60" t="s">
        <v>247</v>
      </c>
      <c r="D9" s="60" t="s">
        <v>424</v>
      </c>
      <c r="E9" s="2">
        <v>0</v>
      </c>
      <c r="F9" s="2">
        <v>0</v>
      </c>
      <c r="G9" s="2">
        <v>0</v>
      </c>
      <c r="H9" s="61">
        <v>0.74600189329973121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52">
        <f>H9*H26</f>
        <v>4.4760113597983873</v>
      </c>
      <c r="P9" s="49">
        <f t="shared" si="0"/>
        <v>6.5746569939915886E-2</v>
      </c>
      <c r="S9" s="28">
        <v>5</v>
      </c>
      <c r="T9" s="78" t="s">
        <v>339</v>
      </c>
      <c r="U9" s="44">
        <v>8.4093996877086047E-2</v>
      </c>
    </row>
    <row r="10" spans="2:21" x14ac:dyDescent="0.25">
      <c r="B10" s="7">
        <v>5</v>
      </c>
      <c r="C10" s="60" t="s">
        <v>233</v>
      </c>
      <c r="D10" s="60" t="s">
        <v>410</v>
      </c>
      <c r="E10" s="2">
        <v>0</v>
      </c>
      <c r="F10" s="2">
        <v>0</v>
      </c>
      <c r="G10" s="2">
        <v>0</v>
      </c>
      <c r="H10" s="2">
        <v>0</v>
      </c>
      <c r="I10" s="61">
        <v>0.7355835377232155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52">
        <f>I10*I26</f>
        <v>3.6779176886160774</v>
      </c>
      <c r="P10" s="49">
        <f t="shared" si="0"/>
        <v>5.4023650323966686E-2</v>
      </c>
      <c r="S10" s="28">
        <v>6</v>
      </c>
      <c r="T10" s="78" t="s">
        <v>337</v>
      </c>
      <c r="U10" s="44">
        <v>7.2726347592000973E-2</v>
      </c>
    </row>
    <row r="11" spans="2:21" x14ac:dyDescent="0.25">
      <c r="B11" s="7">
        <v>6</v>
      </c>
      <c r="C11" s="60" t="s">
        <v>248</v>
      </c>
      <c r="D11" s="60" t="s">
        <v>425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61">
        <v>0.68368879085468159</v>
      </c>
      <c r="K11" s="2">
        <v>0</v>
      </c>
      <c r="L11" s="2">
        <v>0</v>
      </c>
      <c r="M11" s="2">
        <v>0</v>
      </c>
      <c r="N11" s="2">
        <v>0</v>
      </c>
      <c r="O11" s="52">
        <f>J11*J26</f>
        <v>2.7347551634187264</v>
      </c>
      <c r="P11" s="49">
        <f t="shared" si="0"/>
        <v>4.016986490140502E-2</v>
      </c>
      <c r="S11" s="28">
        <v>7</v>
      </c>
      <c r="T11" s="60" t="s">
        <v>247</v>
      </c>
      <c r="U11" s="44">
        <v>6.5746569939915886E-2</v>
      </c>
    </row>
    <row r="12" spans="2:21" x14ac:dyDescent="0.25">
      <c r="B12" s="7">
        <v>7</v>
      </c>
      <c r="C12" s="60" t="s">
        <v>227</v>
      </c>
      <c r="D12" s="60" t="s">
        <v>404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61">
        <v>0.68238302701515685</v>
      </c>
      <c r="L12" s="2">
        <v>0</v>
      </c>
      <c r="M12" s="2">
        <v>0</v>
      </c>
      <c r="N12" s="2">
        <v>0</v>
      </c>
      <c r="O12" s="52">
        <f>K12*K26</f>
        <v>2.0471490810454704</v>
      </c>
      <c r="P12" s="49">
        <f t="shared" si="0"/>
        <v>3.0069858947018632E-2</v>
      </c>
      <c r="S12" s="28">
        <v>8</v>
      </c>
      <c r="T12" s="78" t="s">
        <v>347</v>
      </c>
      <c r="U12" s="44">
        <v>6.1490681721684488E-2</v>
      </c>
    </row>
    <row r="13" spans="2:21" x14ac:dyDescent="0.25">
      <c r="B13" s="7">
        <v>8</v>
      </c>
      <c r="C13" s="62" t="s">
        <v>257</v>
      </c>
      <c r="D13" s="60" t="s">
        <v>434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61">
        <v>0.53855308949437242</v>
      </c>
      <c r="M13" s="2">
        <v>0</v>
      </c>
      <c r="N13" s="2">
        <v>0</v>
      </c>
      <c r="O13" s="52">
        <f>L13*K26</f>
        <v>1.6156592684831173</v>
      </c>
      <c r="P13" s="49">
        <f t="shared" si="0"/>
        <v>2.3731855564187679E-2</v>
      </c>
      <c r="S13" s="28">
        <v>9</v>
      </c>
      <c r="T13" s="60" t="s">
        <v>233</v>
      </c>
      <c r="U13" s="44">
        <v>5.4023650323966686E-2</v>
      </c>
    </row>
    <row r="14" spans="2:21" x14ac:dyDescent="0.25">
      <c r="B14" s="7">
        <v>9</v>
      </c>
      <c r="C14" s="60" t="s">
        <v>225</v>
      </c>
      <c r="D14" s="60" t="s">
        <v>402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61">
        <v>0.53688582692948728</v>
      </c>
      <c r="N14" s="2">
        <v>0</v>
      </c>
      <c r="O14" s="52">
        <f>M14*M26</f>
        <v>0.53688582692948728</v>
      </c>
      <c r="P14" s="49">
        <f t="shared" si="0"/>
        <v>7.8861286830065273E-3</v>
      </c>
      <c r="S14" s="28">
        <v>10</v>
      </c>
      <c r="T14" s="79" t="s">
        <v>353</v>
      </c>
      <c r="U14" s="44">
        <v>5.1152346949680183E-2</v>
      </c>
    </row>
    <row r="15" spans="2:21" x14ac:dyDescent="0.25">
      <c r="B15" s="7">
        <v>10</v>
      </c>
      <c r="C15" s="60" t="s">
        <v>251</v>
      </c>
      <c r="D15" s="60" t="s">
        <v>428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61">
        <v>0.53688582692948728</v>
      </c>
      <c r="O15" s="52">
        <f>N15*N26</f>
        <v>0</v>
      </c>
      <c r="P15" s="49">
        <f t="shared" si="0"/>
        <v>0</v>
      </c>
    </row>
    <row r="16" spans="2:21" x14ac:dyDescent="0.25">
      <c r="B16" s="7">
        <v>11</v>
      </c>
      <c r="C16" s="78" t="s">
        <v>336</v>
      </c>
      <c r="D16" s="60" t="s">
        <v>394</v>
      </c>
      <c r="E16" s="59">
        <v>0.74508628360711804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52">
        <f>E16*E26</f>
        <v>6.7057765524640622</v>
      </c>
      <c r="P16" s="49">
        <f t="shared" si="0"/>
        <v>9.8498813266614485E-2</v>
      </c>
    </row>
    <row r="17" spans="2:16" x14ac:dyDescent="0.25">
      <c r="B17" s="7">
        <v>12</v>
      </c>
      <c r="C17" s="78" t="s">
        <v>339</v>
      </c>
      <c r="D17" s="60" t="s">
        <v>398</v>
      </c>
      <c r="E17" s="2">
        <v>0</v>
      </c>
      <c r="F17" s="59">
        <v>0.71563749572159197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52">
        <f>F17*F26</f>
        <v>5.7250999657727357</v>
      </c>
      <c r="P17" s="49">
        <f t="shared" si="0"/>
        <v>8.4093996877086047E-2</v>
      </c>
    </row>
    <row r="18" spans="2:16" x14ac:dyDescent="0.25">
      <c r="B18" s="7">
        <v>13</v>
      </c>
      <c r="C18" s="78" t="s">
        <v>337</v>
      </c>
      <c r="D18" s="60" t="s">
        <v>396</v>
      </c>
      <c r="E18" s="2">
        <v>0</v>
      </c>
      <c r="F18" s="2">
        <v>0</v>
      </c>
      <c r="G18" s="59">
        <v>0.70731328814335415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52">
        <f>G18*G26</f>
        <v>4.9511930170034795</v>
      </c>
      <c r="P18" s="49">
        <f t="shared" si="0"/>
        <v>7.2726347592000973E-2</v>
      </c>
    </row>
    <row r="19" spans="2:16" x14ac:dyDescent="0.25">
      <c r="B19" s="7">
        <v>14</v>
      </c>
      <c r="C19" s="78" t="s">
        <v>347</v>
      </c>
      <c r="D19" s="60" t="s">
        <v>406</v>
      </c>
      <c r="E19" s="2">
        <v>0</v>
      </c>
      <c r="F19" s="2">
        <v>0</v>
      </c>
      <c r="G19" s="2">
        <v>0</v>
      </c>
      <c r="H19" s="59">
        <v>0.69771191145924727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52">
        <f>H19*H26</f>
        <v>4.1862714687554838</v>
      </c>
      <c r="P19" s="49">
        <f t="shared" si="0"/>
        <v>6.1490681721684488E-2</v>
      </c>
    </row>
    <row r="20" spans="2:16" x14ac:dyDescent="0.25">
      <c r="B20" s="7">
        <v>15</v>
      </c>
      <c r="C20" s="79" t="s">
        <v>353</v>
      </c>
      <c r="D20" s="60" t="s">
        <v>413</v>
      </c>
      <c r="E20" s="2">
        <v>0</v>
      </c>
      <c r="F20" s="2">
        <v>0</v>
      </c>
      <c r="G20" s="2">
        <v>0</v>
      </c>
      <c r="H20" s="2">
        <v>0</v>
      </c>
      <c r="I20" s="59">
        <v>0.6964880030588857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52">
        <f>I20*I26</f>
        <v>3.4824400152944284</v>
      </c>
      <c r="P20" s="49">
        <f t="shared" si="0"/>
        <v>5.1152346949680183E-2</v>
      </c>
    </row>
    <row r="21" spans="2:16" x14ac:dyDescent="0.25">
      <c r="B21" s="7">
        <v>16</v>
      </c>
      <c r="C21" s="79" t="s">
        <v>356</v>
      </c>
      <c r="D21" s="60" t="s">
        <v>416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59">
        <v>0.69478056324748638</v>
      </c>
      <c r="K21" s="2">
        <v>0</v>
      </c>
      <c r="L21" s="2">
        <v>0</v>
      </c>
      <c r="M21" s="2">
        <v>0</v>
      </c>
      <c r="N21" s="2">
        <v>0</v>
      </c>
      <c r="O21" s="52">
        <f>J21*J26</f>
        <v>2.7791222529899455</v>
      </c>
      <c r="P21" s="49">
        <f t="shared" si="0"/>
        <v>4.0821557607934718E-2</v>
      </c>
    </row>
    <row r="22" spans="2:16" x14ac:dyDescent="0.25">
      <c r="B22" s="7">
        <v>17</v>
      </c>
      <c r="C22" s="78" t="s">
        <v>345</v>
      </c>
      <c r="D22" s="60" t="s">
        <v>404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59">
        <v>0.68371209408914524</v>
      </c>
      <c r="L22" s="2">
        <v>0</v>
      </c>
      <c r="M22" s="2">
        <v>0</v>
      </c>
      <c r="N22" s="2">
        <v>0</v>
      </c>
      <c r="O22" s="52">
        <f>K22*K26</f>
        <v>2.0511362822674357</v>
      </c>
      <c r="P22" s="49">
        <f t="shared" si="0"/>
        <v>3.0128425555307189E-2</v>
      </c>
    </row>
    <row r="23" spans="2:16" x14ac:dyDescent="0.25">
      <c r="B23" s="7">
        <v>18</v>
      </c>
      <c r="C23" s="79" t="s">
        <v>365</v>
      </c>
      <c r="D23" s="60" t="s">
        <v>425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59">
        <v>0.68021231078894118</v>
      </c>
      <c r="M23" s="2">
        <v>0</v>
      </c>
      <c r="N23" s="2">
        <v>0</v>
      </c>
      <c r="O23" s="52">
        <f>L23*L26</f>
        <v>1.3604246215778824</v>
      </c>
      <c r="P23" s="49">
        <f t="shared" si="0"/>
        <v>1.9982802844044308E-2</v>
      </c>
    </row>
    <row r="24" spans="2:16" x14ac:dyDescent="0.25">
      <c r="B24" s="7">
        <v>19</v>
      </c>
      <c r="C24" s="79" t="s">
        <v>379</v>
      </c>
      <c r="D24" s="60" t="s">
        <v>439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59">
        <v>0.66256135680458605</v>
      </c>
      <c r="N24" s="2">
        <v>0</v>
      </c>
      <c r="O24" s="52">
        <f>M24*M26</f>
        <v>0.66256135680458605</v>
      </c>
      <c r="P24" s="49">
        <f t="shared" si="0"/>
        <v>9.7321327143817631E-3</v>
      </c>
    </row>
    <row r="25" spans="2:16" x14ac:dyDescent="0.25">
      <c r="B25" s="7">
        <v>20</v>
      </c>
      <c r="C25" s="78" t="s">
        <v>340</v>
      </c>
      <c r="D25" s="60" t="s">
        <v>399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59">
        <v>0.66054132314915415</v>
      </c>
      <c r="O25" s="52">
        <f>N25*N26</f>
        <v>0</v>
      </c>
      <c r="P25" s="49">
        <f t="shared" si="0"/>
        <v>0</v>
      </c>
    </row>
    <row r="26" spans="2:16" x14ac:dyDescent="0.25">
      <c r="B26" s="113" t="s">
        <v>522</v>
      </c>
      <c r="C26" s="113"/>
      <c r="D26" s="113"/>
      <c r="E26" s="82">
        <v>9</v>
      </c>
      <c r="F26" s="82">
        <v>8</v>
      </c>
      <c r="G26" s="82">
        <v>7</v>
      </c>
      <c r="H26" s="82">
        <v>6</v>
      </c>
      <c r="I26" s="82">
        <v>5</v>
      </c>
      <c r="J26" s="82">
        <v>4</v>
      </c>
      <c r="K26" s="82">
        <v>3</v>
      </c>
      <c r="L26" s="82">
        <v>2</v>
      </c>
      <c r="M26" s="82">
        <v>1</v>
      </c>
      <c r="N26" s="82">
        <v>0</v>
      </c>
      <c r="O26" s="52">
        <f>SUM(O6:O25)</f>
        <v>68.079770970585059</v>
      </c>
      <c r="P26" s="2"/>
    </row>
    <row r="30" spans="2:16" x14ac:dyDescent="0.25">
      <c r="B30" s="27"/>
      <c r="D30" s="27"/>
    </row>
    <row r="31" spans="2:16" x14ac:dyDescent="0.25">
      <c r="B31" s="107" t="s">
        <v>525</v>
      </c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</row>
    <row r="32" spans="2:16" x14ac:dyDescent="0.25">
      <c r="B32" s="27"/>
      <c r="D32" s="27"/>
    </row>
    <row r="33" spans="2:21" ht="30" x14ac:dyDescent="0.25">
      <c r="B33" s="111" t="s">
        <v>387</v>
      </c>
      <c r="C33" s="114"/>
      <c r="D33" s="114" t="s">
        <v>518</v>
      </c>
      <c r="E33" s="112" t="s">
        <v>519</v>
      </c>
      <c r="F33" s="112"/>
      <c r="G33" s="112"/>
      <c r="H33" s="112"/>
      <c r="I33" s="112"/>
      <c r="J33" s="112"/>
      <c r="K33" s="112"/>
      <c r="L33" s="112"/>
      <c r="M33" s="112"/>
      <c r="N33" s="112"/>
      <c r="O33" s="114" t="s">
        <v>520</v>
      </c>
      <c r="P33" s="114" t="s">
        <v>521</v>
      </c>
      <c r="S33" s="11" t="s">
        <v>526</v>
      </c>
      <c r="T33" s="14" t="s">
        <v>217</v>
      </c>
      <c r="U33" s="14" t="s">
        <v>523</v>
      </c>
    </row>
    <row r="34" spans="2:21" ht="15.75" x14ac:dyDescent="0.25">
      <c r="B34" s="111"/>
      <c r="C34" s="115"/>
      <c r="D34" s="115"/>
      <c r="E34" s="83">
        <v>1</v>
      </c>
      <c r="F34" s="83">
        <v>2</v>
      </c>
      <c r="G34" s="83">
        <v>3</v>
      </c>
      <c r="H34" s="83">
        <v>4</v>
      </c>
      <c r="I34" s="83">
        <v>5</v>
      </c>
      <c r="J34" s="83">
        <v>6</v>
      </c>
      <c r="K34" s="83">
        <v>7</v>
      </c>
      <c r="L34" s="83">
        <v>8</v>
      </c>
      <c r="M34" s="83">
        <v>9</v>
      </c>
      <c r="N34" s="83">
        <v>10</v>
      </c>
      <c r="O34" s="115"/>
      <c r="P34" s="115"/>
      <c r="S34" s="28">
        <v>1</v>
      </c>
      <c r="T34" s="79" t="s">
        <v>258</v>
      </c>
      <c r="U34" s="44">
        <v>0.17537949212868853</v>
      </c>
    </row>
    <row r="35" spans="2:21" x14ac:dyDescent="0.25">
      <c r="B35" s="28">
        <v>1</v>
      </c>
      <c r="C35" s="79" t="s">
        <v>256</v>
      </c>
      <c r="D35" s="76" t="s">
        <v>433</v>
      </c>
      <c r="E35" s="59">
        <v>0.91139021755850758</v>
      </c>
      <c r="F35" s="34">
        <v>0</v>
      </c>
      <c r="G35" s="19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52">
        <f>E35*E51</f>
        <v>8.2025119580265677</v>
      </c>
      <c r="P35" s="49">
        <f>O35/68.07977</f>
        <v>0.12048383768080545</v>
      </c>
      <c r="S35" s="28">
        <v>2</v>
      </c>
      <c r="T35" s="79" t="s">
        <v>257</v>
      </c>
      <c r="U35" s="44">
        <v>0.17067688828718663</v>
      </c>
    </row>
    <row r="36" spans="2:21" x14ac:dyDescent="0.25">
      <c r="B36" s="28">
        <v>2</v>
      </c>
      <c r="C36" s="79" t="s">
        <v>257</v>
      </c>
      <c r="D36" s="76" t="s">
        <v>434</v>
      </c>
      <c r="E36" s="1">
        <v>0</v>
      </c>
      <c r="F36" s="59">
        <v>0.91139021755850758</v>
      </c>
      <c r="G36" s="80">
        <v>0.61836022263418566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52">
        <f>F36*F51+G36*G51</f>
        <v>11.619643298907359</v>
      </c>
      <c r="P36" s="49">
        <f t="shared" ref="P36:P50" si="1">O36/68.07977</f>
        <v>0.17067688828718663</v>
      </c>
      <c r="S36" s="28">
        <v>3</v>
      </c>
      <c r="T36" s="79" t="s">
        <v>293</v>
      </c>
      <c r="U36" s="44">
        <v>0.12224887141006285</v>
      </c>
    </row>
    <row r="37" spans="2:21" x14ac:dyDescent="0.25">
      <c r="B37" s="28">
        <v>3</v>
      </c>
      <c r="C37" s="79" t="s">
        <v>258</v>
      </c>
      <c r="D37" s="76" t="s">
        <v>435</v>
      </c>
      <c r="E37" s="80">
        <v>0.6233205193797724</v>
      </c>
      <c r="F37" s="34">
        <v>0</v>
      </c>
      <c r="G37" s="59">
        <v>0.90427297320285327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52">
        <f>E37*E51+G37*G51</f>
        <v>11.939795486837925</v>
      </c>
      <c r="P37" s="49">
        <f t="shared" si="1"/>
        <v>0.17537949212868853</v>
      </c>
      <c r="S37" s="28">
        <v>4</v>
      </c>
      <c r="T37" s="79" t="s">
        <v>256</v>
      </c>
      <c r="U37" s="44">
        <v>0.12048383768080545</v>
      </c>
    </row>
    <row r="38" spans="2:21" x14ac:dyDescent="0.25">
      <c r="B38" s="28">
        <v>4</v>
      </c>
      <c r="C38" s="79" t="s">
        <v>274</v>
      </c>
      <c r="D38" s="76" t="s">
        <v>451</v>
      </c>
      <c r="E38" s="1">
        <v>0</v>
      </c>
      <c r="F38" s="34">
        <v>0</v>
      </c>
      <c r="G38" s="19">
        <v>0</v>
      </c>
      <c r="H38" s="59">
        <v>0.852427918041611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52">
        <f>H38*H51</f>
        <v>5.1145675082496656</v>
      </c>
      <c r="P38" s="49">
        <f t="shared" si="1"/>
        <v>7.5126098520157544E-2</v>
      </c>
      <c r="S38" s="28">
        <v>5</v>
      </c>
      <c r="T38" s="79" t="s">
        <v>274</v>
      </c>
      <c r="U38" s="44">
        <v>7.5126098520157544E-2</v>
      </c>
    </row>
    <row r="39" spans="2:21" x14ac:dyDescent="0.25">
      <c r="B39" s="28">
        <v>5</v>
      </c>
      <c r="C39" s="79" t="s">
        <v>266</v>
      </c>
      <c r="D39" s="76" t="s">
        <v>443</v>
      </c>
      <c r="E39" s="1">
        <v>0</v>
      </c>
      <c r="F39" s="34">
        <v>0</v>
      </c>
      <c r="G39" s="19">
        <v>0</v>
      </c>
      <c r="H39" s="1">
        <v>0</v>
      </c>
      <c r="I39" s="59">
        <v>0.83576085307250425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52">
        <f>I39*I51</f>
        <v>4.1788042653625208</v>
      </c>
      <c r="P39" s="49">
        <f t="shared" si="1"/>
        <v>6.1380998575090974E-2</v>
      </c>
      <c r="S39" s="28">
        <v>6</v>
      </c>
      <c r="T39" s="79" t="s">
        <v>266</v>
      </c>
      <c r="U39" s="44">
        <v>6.1380998575090974E-2</v>
      </c>
    </row>
    <row r="40" spans="2:21" x14ac:dyDescent="0.25">
      <c r="B40" s="28">
        <v>6</v>
      </c>
      <c r="C40" s="79" t="s">
        <v>293</v>
      </c>
      <c r="D40" s="76" t="s">
        <v>470</v>
      </c>
      <c r="E40" s="1">
        <v>0</v>
      </c>
      <c r="F40" s="80">
        <v>0.62245395450832974</v>
      </c>
      <c r="G40" s="19">
        <v>0</v>
      </c>
      <c r="H40" s="1">
        <v>0</v>
      </c>
      <c r="I40" s="1">
        <v>0</v>
      </c>
      <c r="J40" s="59">
        <v>0.83576085307250425</v>
      </c>
      <c r="K40" s="1">
        <v>0</v>
      </c>
      <c r="L40" s="1">
        <v>0</v>
      </c>
      <c r="M40" s="1">
        <v>0</v>
      </c>
      <c r="N40" s="1">
        <v>0</v>
      </c>
      <c r="O40" s="52">
        <f>F40*F51+J40*J51</f>
        <v>8.3226750483566541</v>
      </c>
      <c r="P40" s="49">
        <f t="shared" si="1"/>
        <v>0.12224887141006285</v>
      </c>
      <c r="S40" s="28">
        <v>7</v>
      </c>
      <c r="T40" s="79" t="s">
        <v>268</v>
      </c>
      <c r="U40" s="44">
        <v>4.4682570714221784E-2</v>
      </c>
    </row>
    <row r="41" spans="2:21" x14ac:dyDescent="0.25">
      <c r="B41" s="28">
        <v>7</v>
      </c>
      <c r="C41" s="78" t="s">
        <v>225</v>
      </c>
      <c r="D41" s="76" t="s">
        <v>402</v>
      </c>
      <c r="E41" s="1">
        <v>0</v>
      </c>
      <c r="F41" s="34">
        <v>0</v>
      </c>
      <c r="G41" s="19">
        <v>0</v>
      </c>
      <c r="H41" s="1">
        <v>0</v>
      </c>
      <c r="I41" s="1">
        <v>0</v>
      </c>
      <c r="J41" s="1">
        <v>0</v>
      </c>
      <c r="K41" s="59">
        <v>0.83232041002167723</v>
      </c>
      <c r="L41" s="1">
        <v>0</v>
      </c>
      <c r="M41" s="1">
        <v>0</v>
      </c>
      <c r="N41" s="1">
        <v>0</v>
      </c>
      <c r="O41" s="52">
        <f>K41*K51</f>
        <v>2.4969612300650317</v>
      </c>
      <c r="P41" s="49">
        <f t="shared" si="1"/>
        <v>3.6676992740501797E-2</v>
      </c>
      <c r="S41" s="28">
        <v>8</v>
      </c>
      <c r="T41" s="78" t="s">
        <v>225</v>
      </c>
      <c r="U41" s="44">
        <v>3.6676992740501797E-2</v>
      </c>
    </row>
    <row r="42" spans="2:21" x14ac:dyDescent="0.25">
      <c r="B42" s="28">
        <v>8</v>
      </c>
      <c r="C42" s="79" t="s">
        <v>283</v>
      </c>
      <c r="D42" s="76" t="s">
        <v>460</v>
      </c>
      <c r="E42" s="1">
        <v>0</v>
      </c>
      <c r="F42" s="34">
        <v>0</v>
      </c>
      <c r="G42" s="19">
        <v>0</v>
      </c>
      <c r="H42" s="1">
        <v>0</v>
      </c>
      <c r="I42" s="1">
        <v>0</v>
      </c>
      <c r="J42" s="1">
        <v>0</v>
      </c>
      <c r="K42" s="1">
        <v>0</v>
      </c>
      <c r="L42" s="59">
        <v>0.83232041002167723</v>
      </c>
      <c r="M42" s="1">
        <v>0</v>
      </c>
      <c r="N42" s="1">
        <v>0</v>
      </c>
      <c r="O42" s="52">
        <f>L42*L51</f>
        <v>1.6646408200433545</v>
      </c>
      <c r="P42" s="49">
        <f t="shared" si="1"/>
        <v>2.4451328493667861E-2</v>
      </c>
      <c r="S42" s="28">
        <v>9</v>
      </c>
      <c r="T42" s="78" t="s">
        <v>233</v>
      </c>
      <c r="U42" s="44">
        <v>3.5124396968215017E-2</v>
      </c>
    </row>
    <row r="43" spans="2:21" x14ac:dyDescent="0.25">
      <c r="B43" s="28">
        <v>9</v>
      </c>
      <c r="C43" s="79" t="s">
        <v>292</v>
      </c>
      <c r="D43" s="76" t="s">
        <v>469</v>
      </c>
      <c r="E43" s="1">
        <v>0</v>
      </c>
      <c r="F43" s="34">
        <v>0</v>
      </c>
      <c r="G43" s="19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59">
        <v>0.83232041002167723</v>
      </c>
      <c r="N43" s="1">
        <v>0</v>
      </c>
      <c r="O43" s="52">
        <f>M43*M51</f>
        <v>0.83232041002167723</v>
      </c>
      <c r="P43" s="49">
        <f t="shared" si="1"/>
        <v>1.2225664246833931E-2</v>
      </c>
      <c r="S43" s="28">
        <v>10</v>
      </c>
      <c r="T43" s="79" t="s">
        <v>256</v>
      </c>
      <c r="U43" s="44">
        <v>2.6314564929491836E-2</v>
      </c>
    </row>
    <row r="44" spans="2:21" x14ac:dyDescent="0.25">
      <c r="B44" s="28">
        <v>10</v>
      </c>
      <c r="C44" s="78" t="s">
        <v>239</v>
      </c>
      <c r="D44" s="76" t="s">
        <v>416</v>
      </c>
      <c r="E44" s="1">
        <v>0</v>
      </c>
      <c r="F44" s="34">
        <v>0</v>
      </c>
      <c r="G44" s="19">
        <v>0</v>
      </c>
      <c r="H44" s="1">
        <v>0</v>
      </c>
      <c r="I44" s="1">
        <v>0</v>
      </c>
      <c r="J44" s="1">
        <v>0</v>
      </c>
      <c r="K44" s="1">
        <v>0</v>
      </c>
      <c r="L44" s="80">
        <v>0.59560799946555587</v>
      </c>
      <c r="M44" s="1">
        <v>0</v>
      </c>
      <c r="N44" s="59">
        <v>0.76468067292818476</v>
      </c>
      <c r="O44" s="52">
        <f>L44*L51+N44*N51</f>
        <v>1.1912159989311117</v>
      </c>
      <c r="P44" s="49">
        <f t="shared" si="1"/>
        <v>1.7497356394287344E-2</v>
      </c>
    </row>
    <row r="45" spans="2:21" x14ac:dyDescent="0.25">
      <c r="B45" s="28">
        <v>11</v>
      </c>
      <c r="C45" s="79" t="s">
        <v>268</v>
      </c>
      <c r="D45" s="60" t="s">
        <v>445</v>
      </c>
      <c r="E45" s="1">
        <v>0</v>
      </c>
      <c r="F45" s="34">
        <v>0</v>
      </c>
      <c r="G45" s="19">
        <v>0</v>
      </c>
      <c r="H45" s="1">
        <v>0</v>
      </c>
      <c r="I45" s="80">
        <v>0.60839582744659093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52">
        <f>I45*I51</f>
        <v>3.0419791372329548</v>
      </c>
      <c r="P45" s="49">
        <f t="shared" si="1"/>
        <v>4.4682570714221784E-2</v>
      </c>
    </row>
    <row r="46" spans="2:21" x14ac:dyDescent="0.25">
      <c r="B46" s="28">
        <v>12</v>
      </c>
      <c r="C46" s="78" t="s">
        <v>233</v>
      </c>
      <c r="D46" s="60" t="s">
        <v>410</v>
      </c>
      <c r="E46" s="1">
        <v>0</v>
      </c>
      <c r="F46" s="34">
        <v>0</v>
      </c>
      <c r="G46" s="19">
        <v>0</v>
      </c>
      <c r="H46" s="1">
        <v>0</v>
      </c>
      <c r="I46" s="1">
        <v>0</v>
      </c>
      <c r="J46" s="80">
        <v>0.59781521674619387</v>
      </c>
      <c r="K46" s="1">
        <v>0</v>
      </c>
      <c r="L46" s="1">
        <v>0</v>
      </c>
      <c r="M46" s="1">
        <v>0</v>
      </c>
      <c r="N46" s="1">
        <v>0</v>
      </c>
      <c r="O46" s="52">
        <f>J46*J51</f>
        <v>2.3912608669847755</v>
      </c>
      <c r="P46" s="49">
        <f t="shared" si="1"/>
        <v>3.5124396968215017E-2</v>
      </c>
    </row>
    <row r="47" spans="2:21" x14ac:dyDescent="0.25">
      <c r="B47" s="28">
        <v>13</v>
      </c>
      <c r="C47" s="79" t="s">
        <v>256</v>
      </c>
      <c r="D47" s="60" t="s">
        <v>433</v>
      </c>
      <c r="E47" s="1">
        <v>0</v>
      </c>
      <c r="F47" s="34">
        <v>0</v>
      </c>
      <c r="G47" s="19">
        <v>0</v>
      </c>
      <c r="H47" s="1">
        <v>0</v>
      </c>
      <c r="I47" s="1">
        <v>0</v>
      </c>
      <c r="J47" s="1">
        <v>0</v>
      </c>
      <c r="K47" s="80">
        <v>0.5971631760166235</v>
      </c>
      <c r="L47" s="1">
        <v>0</v>
      </c>
      <c r="M47" s="1">
        <v>0</v>
      </c>
      <c r="N47" s="1">
        <v>0</v>
      </c>
      <c r="O47" s="52">
        <f>K47*K51</f>
        <v>1.7914895280498704</v>
      </c>
      <c r="P47" s="49">
        <f t="shared" si="1"/>
        <v>2.6314564929491836E-2</v>
      </c>
    </row>
    <row r="48" spans="2:21" x14ac:dyDescent="0.25">
      <c r="B48" s="28">
        <v>14</v>
      </c>
      <c r="C48" s="79" t="s">
        <v>292</v>
      </c>
      <c r="D48" s="60" t="s">
        <v>469</v>
      </c>
      <c r="E48" s="1">
        <v>0</v>
      </c>
      <c r="F48" s="34">
        <v>0</v>
      </c>
      <c r="G48" s="19">
        <v>0</v>
      </c>
      <c r="H48" s="1">
        <v>0</v>
      </c>
      <c r="I48" s="1">
        <v>0</v>
      </c>
      <c r="J48" s="1">
        <v>0</v>
      </c>
      <c r="K48" s="1">
        <v>0</v>
      </c>
      <c r="L48" s="80">
        <v>0.59688717006390157</v>
      </c>
      <c r="M48" s="1">
        <v>0</v>
      </c>
      <c r="N48" s="1">
        <v>0</v>
      </c>
      <c r="O48" s="52">
        <f>L48*L51</f>
        <v>1.1937743401278031</v>
      </c>
      <c r="P48" s="49">
        <f t="shared" si="1"/>
        <v>1.7534934975952522E-2</v>
      </c>
    </row>
    <row r="49" spans="2:16" x14ac:dyDescent="0.25">
      <c r="B49" s="28">
        <v>15</v>
      </c>
      <c r="C49" s="79" t="s">
        <v>278</v>
      </c>
      <c r="D49" s="60" t="s">
        <v>455</v>
      </c>
      <c r="E49" s="1">
        <v>0</v>
      </c>
      <c r="F49" s="34">
        <v>0</v>
      </c>
      <c r="G49" s="19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80">
        <v>0.58752242425635404</v>
      </c>
      <c r="N49" s="1">
        <v>0</v>
      </c>
      <c r="O49" s="52">
        <f>M49*M51</f>
        <v>0.58752242425635404</v>
      </c>
      <c r="P49" s="49">
        <f t="shared" si="1"/>
        <v>8.6299120025868786E-3</v>
      </c>
    </row>
    <row r="50" spans="2:16" x14ac:dyDescent="0.25">
      <c r="B50" s="28">
        <v>16</v>
      </c>
      <c r="C50" s="79" t="s">
        <v>274</v>
      </c>
      <c r="D50" s="60" t="s">
        <v>451</v>
      </c>
      <c r="E50" s="1">
        <v>0</v>
      </c>
      <c r="F50" s="34">
        <v>0</v>
      </c>
      <c r="G50" s="19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80">
        <v>0.58594257136651817</v>
      </c>
      <c r="O50" s="52">
        <f>N50*N51</f>
        <v>0</v>
      </c>
      <c r="P50" s="49">
        <f t="shared" si="1"/>
        <v>0</v>
      </c>
    </row>
    <row r="51" spans="2:16" x14ac:dyDescent="0.25">
      <c r="B51" s="113" t="s">
        <v>522</v>
      </c>
      <c r="C51" s="113"/>
      <c r="D51" s="113"/>
      <c r="E51" s="82">
        <v>9</v>
      </c>
      <c r="F51" s="82">
        <v>8</v>
      </c>
      <c r="G51" s="82">
        <v>7</v>
      </c>
      <c r="H51" s="82">
        <v>6</v>
      </c>
      <c r="I51" s="82">
        <v>5</v>
      </c>
      <c r="J51" s="82">
        <v>4</v>
      </c>
      <c r="K51" s="82">
        <v>3</v>
      </c>
      <c r="L51" s="82">
        <v>2</v>
      </c>
      <c r="M51" s="82">
        <v>1</v>
      </c>
      <c r="N51" s="82">
        <v>0</v>
      </c>
      <c r="O51" s="52">
        <f>SUM(O35:O50)</f>
        <v>64.569162321453618</v>
      </c>
      <c r="P51" s="2"/>
    </row>
  </sheetData>
  <mergeCells count="16">
    <mergeCell ref="B51:D51"/>
    <mergeCell ref="B31:P31"/>
    <mergeCell ref="B33:B34"/>
    <mergeCell ref="C33:C34"/>
    <mergeCell ref="D33:D34"/>
    <mergeCell ref="E33:N33"/>
    <mergeCell ref="O33:O34"/>
    <mergeCell ref="P33:P34"/>
    <mergeCell ref="B4:B5"/>
    <mergeCell ref="E4:N4"/>
    <mergeCell ref="B2:P2"/>
    <mergeCell ref="B26:D26"/>
    <mergeCell ref="O4:O5"/>
    <mergeCell ref="P4:P5"/>
    <mergeCell ref="D4:D5"/>
    <mergeCell ref="C4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102"/>
  <sheetViews>
    <sheetView workbookViewId="0">
      <selection activeCell="AN14" sqref="AN14"/>
    </sheetView>
  </sheetViews>
  <sheetFormatPr defaultRowHeight="15" x14ac:dyDescent="0.25"/>
  <cols>
    <col min="1" max="1" width="9.140625" style="1"/>
    <col min="2" max="2" width="2" style="1" bestFit="1" customWidth="1"/>
    <col min="3" max="4" width="9.140625" style="1"/>
    <col min="5" max="5" width="7.7109375" style="1" bestFit="1" customWidth="1"/>
    <col min="6" max="6" width="8.7109375" style="1" bestFit="1" customWidth="1"/>
    <col min="7" max="7" width="11" style="1" bestFit="1" customWidth="1"/>
    <col min="8" max="8" width="16" style="1" customWidth="1"/>
    <col min="9" max="9" width="2" style="1" bestFit="1" customWidth="1"/>
    <col min="10" max="12" width="9.140625" style="1"/>
    <col min="13" max="13" width="11" style="1" bestFit="1" customWidth="1"/>
    <col min="14" max="15" width="9.140625" style="1"/>
    <col min="16" max="16" width="5.5703125" style="1" customWidth="1"/>
    <col min="17" max="17" width="16.7109375" style="1" customWidth="1"/>
    <col min="18" max="18" width="9.140625" style="1"/>
    <col min="19" max="19" width="16.42578125" style="1" bestFit="1" customWidth="1"/>
    <col min="20" max="20" width="7.7109375" style="3" bestFit="1" customWidth="1"/>
    <col min="21" max="21" width="8.7109375" style="1" bestFit="1" customWidth="1"/>
    <col min="22" max="22" width="10.5703125" style="1" bestFit="1" customWidth="1"/>
    <col min="23" max="23" width="16.42578125" style="1" customWidth="1"/>
    <col min="24" max="24" width="2" style="1" bestFit="1" customWidth="1"/>
    <col min="25" max="25" width="9.140625" style="1"/>
    <col min="26" max="26" width="34" style="1" bestFit="1" customWidth="1"/>
    <col min="27" max="27" width="7.28515625" style="1" customWidth="1"/>
    <col min="28" max="28" width="9.85546875" style="1" bestFit="1" customWidth="1"/>
    <col min="29" max="29" width="11.7109375" style="1" bestFit="1" customWidth="1"/>
    <col min="30" max="31" width="10.5703125" style="1" customWidth="1"/>
    <col min="32" max="32" width="9.140625" style="1"/>
    <col min="33" max="33" width="48" style="1" bestFit="1" customWidth="1"/>
    <col min="34" max="34" width="9.140625" style="1"/>
    <col min="35" max="35" width="16.42578125" style="1" bestFit="1" customWidth="1"/>
    <col min="36" max="37" width="9.140625" style="1"/>
    <col min="38" max="38" width="11.7109375" style="1" bestFit="1" customWidth="1"/>
    <col min="39" max="40" width="9.140625" style="1"/>
    <col min="41" max="41" width="48" style="1" bestFit="1" customWidth="1"/>
    <col min="42" max="42" width="7.7109375" style="3" bestFit="1" customWidth="1"/>
    <col min="43" max="43" width="9.42578125" style="1" bestFit="1" customWidth="1"/>
    <col min="44" max="44" width="11.7109375" style="1" bestFit="1" customWidth="1"/>
    <col min="45" max="16384" width="9.140625" style="1"/>
  </cols>
  <sheetData>
    <row r="1" spans="2:44" x14ac:dyDescent="0.25">
      <c r="C1" s="1" t="s">
        <v>154</v>
      </c>
      <c r="G1" s="1" t="s">
        <v>160</v>
      </c>
      <c r="P1" s="1" t="s">
        <v>155</v>
      </c>
      <c r="AF1" s="1" t="s">
        <v>47</v>
      </c>
    </row>
    <row r="2" spans="2:44" x14ac:dyDescent="0.25">
      <c r="C2" s="1" t="s">
        <v>156</v>
      </c>
      <c r="P2" s="1" t="s">
        <v>77</v>
      </c>
      <c r="AF2" s="1" t="s">
        <v>133</v>
      </c>
    </row>
    <row r="3" spans="2:44" x14ac:dyDescent="0.25">
      <c r="B3" s="2"/>
      <c r="C3" s="17" t="s">
        <v>0</v>
      </c>
      <c r="D3" s="17" t="s">
        <v>2</v>
      </c>
      <c r="E3" s="17" t="s">
        <v>157</v>
      </c>
      <c r="F3" s="7" t="s">
        <v>158</v>
      </c>
      <c r="G3" s="7" t="s">
        <v>159</v>
      </c>
      <c r="H3" s="20"/>
      <c r="I3" s="7"/>
      <c r="J3" s="7" t="s">
        <v>0</v>
      </c>
      <c r="K3" s="7" t="s">
        <v>157</v>
      </c>
      <c r="L3" s="7" t="s">
        <v>158</v>
      </c>
      <c r="M3" s="7" t="s">
        <v>159</v>
      </c>
      <c r="P3" s="5" t="s">
        <v>0</v>
      </c>
      <c r="Q3" s="5" t="s">
        <v>1</v>
      </c>
      <c r="R3" s="5" t="s">
        <v>2</v>
      </c>
      <c r="S3" s="5" t="s">
        <v>3</v>
      </c>
      <c r="T3" s="7" t="s">
        <v>157</v>
      </c>
      <c r="U3" s="2" t="s">
        <v>158</v>
      </c>
      <c r="V3" s="2" t="s">
        <v>163</v>
      </c>
      <c r="W3" s="16"/>
      <c r="X3" s="5"/>
      <c r="Y3" s="5" t="s">
        <v>0</v>
      </c>
      <c r="Z3" s="5" t="s">
        <v>1</v>
      </c>
      <c r="AA3" s="2" t="s">
        <v>157</v>
      </c>
      <c r="AB3" s="2" t="s">
        <v>158</v>
      </c>
      <c r="AC3" s="5" t="s">
        <v>163</v>
      </c>
      <c r="AF3" s="5" t="s">
        <v>0</v>
      </c>
      <c r="AG3" s="5" t="s">
        <v>1</v>
      </c>
      <c r="AH3" s="5" t="s">
        <v>2</v>
      </c>
      <c r="AI3" s="5" t="s">
        <v>3</v>
      </c>
      <c r="AJ3" s="7" t="s">
        <v>157</v>
      </c>
      <c r="AK3" s="2" t="s">
        <v>158</v>
      </c>
      <c r="AL3" s="5" t="s">
        <v>163</v>
      </c>
      <c r="AM3" s="16"/>
      <c r="AN3" s="5" t="s">
        <v>0</v>
      </c>
      <c r="AO3" s="5" t="s">
        <v>1</v>
      </c>
      <c r="AP3" s="7" t="s">
        <v>157</v>
      </c>
      <c r="AQ3" s="2" t="s">
        <v>158</v>
      </c>
      <c r="AR3" s="5" t="s">
        <v>163</v>
      </c>
    </row>
    <row r="4" spans="2:44" x14ac:dyDescent="0.25">
      <c r="B4" s="2">
        <v>1</v>
      </c>
      <c r="C4" s="17" t="s">
        <v>4</v>
      </c>
      <c r="D4" s="17" t="s">
        <v>5</v>
      </c>
      <c r="E4" s="17">
        <v>1</v>
      </c>
      <c r="F4" s="22">
        <f>B4/E4</f>
        <v>1</v>
      </c>
      <c r="G4" s="22">
        <f>SUM(F4:F7)/4</f>
        <v>0.52083333333333326</v>
      </c>
      <c r="H4" s="18"/>
      <c r="I4" s="2">
        <v>1</v>
      </c>
      <c r="J4" s="2" t="s">
        <v>4</v>
      </c>
      <c r="K4" s="2">
        <v>1</v>
      </c>
      <c r="L4" s="21">
        <f>I4/K4</f>
        <v>1</v>
      </c>
      <c r="M4" s="21">
        <f>SUM(L4:L8)/5</f>
        <v>0.45666666666666667</v>
      </c>
      <c r="P4" s="2" t="s">
        <v>62</v>
      </c>
      <c r="Q4" s="2" t="s">
        <v>58</v>
      </c>
      <c r="R4" s="2" t="s">
        <v>5</v>
      </c>
      <c r="S4" s="2" t="s">
        <v>81</v>
      </c>
      <c r="T4" s="7">
        <v>1</v>
      </c>
      <c r="U4" s="22">
        <v>1</v>
      </c>
      <c r="V4" s="22">
        <v>0.52083333333333326</v>
      </c>
      <c r="X4" s="2">
        <v>1</v>
      </c>
      <c r="Y4" s="2" t="s">
        <v>62</v>
      </c>
      <c r="Z4" s="2" t="s">
        <v>58</v>
      </c>
      <c r="AA4" s="2">
        <v>1</v>
      </c>
      <c r="AB4" s="21">
        <f>X4/AA4</f>
        <v>1</v>
      </c>
      <c r="AC4" s="21">
        <f>SUM(AB4:AB19)/16</f>
        <v>0.2112955620768121</v>
      </c>
      <c r="AF4" s="2" t="s">
        <v>62</v>
      </c>
      <c r="AG4" s="2" t="s">
        <v>58</v>
      </c>
      <c r="AH4" s="2" t="s">
        <v>5</v>
      </c>
      <c r="AI4" s="2" t="s">
        <v>81</v>
      </c>
      <c r="AJ4" s="7">
        <v>1</v>
      </c>
      <c r="AK4" s="22">
        <v>1</v>
      </c>
      <c r="AL4" s="22">
        <v>0.52083333333333326</v>
      </c>
      <c r="AN4" s="2" t="s">
        <v>62</v>
      </c>
      <c r="AO4" s="2" t="s">
        <v>58</v>
      </c>
      <c r="AP4" s="7">
        <v>1</v>
      </c>
      <c r="AQ4" s="21">
        <f>1/AP4</f>
        <v>1</v>
      </c>
      <c r="AR4" s="21">
        <f>SUM(AQ4:AQ29)/26</f>
        <v>0.14824691216211711</v>
      </c>
    </row>
    <row r="5" spans="2:44" x14ac:dyDescent="0.25">
      <c r="B5" s="2">
        <v>1</v>
      </c>
      <c r="C5" s="17"/>
      <c r="D5" s="17" t="s">
        <v>6</v>
      </c>
      <c r="E5" s="17">
        <v>2</v>
      </c>
      <c r="F5" s="22">
        <f t="shared" ref="F5:F20" si="0">B5/E5</f>
        <v>0.5</v>
      </c>
      <c r="G5" s="22">
        <f>SUM(F5:F7)/4</f>
        <v>0.27083333333333331</v>
      </c>
      <c r="H5" s="18"/>
      <c r="I5" s="2">
        <v>1</v>
      </c>
      <c r="J5" s="2" t="s">
        <v>10</v>
      </c>
      <c r="K5" s="2">
        <v>2</v>
      </c>
      <c r="L5" s="21">
        <f t="shared" ref="L5:L8" si="1">I5/K5</f>
        <v>0.5</v>
      </c>
      <c r="M5" s="21">
        <f>SUM(L5:L8)/5</f>
        <v>0.25666666666666665</v>
      </c>
      <c r="P5" s="2"/>
      <c r="Q5" s="2"/>
      <c r="R5" s="2" t="s">
        <v>6</v>
      </c>
      <c r="S5" s="2" t="s">
        <v>82</v>
      </c>
      <c r="T5" s="7">
        <v>2</v>
      </c>
      <c r="U5" s="22">
        <v>0.5</v>
      </c>
      <c r="V5" s="22">
        <v>0.27083333333333331</v>
      </c>
      <c r="X5" s="2">
        <v>1</v>
      </c>
      <c r="Y5" s="2" t="s">
        <v>48</v>
      </c>
      <c r="Z5" s="2" t="s">
        <v>50</v>
      </c>
      <c r="AA5" s="2">
        <v>2</v>
      </c>
      <c r="AB5" s="21">
        <f t="shared" ref="AB5:AB19" si="2">X5/AA5</f>
        <v>0.5</v>
      </c>
      <c r="AC5" s="21">
        <f>SUM(AB5:AB19)/16</f>
        <v>0.14879556207681213</v>
      </c>
      <c r="AF5" s="2"/>
      <c r="AG5" s="2"/>
      <c r="AH5" s="2" t="s">
        <v>6</v>
      </c>
      <c r="AI5" s="2" t="s">
        <v>82</v>
      </c>
      <c r="AJ5" s="7">
        <v>2</v>
      </c>
      <c r="AK5" s="22">
        <v>0.5</v>
      </c>
      <c r="AL5" s="22">
        <v>0.27083333333333331</v>
      </c>
      <c r="AN5" s="2" t="s">
        <v>48</v>
      </c>
      <c r="AO5" s="2" t="s">
        <v>50</v>
      </c>
      <c r="AP5" s="7">
        <v>2</v>
      </c>
      <c r="AQ5" s="21">
        <f t="shared" ref="AQ5:AQ29" si="3">1/AP5</f>
        <v>0.5</v>
      </c>
      <c r="AR5" s="21">
        <f>SUM(AQ5:AQ29)/26</f>
        <v>0.10978537370057867</v>
      </c>
    </row>
    <row r="6" spans="2:44" x14ac:dyDescent="0.25">
      <c r="B6" s="2">
        <v>1</v>
      </c>
      <c r="C6" s="17"/>
      <c r="D6" s="17" t="s">
        <v>7</v>
      </c>
      <c r="E6" s="17">
        <v>3</v>
      </c>
      <c r="F6" s="22">
        <f t="shared" si="0"/>
        <v>0.33333333333333331</v>
      </c>
      <c r="G6" s="22">
        <f>SUM(F6:F7)/4</f>
        <v>0.14583333333333331</v>
      </c>
      <c r="H6" s="18"/>
      <c r="I6" s="2">
        <v>1</v>
      </c>
      <c r="J6" s="2" t="s">
        <v>18</v>
      </c>
      <c r="K6" s="2">
        <v>3</v>
      </c>
      <c r="L6" s="21">
        <f t="shared" si="1"/>
        <v>0.33333333333333331</v>
      </c>
      <c r="M6" s="21">
        <f>SUM(L6:L8)/5</f>
        <v>0.15666666666666665</v>
      </c>
      <c r="P6" s="2"/>
      <c r="Q6" s="2"/>
      <c r="R6" s="2" t="s">
        <v>7</v>
      </c>
      <c r="S6" s="2" t="s">
        <v>83</v>
      </c>
      <c r="T6" s="7">
        <v>3</v>
      </c>
      <c r="U6" s="22">
        <v>0.33333333333333331</v>
      </c>
      <c r="V6" s="22">
        <v>0.14583333333333331</v>
      </c>
      <c r="X6" s="2">
        <v>1</v>
      </c>
      <c r="Y6" s="2" t="s">
        <v>63</v>
      </c>
      <c r="Z6" s="2" t="s">
        <v>51</v>
      </c>
      <c r="AA6" s="2">
        <v>3</v>
      </c>
      <c r="AB6" s="21">
        <f t="shared" si="2"/>
        <v>0.33333333333333331</v>
      </c>
      <c r="AC6" s="21">
        <f>SUM(AB6:AB19)/16</f>
        <v>0.11754556207681206</v>
      </c>
      <c r="AF6" s="2"/>
      <c r="AG6" s="2"/>
      <c r="AH6" s="2" t="s">
        <v>7</v>
      </c>
      <c r="AI6" s="2" t="s">
        <v>83</v>
      </c>
      <c r="AJ6" s="7">
        <v>3</v>
      </c>
      <c r="AK6" s="22">
        <v>0.33333333333333331</v>
      </c>
      <c r="AL6" s="22">
        <v>0.14583333333333331</v>
      </c>
      <c r="AN6" s="2" t="s">
        <v>63</v>
      </c>
      <c r="AO6" s="2" t="s">
        <v>51</v>
      </c>
      <c r="AP6" s="7">
        <v>3</v>
      </c>
      <c r="AQ6" s="21">
        <f t="shared" si="3"/>
        <v>0.33333333333333331</v>
      </c>
      <c r="AR6" s="21">
        <f>SUM(AQ6:AQ29)/26</f>
        <v>9.055460446980941E-2</v>
      </c>
    </row>
    <row r="7" spans="2:44" x14ac:dyDescent="0.25">
      <c r="B7" s="2">
        <v>1</v>
      </c>
      <c r="C7" s="17"/>
      <c r="D7" s="17" t="s">
        <v>91</v>
      </c>
      <c r="E7" s="17">
        <v>4</v>
      </c>
      <c r="F7" s="22">
        <f t="shared" si="0"/>
        <v>0.25</v>
      </c>
      <c r="G7" s="22">
        <f>SUM(F7)/4</f>
        <v>6.25E-2</v>
      </c>
      <c r="H7" s="18"/>
      <c r="I7" s="2">
        <v>1</v>
      </c>
      <c r="J7" s="2" t="s">
        <v>28</v>
      </c>
      <c r="K7" s="2">
        <v>4</v>
      </c>
      <c r="L7" s="21">
        <f t="shared" si="1"/>
        <v>0.25</v>
      </c>
      <c r="M7" s="21">
        <f>SUM(L7:L8)/5</f>
        <v>0.09</v>
      </c>
      <c r="P7" s="2"/>
      <c r="Q7" s="2"/>
      <c r="R7" s="2" t="s">
        <v>91</v>
      </c>
      <c r="S7" s="2" t="s">
        <v>36</v>
      </c>
      <c r="T7" s="7">
        <v>4</v>
      </c>
      <c r="U7" s="22">
        <v>0.25</v>
      </c>
      <c r="V7" s="22">
        <v>6.25E-2</v>
      </c>
      <c r="X7" s="2">
        <v>1</v>
      </c>
      <c r="Y7" s="2" t="s">
        <v>64</v>
      </c>
      <c r="Z7" s="2" t="s">
        <v>161</v>
      </c>
      <c r="AA7" s="2">
        <v>4</v>
      </c>
      <c r="AB7" s="21">
        <f t="shared" si="2"/>
        <v>0.25</v>
      </c>
      <c r="AC7" s="21">
        <f>SUM(AB7:AB19)/16</f>
        <v>9.6712228743478734E-2</v>
      </c>
      <c r="AF7" s="2"/>
      <c r="AG7" s="2"/>
      <c r="AH7" s="2" t="s">
        <v>91</v>
      </c>
      <c r="AI7" s="2" t="s">
        <v>36</v>
      </c>
      <c r="AJ7" s="7">
        <v>4</v>
      </c>
      <c r="AK7" s="22">
        <v>0.25</v>
      </c>
      <c r="AL7" s="22">
        <v>6.25E-2</v>
      </c>
      <c r="AN7" s="2" t="s">
        <v>64</v>
      </c>
      <c r="AO7" s="2" t="s">
        <v>161</v>
      </c>
      <c r="AP7" s="7">
        <v>4</v>
      </c>
      <c r="AQ7" s="21">
        <f t="shared" si="3"/>
        <v>0.25</v>
      </c>
      <c r="AR7" s="21">
        <f>SUM(AQ7:AQ29)/26</f>
        <v>7.7734091649296622E-2</v>
      </c>
    </row>
    <row r="8" spans="2:44" x14ac:dyDescent="0.25">
      <c r="B8" s="2">
        <v>1</v>
      </c>
      <c r="C8" s="17" t="s">
        <v>10</v>
      </c>
      <c r="D8" s="17" t="s">
        <v>12</v>
      </c>
      <c r="E8" s="17">
        <v>1</v>
      </c>
      <c r="F8" s="22">
        <f t="shared" si="0"/>
        <v>1</v>
      </c>
      <c r="G8" s="22">
        <f>SUM(F8:F10)/3</f>
        <v>0.61111111111111105</v>
      </c>
      <c r="H8" s="18"/>
      <c r="I8" s="2">
        <v>1</v>
      </c>
      <c r="J8" s="2" t="s">
        <v>37</v>
      </c>
      <c r="K8" s="2">
        <v>5</v>
      </c>
      <c r="L8" s="21">
        <f t="shared" si="1"/>
        <v>0.2</v>
      </c>
      <c r="M8" s="21">
        <f>SUM(L8)/5</f>
        <v>0.04</v>
      </c>
      <c r="P8" s="2" t="s">
        <v>48</v>
      </c>
      <c r="Q8" s="2" t="s">
        <v>50</v>
      </c>
      <c r="R8" s="2" t="s">
        <v>12</v>
      </c>
      <c r="S8" s="2" t="s">
        <v>81</v>
      </c>
      <c r="T8" s="7">
        <v>1</v>
      </c>
      <c r="U8" s="22">
        <v>1</v>
      </c>
      <c r="V8" s="22">
        <v>0.52083333333333326</v>
      </c>
      <c r="X8" s="2">
        <v>1</v>
      </c>
      <c r="Y8" s="2" t="s">
        <v>65</v>
      </c>
      <c r="Z8" s="2" t="s">
        <v>53</v>
      </c>
      <c r="AA8" s="2">
        <v>5</v>
      </c>
      <c r="AB8" s="21">
        <f t="shared" si="2"/>
        <v>0.2</v>
      </c>
      <c r="AC8" s="21">
        <f>SUM(AB8:AB19)/16</f>
        <v>8.1087228743478734E-2</v>
      </c>
      <c r="AF8" s="2" t="s">
        <v>48</v>
      </c>
      <c r="AG8" s="2" t="s">
        <v>50</v>
      </c>
      <c r="AH8" s="2" t="s">
        <v>12</v>
      </c>
      <c r="AI8" s="2" t="s">
        <v>81</v>
      </c>
      <c r="AJ8" s="7">
        <v>1</v>
      </c>
      <c r="AK8" s="22">
        <v>1</v>
      </c>
      <c r="AL8" s="22">
        <v>0.52083333333333326</v>
      </c>
      <c r="AN8" s="2" t="s">
        <v>65</v>
      </c>
      <c r="AO8" s="2" t="s">
        <v>53</v>
      </c>
      <c r="AP8" s="7">
        <v>5</v>
      </c>
      <c r="AQ8" s="21">
        <f t="shared" si="3"/>
        <v>0.2</v>
      </c>
      <c r="AR8" s="21">
        <f>SUM(AQ8:AQ29)/26</f>
        <v>6.8118707033911999E-2</v>
      </c>
    </row>
    <row r="9" spans="2:44" x14ac:dyDescent="0.25">
      <c r="B9" s="2">
        <v>1</v>
      </c>
      <c r="C9" s="17"/>
      <c r="D9" s="17" t="s">
        <v>13</v>
      </c>
      <c r="E9" s="17">
        <v>2</v>
      </c>
      <c r="F9" s="22">
        <f t="shared" si="0"/>
        <v>0.5</v>
      </c>
      <c r="G9" s="22">
        <f>SUM(F9:F10)/3</f>
        <v>0.27777777777777773</v>
      </c>
      <c r="H9" s="18"/>
      <c r="P9" s="2"/>
      <c r="Q9" s="2"/>
      <c r="R9" s="2" t="s">
        <v>13</v>
      </c>
      <c r="S9" s="2" t="s">
        <v>82</v>
      </c>
      <c r="T9" s="7">
        <v>2</v>
      </c>
      <c r="U9" s="22">
        <v>0.5</v>
      </c>
      <c r="V9" s="22">
        <v>0.27083333333333331</v>
      </c>
      <c r="X9" s="2">
        <v>1</v>
      </c>
      <c r="Y9" s="2" t="s">
        <v>66</v>
      </c>
      <c r="Z9" s="2" t="s">
        <v>54</v>
      </c>
      <c r="AA9" s="2">
        <v>6</v>
      </c>
      <c r="AB9" s="21">
        <f t="shared" si="2"/>
        <v>0.16666666666666666</v>
      </c>
      <c r="AC9" s="21">
        <f>SUM(AB9:AB19)/16</f>
        <v>6.8587228743478751E-2</v>
      </c>
      <c r="AF9" s="2"/>
      <c r="AG9" s="2"/>
      <c r="AH9" s="2" t="s">
        <v>13</v>
      </c>
      <c r="AI9" s="2" t="s">
        <v>82</v>
      </c>
      <c r="AJ9" s="7">
        <v>2</v>
      </c>
      <c r="AK9" s="22">
        <v>0.5</v>
      </c>
      <c r="AL9" s="22">
        <v>0.27083333333333331</v>
      </c>
      <c r="AN9" s="2" t="s">
        <v>66</v>
      </c>
      <c r="AO9" s="2" t="s">
        <v>54</v>
      </c>
      <c r="AP9" s="7">
        <v>6</v>
      </c>
      <c r="AQ9" s="21">
        <f t="shared" si="3"/>
        <v>0.16666666666666666</v>
      </c>
      <c r="AR9" s="21">
        <f>SUM(AQ9:AQ29)/26</f>
        <v>6.042639934160432E-2</v>
      </c>
    </row>
    <row r="10" spans="2:44" x14ac:dyDescent="0.25">
      <c r="B10" s="2">
        <v>1</v>
      </c>
      <c r="C10" s="17"/>
      <c r="D10" s="17" t="s">
        <v>14</v>
      </c>
      <c r="E10" s="17">
        <v>3</v>
      </c>
      <c r="F10" s="22">
        <f t="shared" si="0"/>
        <v>0.33333333333333331</v>
      </c>
      <c r="G10" s="22">
        <f>SUM(F10:F10)/3</f>
        <v>0.1111111111111111</v>
      </c>
      <c r="H10" s="18"/>
      <c r="P10" s="2"/>
      <c r="Q10" s="2"/>
      <c r="R10" s="2" t="s">
        <v>14</v>
      </c>
      <c r="S10" s="2" t="s">
        <v>83</v>
      </c>
      <c r="T10" s="7">
        <v>3</v>
      </c>
      <c r="U10" s="22">
        <v>0.33333333333333331</v>
      </c>
      <c r="V10" s="22">
        <v>0.14583333333333331</v>
      </c>
      <c r="X10" s="2">
        <v>1</v>
      </c>
      <c r="Y10" s="2" t="s">
        <v>67</v>
      </c>
      <c r="Z10" s="2" t="s">
        <v>55</v>
      </c>
      <c r="AA10" s="2">
        <v>7</v>
      </c>
      <c r="AB10" s="21">
        <f t="shared" si="2"/>
        <v>0.14285714285714285</v>
      </c>
      <c r="AC10" s="21">
        <f>SUM(AB10:AB19)/16</f>
        <v>5.817056207681208E-2</v>
      </c>
      <c r="AF10" s="2"/>
      <c r="AG10" s="2"/>
      <c r="AH10" s="2" t="s">
        <v>14</v>
      </c>
      <c r="AI10" s="2" t="s">
        <v>83</v>
      </c>
      <c r="AJ10" s="7">
        <v>3</v>
      </c>
      <c r="AK10" s="22">
        <v>0.33333333333333331</v>
      </c>
      <c r="AL10" s="22">
        <v>0.14583333333333331</v>
      </c>
      <c r="AN10" s="2" t="s">
        <v>67</v>
      </c>
      <c r="AO10" s="2" t="s">
        <v>55</v>
      </c>
      <c r="AP10" s="7">
        <v>7</v>
      </c>
      <c r="AQ10" s="21">
        <f t="shared" si="3"/>
        <v>0.14285714285714285</v>
      </c>
      <c r="AR10" s="21">
        <f>SUM(AQ10:AQ29)/26</f>
        <v>5.4016142931347905E-2</v>
      </c>
    </row>
    <row r="11" spans="2:44" x14ac:dyDescent="0.25">
      <c r="B11" s="2">
        <v>1</v>
      </c>
      <c r="C11" s="17" t="s">
        <v>18</v>
      </c>
      <c r="D11" s="17" t="s">
        <v>20</v>
      </c>
      <c r="E11" s="17">
        <v>1</v>
      </c>
      <c r="F11" s="22">
        <f t="shared" si="0"/>
        <v>1</v>
      </c>
      <c r="G11" s="22">
        <f>SUM(F11:F14)/4</f>
        <v>0.52083333333333326</v>
      </c>
      <c r="H11" s="18"/>
      <c r="P11" s="2"/>
      <c r="Q11" s="2"/>
      <c r="R11" s="2" t="s">
        <v>94</v>
      </c>
      <c r="S11" s="2" t="s">
        <v>36</v>
      </c>
      <c r="T11" s="7">
        <v>4</v>
      </c>
      <c r="U11" s="22">
        <v>0.25</v>
      </c>
      <c r="V11" s="22">
        <v>6.25E-2</v>
      </c>
      <c r="X11" s="2">
        <v>1</v>
      </c>
      <c r="Y11" s="2" t="s">
        <v>68</v>
      </c>
      <c r="Z11" s="2" t="s">
        <v>56</v>
      </c>
      <c r="AA11" s="2">
        <v>8</v>
      </c>
      <c r="AB11" s="21">
        <f t="shared" si="2"/>
        <v>0.125</v>
      </c>
      <c r="AC11" s="21">
        <f>SUM(AB11:AB19)/16</f>
        <v>4.9241990648240655E-2</v>
      </c>
      <c r="AF11" s="2"/>
      <c r="AG11" s="2"/>
      <c r="AH11" s="2" t="s">
        <v>94</v>
      </c>
      <c r="AI11" s="2" t="s">
        <v>36</v>
      </c>
      <c r="AJ11" s="7">
        <v>4</v>
      </c>
      <c r="AK11" s="22">
        <v>0.25</v>
      </c>
      <c r="AL11" s="22">
        <v>6.25E-2</v>
      </c>
      <c r="AN11" s="2" t="s">
        <v>68</v>
      </c>
      <c r="AO11" s="2" t="s">
        <v>56</v>
      </c>
      <c r="AP11" s="7">
        <v>8</v>
      </c>
      <c r="AQ11" s="21">
        <f t="shared" si="3"/>
        <v>0.125</v>
      </c>
      <c r="AR11" s="21">
        <f>SUM(AQ11:AQ29)/26</f>
        <v>4.8521637436842416E-2</v>
      </c>
    </row>
    <row r="12" spans="2:44" x14ac:dyDescent="0.25">
      <c r="B12" s="2">
        <v>1</v>
      </c>
      <c r="C12" s="17"/>
      <c r="D12" s="17" t="s">
        <v>21</v>
      </c>
      <c r="E12" s="17">
        <v>2</v>
      </c>
      <c r="F12" s="22">
        <f t="shared" si="0"/>
        <v>0.5</v>
      </c>
      <c r="G12" s="22">
        <f>SUM(F12:F14)/4</f>
        <v>0.27083333333333331</v>
      </c>
      <c r="H12" s="18"/>
      <c r="P12" s="2" t="s">
        <v>63</v>
      </c>
      <c r="Q12" s="2" t="s">
        <v>51</v>
      </c>
      <c r="R12" s="2" t="s">
        <v>20</v>
      </c>
      <c r="S12" s="2" t="s">
        <v>81</v>
      </c>
      <c r="T12" s="7">
        <v>1</v>
      </c>
      <c r="U12" s="22">
        <v>1</v>
      </c>
      <c r="V12" s="22">
        <v>0.52083333333333326</v>
      </c>
      <c r="X12" s="2">
        <v>1</v>
      </c>
      <c r="Y12" s="2" t="s">
        <v>69</v>
      </c>
      <c r="Z12" s="2" t="s">
        <v>57</v>
      </c>
      <c r="AA12" s="2">
        <v>9</v>
      </c>
      <c r="AB12" s="21">
        <f t="shared" si="2"/>
        <v>0.1111111111111111</v>
      </c>
      <c r="AC12" s="21">
        <f>SUM(AB12:AB19)/16</f>
        <v>4.1429490648240648E-2</v>
      </c>
      <c r="AF12" s="2" t="s">
        <v>63</v>
      </c>
      <c r="AG12" s="2" t="s">
        <v>51</v>
      </c>
      <c r="AH12" s="2" t="s">
        <v>20</v>
      </c>
      <c r="AI12" s="2" t="s">
        <v>81</v>
      </c>
      <c r="AJ12" s="7">
        <v>1</v>
      </c>
      <c r="AK12" s="22">
        <v>1</v>
      </c>
      <c r="AL12" s="22">
        <v>0.52083333333333326</v>
      </c>
      <c r="AN12" s="2" t="s">
        <v>69</v>
      </c>
      <c r="AO12" s="2" t="s">
        <v>57</v>
      </c>
      <c r="AP12" s="7">
        <v>9</v>
      </c>
      <c r="AQ12" s="21">
        <f t="shared" si="3"/>
        <v>0.1111111111111111</v>
      </c>
      <c r="AR12" s="21">
        <f>SUM(AQ12:AQ29)/26</f>
        <v>4.3713945129150104E-2</v>
      </c>
    </row>
    <row r="13" spans="2:44" x14ac:dyDescent="0.25">
      <c r="B13" s="2">
        <v>1</v>
      </c>
      <c r="C13" s="17"/>
      <c r="D13" s="17" t="s">
        <v>22</v>
      </c>
      <c r="E13" s="17">
        <v>3</v>
      </c>
      <c r="F13" s="22">
        <f t="shared" si="0"/>
        <v>0.33333333333333331</v>
      </c>
      <c r="G13" s="22">
        <f>SUM(F13:F14)/4</f>
        <v>0.14583333333333331</v>
      </c>
      <c r="H13" s="18"/>
      <c r="P13" s="2"/>
      <c r="Q13" s="2"/>
      <c r="R13" s="2" t="s">
        <v>21</v>
      </c>
      <c r="S13" s="2" t="s">
        <v>82</v>
      </c>
      <c r="T13" s="7">
        <v>2</v>
      </c>
      <c r="U13" s="22">
        <v>0.5</v>
      </c>
      <c r="V13" s="22">
        <v>0.27083333333333331</v>
      </c>
      <c r="X13" s="2">
        <v>1</v>
      </c>
      <c r="Y13" s="2" t="s">
        <v>70</v>
      </c>
      <c r="Z13" s="2" t="s">
        <v>162</v>
      </c>
      <c r="AA13" s="2">
        <v>10</v>
      </c>
      <c r="AB13" s="21">
        <f t="shared" si="2"/>
        <v>0.1</v>
      </c>
      <c r="AC13" s="21">
        <f>SUM(AB13:AB19)/16</f>
        <v>3.4485046203796201E-2</v>
      </c>
      <c r="AF13" s="2"/>
      <c r="AG13" s="2"/>
      <c r="AH13" s="2" t="s">
        <v>21</v>
      </c>
      <c r="AI13" s="2" t="s">
        <v>82</v>
      </c>
      <c r="AJ13" s="7">
        <v>2</v>
      </c>
      <c r="AK13" s="22">
        <v>0.5</v>
      </c>
      <c r="AL13" s="22">
        <v>0.27083333333333331</v>
      </c>
      <c r="AN13" s="2" t="s">
        <v>70</v>
      </c>
      <c r="AO13" s="2" t="s">
        <v>162</v>
      </c>
      <c r="AP13" s="7">
        <v>10</v>
      </c>
      <c r="AQ13" s="21">
        <f t="shared" si="3"/>
        <v>0.1</v>
      </c>
      <c r="AR13" s="21">
        <f>SUM(AQ13:AQ29)/26</f>
        <v>3.9440440855645825E-2</v>
      </c>
    </row>
    <row r="14" spans="2:44" x14ac:dyDescent="0.25">
      <c r="B14" s="2">
        <v>1</v>
      </c>
      <c r="C14" s="17"/>
      <c r="D14" s="17" t="s">
        <v>23</v>
      </c>
      <c r="E14" s="17">
        <v>4</v>
      </c>
      <c r="F14" s="22">
        <f t="shared" si="0"/>
        <v>0.25</v>
      </c>
      <c r="G14" s="22">
        <f>SUM(F14:F14)/4</f>
        <v>6.25E-2</v>
      </c>
      <c r="H14" s="18"/>
      <c r="P14" s="2"/>
      <c r="Q14" s="2"/>
      <c r="R14" s="2" t="s">
        <v>22</v>
      </c>
      <c r="S14" s="2" t="s">
        <v>83</v>
      </c>
      <c r="T14" s="7">
        <v>3</v>
      </c>
      <c r="U14" s="22">
        <v>0.33333333333333331</v>
      </c>
      <c r="V14" s="22">
        <v>0.14583333333333331</v>
      </c>
      <c r="X14" s="2">
        <v>1</v>
      </c>
      <c r="Y14" s="2" t="s">
        <v>71</v>
      </c>
      <c r="Z14" s="2" t="s">
        <v>59</v>
      </c>
      <c r="AA14" s="2">
        <v>11</v>
      </c>
      <c r="AB14" s="21">
        <f t="shared" si="2"/>
        <v>9.0909090909090912E-2</v>
      </c>
      <c r="AC14" s="21">
        <f>SUM(AB14:AB19)/16</f>
        <v>2.8235046203796202E-2</v>
      </c>
      <c r="AF14" s="2"/>
      <c r="AG14" s="2"/>
      <c r="AH14" s="2" t="s">
        <v>22</v>
      </c>
      <c r="AI14" s="2" t="s">
        <v>83</v>
      </c>
      <c r="AJ14" s="7">
        <v>3</v>
      </c>
      <c r="AK14" s="22">
        <v>0.33333333333333331</v>
      </c>
      <c r="AL14" s="22">
        <v>0.14583333333333331</v>
      </c>
      <c r="AN14" s="2" t="s">
        <v>71</v>
      </c>
      <c r="AO14" s="2" t="s">
        <v>59</v>
      </c>
      <c r="AP14" s="7">
        <v>11</v>
      </c>
      <c r="AQ14" s="21">
        <f t="shared" si="3"/>
        <v>9.0909090909090912E-2</v>
      </c>
      <c r="AR14" s="21">
        <f>SUM(AQ14:AQ29)/26</f>
        <v>3.5594287009491972E-2</v>
      </c>
    </row>
    <row r="15" spans="2:44" x14ac:dyDescent="0.25">
      <c r="B15" s="2">
        <v>1</v>
      </c>
      <c r="C15" s="17" t="s">
        <v>28</v>
      </c>
      <c r="D15" s="17" t="s">
        <v>30</v>
      </c>
      <c r="E15" s="17">
        <v>1</v>
      </c>
      <c r="F15" s="22">
        <f t="shared" si="0"/>
        <v>1</v>
      </c>
      <c r="G15" s="22">
        <f>SUM(F15:F17)/3</f>
        <v>0.61111111111111105</v>
      </c>
      <c r="H15" s="18"/>
      <c r="P15" s="2"/>
      <c r="Q15" s="2"/>
      <c r="R15" s="2" t="s">
        <v>23</v>
      </c>
      <c r="S15" s="2" t="s">
        <v>36</v>
      </c>
      <c r="T15" s="7">
        <v>4</v>
      </c>
      <c r="U15" s="22">
        <v>0.25</v>
      </c>
      <c r="V15" s="22">
        <v>6.25E-2</v>
      </c>
      <c r="X15" s="2">
        <v>1</v>
      </c>
      <c r="Y15" s="2" t="s">
        <v>72</v>
      </c>
      <c r="Z15" s="2" t="s">
        <v>60</v>
      </c>
      <c r="AA15" s="2">
        <v>12</v>
      </c>
      <c r="AB15" s="21">
        <f t="shared" si="2"/>
        <v>8.3333333333333329E-2</v>
      </c>
      <c r="AC15" s="21">
        <f t="shared" ref="AC15" si="4">SUM(AB15:AB30)/16</f>
        <v>2.2553228021978022E-2</v>
      </c>
      <c r="AF15" s="2"/>
      <c r="AG15" s="2"/>
      <c r="AH15" s="2" t="s">
        <v>23</v>
      </c>
      <c r="AI15" s="2" t="s">
        <v>36</v>
      </c>
      <c r="AJ15" s="7">
        <v>4</v>
      </c>
      <c r="AK15" s="22">
        <v>0.25</v>
      </c>
      <c r="AL15" s="22">
        <v>6.25E-2</v>
      </c>
      <c r="AN15" s="2" t="s">
        <v>72</v>
      </c>
      <c r="AO15" s="2" t="s">
        <v>60</v>
      </c>
      <c r="AP15" s="7">
        <v>12</v>
      </c>
      <c r="AQ15" s="21">
        <f t="shared" si="3"/>
        <v>8.3333333333333329E-2</v>
      </c>
      <c r="AR15" s="21">
        <f>SUM(AQ15:AQ29)/26</f>
        <v>3.2097783512988483E-2</v>
      </c>
    </row>
    <row r="16" spans="2:44" x14ac:dyDescent="0.25">
      <c r="B16" s="2">
        <v>1</v>
      </c>
      <c r="C16" s="17"/>
      <c r="D16" s="17" t="s">
        <v>31</v>
      </c>
      <c r="E16" s="17">
        <v>2</v>
      </c>
      <c r="F16" s="22">
        <f t="shared" si="0"/>
        <v>0.5</v>
      </c>
      <c r="G16" s="22">
        <f>SUM(F16:F17)/3</f>
        <v>0.27777777777777773</v>
      </c>
      <c r="H16" s="18"/>
      <c r="P16" s="2" t="s">
        <v>64</v>
      </c>
      <c r="Q16" s="2" t="s">
        <v>161</v>
      </c>
      <c r="R16" s="2" t="s">
        <v>30</v>
      </c>
      <c r="S16" s="2" t="s">
        <v>81</v>
      </c>
      <c r="T16" s="7">
        <v>1</v>
      </c>
      <c r="U16" s="22">
        <v>1</v>
      </c>
      <c r="V16" s="22">
        <v>0.52083333333333326</v>
      </c>
      <c r="X16" s="2">
        <v>1</v>
      </c>
      <c r="Y16" s="2" t="s">
        <v>73</v>
      </c>
      <c r="Z16" s="2" t="s">
        <v>61</v>
      </c>
      <c r="AA16" s="2">
        <v>13</v>
      </c>
      <c r="AB16" s="21">
        <f t="shared" si="2"/>
        <v>7.6923076923076927E-2</v>
      </c>
      <c r="AC16" s="21">
        <f>SUM(AB16:AB19)/16</f>
        <v>1.7344894688644689E-2</v>
      </c>
      <c r="AF16" s="2" t="s">
        <v>64</v>
      </c>
      <c r="AG16" s="2" t="s">
        <v>161</v>
      </c>
      <c r="AH16" s="2" t="s">
        <v>30</v>
      </c>
      <c r="AI16" s="2" t="s">
        <v>81</v>
      </c>
      <c r="AJ16" s="7">
        <v>1</v>
      </c>
      <c r="AK16" s="22">
        <v>1</v>
      </c>
      <c r="AL16" s="22">
        <v>0.52083333333333326</v>
      </c>
      <c r="AN16" s="2" t="s">
        <v>73</v>
      </c>
      <c r="AO16" s="2" t="s">
        <v>61</v>
      </c>
      <c r="AP16" s="7">
        <v>13</v>
      </c>
      <c r="AQ16" s="21">
        <f t="shared" si="3"/>
        <v>7.6923076923076927E-2</v>
      </c>
      <c r="AR16" s="21">
        <f>SUM(AQ16:AQ29)/26</f>
        <v>2.8892655307860268E-2</v>
      </c>
    </row>
    <row r="17" spans="2:44" x14ac:dyDescent="0.25">
      <c r="B17" s="2">
        <v>1</v>
      </c>
      <c r="C17" s="17"/>
      <c r="D17" s="17" t="s">
        <v>32</v>
      </c>
      <c r="E17" s="17">
        <v>3</v>
      </c>
      <c r="F17" s="22">
        <f t="shared" si="0"/>
        <v>0.33333333333333331</v>
      </c>
      <c r="G17" s="22">
        <f>SUM(F17:F17)/3</f>
        <v>0.1111111111111111</v>
      </c>
      <c r="H17" s="18"/>
      <c r="P17" s="2"/>
      <c r="Q17" s="2"/>
      <c r="R17" s="2" t="s">
        <v>31</v>
      </c>
      <c r="S17" s="2" t="s">
        <v>82</v>
      </c>
      <c r="T17" s="7">
        <v>2</v>
      </c>
      <c r="U17" s="22">
        <v>0.5</v>
      </c>
      <c r="V17" s="22">
        <v>0.27083333333333331</v>
      </c>
      <c r="X17" s="2">
        <v>1</v>
      </c>
      <c r="Y17" s="2" t="s">
        <v>78</v>
      </c>
      <c r="Z17" s="2" t="s">
        <v>74</v>
      </c>
      <c r="AA17" s="2">
        <v>14</v>
      </c>
      <c r="AB17" s="21">
        <f t="shared" si="2"/>
        <v>7.1428571428571425E-2</v>
      </c>
      <c r="AC17" s="21">
        <f>SUM(AB17:AB19)/16</f>
        <v>1.2537202380952382E-2</v>
      </c>
      <c r="AF17" s="2"/>
      <c r="AG17" s="2"/>
      <c r="AH17" s="2" t="s">
        <v>31</v>
      </c>
      <c r="AI17" s="2" t="s">
        <v>82</v>
      </c>
      <c r="AJ17" s="7">
        <v>2</v>
      </c>
      <c r="AK17" s="22">
        <v>0.5</v>
      </c>
      <c r="AL17" s="22">
        <v>0.27083333333333331</v>
      </c>
      <c r="AN17" s="2" t="s">
        <v>78</v>
      </c>
      <c r="AO17" s="2" t="s">
        <v>74</v>
      </c>
      <c r="AP17" s="7">
        <v>14</v>
      </c>
      <c r="AQ17" s="21">
        <f t="shared" si="3"/>
        <v>7.1428571428571425E-2</v>
      </c>
      <c r="AR17" s="21">
        <f>SUM(AQ17:AQ29)/26</f>
        <v>2.5934075426203466E-2</v>
      </c>
    </row>
    <row r="18" spans="2:44" x14ac:dyDescent="0.25">
      <c r="B18" s="2">
        <v>1</v>
      </c>
      <c r="C18" s="2" t="s">
        <v>37</v>
      </c>
      <c r="D18" s="2" t="s">
        <v>39</v>
      </c>
      <c r="E18" s="17">
        <v>1</v>
      </c>
      <c r="F18" s="22">
        <f t="shared" si="0"/>
        <v>1</v>
      </c>
      <c r="G18" s="22">
        <f>SUM(F18:F20)/3</f>
        <v>0.61111111111111105</v>
      </c>
      <c r="H18" s="18"/>
      <c r="P18" s="2"/>
      <c r="Q18" s="2"/>
      <c r="R18" s="2" t="s">
        <v>32</v>
      </c>
      <c r="S18" s="2" t="s">
        <v>83</v>
      </c>
      <c r="T18" s="7">
        <v>3</v>
      </c>
      <c r="U18" s="22">
        <v>0.33333333333333331</v>
      </c>
      <c r="V18" s="22">
        <v>0.14583333333333331</v>
      </c>
      <c r="X18" s="2">
        <v>1</v>
      </c>
      <c r="Y18" s="2" t="s">
        <v>79</v>
      </c>
      <c r="Z18" s="2" t="s">
        <v>75</v>
      </c>
      <c r="AA18" s="2">
        <v>15</v>
      </c>
      <c r="AB18" s="21">
        <f t="shared" si="2"/>
        <v>6.6666666666666666E-2</v>
      </c>
      <c r="AC18" s="21">
        <f>SUM(AB18:AB19)/16</f>
        <v>8.0729166666666657E-3</v>
      </c>
      <c r="AF18" s="2"/>
      <c r="AG18" s="2"/>
      <c r="AH18" s="2" t="s">
        <v>32</v>
      </c>
      <c r="AI18" s="2" t="s">
        <v>83</v>
      </c>
      <c r="AJ18" s="7">
        <v>3</v>
      </c>
      <c r="AK18" s="22">
        <v>0.33333333333333331</v>
      </c>
      <c r="AL18" s="22">
        <v>0.14583333333333331</v>
      </c>
      <c r="AN18" s="2" t="s">
        <v>79</v>
      </c>
      <c r="AO18" s="2" t="s">
        <v>75</v>
      </c>
      <c r="AP18" s="7">
        <v>15</v>
      </c>
      <c r="AQ18" s="21">
        <f t="shared" si="3"/>
        <v>6.6666666666666666E-2</v>
      </c>
      <c r="AR18" s="21">
        <f>SUM(AQ18:AQ29)/26</f>
        <v>2.3186822678950721E-2</v>
      </c>
    </row>
    <row r="19" spans="2:44" x14ac:dyDescent="0.25">
      <c r="B19" s="2">
        <v>1</v>
      </c>
      <c r="C19" s="2"/>
      <c r="D19" s="2" t="s">
        <v>40</v>
      </c>
      <c r="E19" s="17">
        <v>2</v>
      </c>
      <c r="F19" s="22">
        <f t="shared" si="0"/>
        <v>0.5</v>
      </c>
      <c r="G19" s="22">
        <f>SUM(F19:F20)/3</f>
        <v>0.27777777777777773</v>
      </c>
      <c r="H19" s="18"/>
      <c r="P19" s="2"/>
      <c r="Q19" s="2"/>
      <c r="R19" s="2" t="s">
        <v>33</v>
      </c>
      <c r="S19" s="2" t="s">
        <v>36</v>
      </c>
      <c r="T19" s="7">
        <v>4</v>
      </c>
      <c r="U19" s="22">
        <v>0.25</v>
      </c>
      <c r="V19" s="22">
        <v>6.25E-2</v>
      </c>
      <c r="X19" s="2">
        <v>1</v>
      </c>
      <c r="Y19" s="2" t="s">
        <v>80</v>
      </c>
      <c r="Z19" s="2" t="s">
        <v>76</v>
      </c>
      <c r="AA19" s="2">
        <v>16</v>
      </c>
      <c r="AB19" s="21">
        <f t="shared" si="2"/>
        <v>6.25E-2</v>
      </c>
      <c r="AC19" s="21">
        <f>SUM(AB19)/16</f>
        <v>3.90625E-3</v>
      </c>
      <c r="AF19" s="2"/>
      <c r="AG19" s="2"/>
      <c r="AH19" s="2" t="s">
        <v>33</v>
      </c>
      <c r="AI19" s="2" t="s">
        <v>36</v>
      </c>
      <c r="AJ19" s="7">
        <v>4</v>
      </c>
      <c r="AK19" s="22">
        <v>0.25</v>
      </c>
      <c r="AL19" s="22">
        <v>6.25E-2</v>
      </c>
      <c r="AN19" s="2" t="s">
        <v>80</v>
      </c>
      <c r="AO19" s="2" t="s">
        <v>76</v>
      </c>
      <c r="AP19" s="7">
        <v>16</v>
      </c>
      <c r="AQ19" s="21">
        <f t="shared" si="3"/>
        <v>6.25E-2</v>
      </c>
      <c r="AR19" s="21">
        <f>SUM(AQ19:AQ29)/26</f>
        <v>2.0622720114848156E-2</v>
      </c>
    </row>
    <row r="20" spans="2:44" x14ac:dyDescent="0.25">
      <c r="B20" s="2">
        <v>1</v>
      </c>
      <c r="C20" s="2"/>
      <c r="D20" s="2" t="s">
        <v>41</v>
      </c>
      <c r="E20" s="17">
        <v>3</v>
      </c>
      <c r="F20" s="22">
        <f t="shared" si="0"/>
        <v>0.33333333333333331</v>
      </c>
      <c r="G20" s="22">
        <f>SUM(F20:F20)/3</f>
        <v>0.1111111111111111</v>
      </c>
      <c r="H20" s="18"/>
      <c r="P20" s="2" t="s">
        <v>65</v>
      </c>
      <c r="Q20" s="2" t="s">
        <v>53</v>
      </c>
      <c r="R20" s="2" t="s">
        <v>39</v>
      </c>
      <c r="S20" s="2" t="s">
        <v>81</v>
      </c>
      <c r="T20" s="7">
        <v>1</v>
      </c>
      <c r="U20" s="22">
        <v>1</v>
      </c>
      <c r="V20" s="22">
        <v>0.52083333333333326</v>
      </c>
      <c r="AF20" s="2" t="s">
        <v>65</v>
      </c>
      <c r="AG20" s="2" t="s">
        <v>53</v>
      </c>
      <c r="AH20" s="2" t="s">
        <v>39</v>
      </c>
      <c r="AI20" s="2" t="s">
        <v>81</v>
      </c>
      <c r="AJ20" s="7">
        <v>1</v>
      </c>
      <c r="AK20" s="22">
        <v>1</v>
      </c>
      <c r="AL20" s="22">
        <v>0.52083333333333326</v>
      </c>
      <c r="AN20" s="2" t="s">
        <v>144</v>
      </c>
      <c r="AO20" s="2" t="s">
        <v>134</v>
      </c>
      <c r="AP20" s="7">
        <v>17</v>
      </c>
      <c r="AQ20" s="21">
        <f t="shared" si="3"/>
        <v>5.8823529411764705E-2</v>
      </c>
      <c r="AR20" s="21">
        <f>SUM(AQ20:AQ29)/26</f>
        <v>1.8218873961002004E-2</v>
      </c>
    </row>
    <row r="21" spans="2:44" x14ac:dyDescent="0.25">
      <c r="B21" s="2"/>
      <c r="C21" s="2"/>
      <c r="D21" s="2"/>
      <c r="E21" s="2"/>
      <c r="F21" s="2"/>
      <c r="G21" s="2"/>
      <c r="H21" s="19"/>
      <c r="P21" s="2"/>
      <c r="Q21" s="2"/>
      <c r="R21" s="2" t="s">
        <v>40</v>
      </c>
      <c r="S21" s="2" t="s">
        <v>82</v>
      </c>
      <c r="T21" s="7">
        <v>2</v>
      </c>
      <c r="U21" s="22">
        <v>0.5</v>
      </c>
      <c r="V21" s="22">
        <v>0.27083333333333331</v>
      </c>
      <c r="AF21" s="2"/>
      <c r="AG21" s="2"/>
      <c r="AH21" s="2" t="s">
        <v>40</v>
      </c>
      <c r="AI21" s="2" t="s">
        <v>82</v>
      </c>
      <c r="AJ21" s="7">
        <v>2</v>
      </c>
      <c r="AK21" s="22">
        <v>0.5</v>
      </c>
      <c r="AL21" s="22">
        <v>0.27083333333333331</v>
      </c>
      <c r="AN21" s="2" t="s">
        <v>145</v>
      </c>
      <c r="AO21" s="2" t="s">
        <v>135</v>
      </c>
      <c r="AP21" s="7">
        <v>18</v>
      </c>
      <c r="AQ21" s="21">
        <f t="shared" si="3"/>
        <v>5.5555555555555552E-2</v>
      </c>
      <c r="AR21" s="21">
        <f>SUM(AQ21:AQ29)/26</f>
        <v>1.5956430522087974E-2</v>
      </c>
    </row>
    <row r="22" spans="2:44" x14ac:dyDescent="0.25">
      <c r="P22" s="2"/>
      <c r="Q22" s="2"/>
      <c r="R22" s="2" t="s">
        <v>41</v>
      </c>
      <c r="S22" s="2" t="s">
        <v>83</v>
      </c>
      <c r="T22" s="7">
        <v>3</v>
      </c>
      <c r="U22" s="22">
        <v>0.33333333333333331</v>
      </c>
      <c r="V22" s="22">
        <v>0.14583333333333331</v>
      </c>
      <c r="AF22" s="2"/>
      <c r="AG22" s="2"/>
      <c r="AH22" s="2" t="s">
        <v>41</v>
      </c>
      <c r="AI22" s="2" t="s">
        <v>83</v>
      </c>
      <c r="AJ22" s="7">
        <v>3</v>
      </c>
      <c r="AK22" s="22">
        <v>0.33333333333333331</v>
      </c>
      <c r="AL22" s="22">
        <v>0.14583333333333331</v>
      </c>
      <c r="AN22" s="2" t="s">
        <v>146</v>
      </c>
      <c r="AO22" s="2" t="s">
        <v>136</v>
      </c>
      <c r="AP22" s="7">
        <v>19</v>
      </c>
      <c r="AQ22" s="21">
        <f t="shared" si="3"/>
        <v>5.2631578947368418E-2</v>
      </c>
      <c r="AR22" s="21">
        <f>SUM(AQ22:AQ29)/26</f>
        <v>1.3819678385335838E-2</v>
      </c>
    </row>
    <row r="23" spans="2:44" x14ac:dyDescent="0.25">
      <c r="P23" s="2"/>
      <c r="Q23" s="2"/>
      <c r="R23" s="2" t="s">
        <v>95</v>
      </c>
      <c r="S23" s="2" t="s">
        <v>36</v>
      </c>
      <c r="T23" s="7">
        <v>4</v>
      </c>
      <c r="U23" s="22">
        <v>0.25</v>
      </c>
      <c r="V23" s="22">
        <v>6.25E-2</v>
      </c>
      <c r="AF23" s="2"/>
      <c r="AG23" s="2"/>
      <c r="AH23" s="2" t="s">
        <v>95</v>
      </c>
      <c r="AI23" s="2" t="s">
        <v>36</v>
      </c>
      <c r="AJ23" s="7">
        <v>4</v>
      </c>
      <c r="AK23" s="22">
        <v>0.25</v>
      </c>
      <c r="AL23" s="22">
        <v>6.25E-2</v>
      </c>
      <c r="AN23" s="2" t="s">
        <v>147</v>
      </c>
      <c r="AO23" s="2" t="s">
        <v>137</v>
      </c>
      <c r="AP23" s="7">
        <v>20</v>
      </c>
      <c r="AQ23" s="21">
        <f t="shared" si="3"/>
        <v>0.05</v>
      </c>
      <c r="AR23" s="21">
        <f>SUM(AQ23:AQ29)/26</f>
        <v>1.1795386887360131E-2</v>
      </c>
    </row>
    <row r="24" spans="2:44" x14ac:dyDescent="0.25">
      <c r="P24" s="2" t="s">
        <v>66</v>
      </c>
      <c r="Q24" s="2" t="s">
        <v>54</v>
      </c>
      <c r="R24" s="2" t="s">
        <v>92</v>
      </c>
      <c r="S24" s="2" t="s">
        <v>81</v>
      </c>
      <c r="T24" s="7">
        <v>1</v>
      </c>
      <c r="U24" s="22">
        <v>1</v>
      </c>
      <c r="V24" s="22">
        <v>0.52083333333333326</v>
      </c>
      <c r="AF24" s="2" t="s">
        <v>66</v>
      </c>
      <c r="AG24" s="2" t="s">
        <v>54</v>
      </c>
      <c r="AH24" s="2" t="s">
        <v>92</v>
      </c>
      <c r="AI24" s="2" t="s">
        <v>81</v>
      </c>
      <c r="AJ24" s="7">
        <v>1</v>
      </c>
      <c r="AK24" s="22">
        <v>1</v>
      </c>
      <c r="AL24" s="22">
        <v>0.52083333333333326</v>
      </c>
      <c r="AN24" s="2" t="s">
        <v>148</v>
      </c>
      <c r="AO24" s="2" t="s">
        <v>138</v>
      </c>
      <c r="AP24" s="7">
        <v>21</v>
      </c>
      <c r="AQ24" s="21">
        <f t="shared" si="3"/>
        <v>4.7619047619047616E-2</v>
      </c>
      <c r="AR24" s="21">
        <f>SUM(AQ24:AQ29)/26</f>
        <v>9.8723099642832064E-3</v>
      </c>
    </row>
    <row r="25" spans="2:44" x14ac:dyDescent="0.25">
      <c r="P25" s="2"/>
      <c r="Q25" s="2"/>
      <c r="R25" s="2" t="s">
        <v>98</v>
      </c>
      <c r="S25" s="2" t="s">
        <v>82</v>
      </c>
      <c r="T25" s="7">
        <v>2</v>
      </c>
      <c r="U25" s="22">
        <v>0.5</v>
      </c>
      <c r="V25" s="22">
        <v>0.27083333333333331</v>
      </c>
      <c r="AF25" s="2"/>
      <c r="AG25" s="2"/>
      <c r="AH25" s="2" t="s">
        <v>98</v>
      </c>
      <c r="AI25" s="2" t="s">
        <v>82</v>
      </c>
      <c r="AJ25" s="7">
        <v>2</v>
      </c>
      <c r="AK25" s="22">
        <v>0.5</v>
      </c>
      <c r="AL25" s="22">
        <v>0.27083333333333331</v>
      </c>
      <c r="AN25" s="2" t="s">
        <v>149</v>
      </c>
      <c r="AO25" s="2" t="s">
        <v>139</v>
      </c>
      <c r="AP25" s="7">
        <v>22</v>
      </c>
      <c r="AQ25" s="21">
        <f t="shared" si="3"/>
        <v>4.5454545454545456E-2</v>
      </c>
      <c r="AR25" s="21">
        <f>SUM(AQ25:AQ29)/26</f>
        <v>8.0408081327813779E-3</v>
      </c>
    </row>
    <row r="26" spans="2:44" x14ac:dyDescent="0.25">
      <c r="P26" s="2"/>
      <c r="Q26" s="2"/>
      <c r="R26" s="2" t="s">
        <v>99</v>
      </c>
      <c r="S26" s="2" t="s">
        <v>83</v>
      </c>
      <c r="T26" s="7">
        <v>3</v>
      </c>
      <c r="U26" s="22">
        <v>0.33333333333333331</v>
      </c>
      <c r="V26" s="22">
        <v>0.14583333333333331</v>
      </c>
      <c r="AF26" s="2"/>
      <c r="AG26" s="2"/>
      <c r="AH26" s="2" t="s">
        <v>99</v>
      </c>
      <c r="AI26" s="2" t="s">
        <v>83</v>
      </c>
      <c r="AJ26" s="7">
        <v>3</v>
      </c>
      <c r="AK26" s="22">
        <v>0.33333333333333331</v>
      </c>
      <c r="AL26" s="22">
        <v>0.14583333333333331</v>
      </c>
      <c r="AN26" s="2" t="s">
        <v>150</v>
      </c>
      <c r="AO26" s="2" t="s">
        <v>140</v>
      </c>
      <c r="AP26" s="7">
        <v>23</v>
      </c>
      <c r="AQ26" s="21">
        <f t="shared" si="3"/>
        <v>4.3478260869565216E-2</v>
      </c>
      <c r="AR26" s="21">
        <f>SUM(AQ26:AQ29)/26</f>
        <v>6.292556384529629E-3</v>
      </c>
    </row>
    <row r="27" spans="2:44" x14ac:dyDescent="0.25">
      <c r="P27" s="2"/>
      <c r="Q27" s="2"/>
      <c r="R27" s="2" t="s">
        <v>100</v>
      </c>
      <c r="S27" s="2" t="s">
        <v>36</v>
      </c>
      <c r="T27" s="7">
        <v>4</v>
      </c>
      <c r="U27" s="22">
        <v>0.25</v>
      </c>
      <c r="V27" s="22">
        <v>6.25E-2</v>
      </c>
      <c r="AF27" s="2"/>
      <c r="AG27" s="2"/>
      <c r="AH27" s="2" t="s">
        <v>100</v>
      </c>
      <c r="AI27" s="2" t="s">
        <v>36</v>
      </c>
      <c r="AJ27" s="7">
        <v>4</v>
      </c>
      <c r="AK27" s="22">
        <v>0.25</v>
      </c>
      <c r="AL27" s="22">
        <v>6.25E-2</v>
      </c>
      <c r="AN27" s="2" t="s">
        <v>151</v>
      </c>
      <c r="AO27" s="2" t="s">
        <v>142</v>
      </c>
      <c r="AP27" s="7">
        <v>24</v>
      </c>
      <c r="AQ27" s="21">
        <f t="shared" si="3"/>
        <v>4.1666666666666664E-2</v>
      </c>
      <c r="AR27" s="21">
        <f>SUM(AQ27:AQ29)/26</f>
        <v>4.6203155818540431E-3</v>
      </c>
    </row>
    <row r="28" spans="2:44" x14ac:dyDescent="0.25">
      <c r="P28" s="2" t="s">
        <v>67</v>
      </c>
      <c r="Q28" s="2" t="s">
        <v>55</v>
      </c>
      <c r="R28" s="2" t="s">
        <v>93</v>
      </c>
      <c r="S28" s="2" t="s">
        <v>81</v>
      </c>
      <c r="T28" s="7">
        <v>1</v>
      </c>
      <c r="U28" s="22">
        <v>1</v>
      </c>
      <c r="V28" s="22">
        <v>0.52083333333333326</v>
      </c>
      <c r="AF28" s="2" t="s">
        <v>67</v>
      </c>
      <c r="AG28" s="2" t="s">
        <v>55</v>
      </c>
      <c r="AH28" s="2" t="s">
        <v>93</v>
      </c>
      <c r="AI28" s="2" t="s">
        <v>81</v>
      </c>
      <c r="AJ28" s="7">
        <v>1</v>
      </c>
      <c r="AK28" s="22">
        <v>1</v>
      </c>
      <c r="AL28" s="22">
        <v>0.52083333333333326</v>
      </c>
      <c r="AN28" s="2" t="s">
        <v>152</v>
      </c>
      <c r="AO28" s="2" t="s">
        <v>141</v>
      </c>
      <c r="AP28" s="7">
        <v>25</v>
      </c>
      <c r="AQ28" s="21">
        <f t="shared" si="3"/>
        <v>0.04</v>
      </c>
      <c r="AR28" s="21">
        <f>SUM(AQ28:AQ29)/26</f>
        <v>3.017751479289941E-3</v>
      </c>
    </row>
    <row r="29" spans="2:44" x14ac:dyDescent="0.25">
      <c r="P29" s="2"/>
      <c r="Q29" s="2"/>
      <c r="R29" s="2" t="s">
        <v>103</v>
      </c>
      <c r="S29" s="2" t="s">
        <v>82</v>
      </c>
      <c r="T29" s="7">
        <v>2</v>
      </c>
      <c r="U29" s="22">
        <v>0.5</v>
      </c>
      <c r="V29" s="22">
        <v>0.27083333333333331</v>
      </c>
      <c r="AF29" s="2"/>
      <c r="AG29" s="2"/>
      <c r="AH29" s="2" t="s">
        <v>103</v>
      </c>
      <c r="AI29" s="2" t="s">
        <v>82</v>
      </c>
      <c r="AJ29" s="7">
        <v>2</v>
      </c>
      <c r="AK29" s="22">
        <v>0.5</v>
      </c>
      <c r="AL29" s="22">
        <v>0.27083333333333331</v>
      </c>
      <c r="AN29" s="2" t="s">
        <v>153</v>
      </c>
      <c r="AO29" s="2" t="s">
        <v>143</v>
      </c>
      <c r="AP29" s="7">
        <v>26</v>
      </c>
      <c r="AQ29" s="21">
        <f t="shared" si="3"/>
        <v>3.8461538461538464E-2</v>
      </c>
      <c r="AR29" s="21">
        <f>SUM(AQ29:AQ29)/26</f>
        <v>1.4792899408284025E-3</v>
      </c>
    </row>
    <row r="30" spans="2:44" x14ac:dyDescent="0.25">
      <c r="P30" s="2"/>
      <c r="Q30" s="2"/>
      <c r="R30" s="2" t="s">
        <v>104</v>
      </c>
      <c r="S30" s="2" t="s">
        <v>83</v>
      </c>
      <c r="T30" s="7">
        <v>3</v>
      </c>
      <c r="U30" s="22">
        <v>0.33333333333333331</v>
      </c>
      <c r="V30" s="22">
        <v>0.14583333333333331</v>
      </c>
      <c r="AF30" s="2"/>
      <c r="AG30" s="2"/>
      <c r="AH30" s="2" t="s">
        <v>104</v>
      </c>
      <c r="AI30" s="2" t="s">
        <v>83</v>
      </c>
      <c r="AJ30" s="7">
        <v>3</v>
      </c>
      <c r="AK30" s="22">
        <v>0.33333333333333331</v>
      </c>
      <c r="AL30" s="22">
        <v>0.14583333333333331</v>
      </c>
    </row>
    <row r="31" spans="2:44" x14ac:dyDescent="0.25">
      <c r="P31" s="2"/>
      <c r="Q31" s="2"/>
      <c r="R31" s="2" t="s">
        <v>105</v>
      </c>
      <c r="S31" s="2" t="s">
        <v>36</v>
      </c>
      <c r="T31" s="7">
        <v>4</v>
      </c>
      <c r="U31" s="22">
        <v>0.25</v>
      </c>
      <c r="V31" s="22">
        <v>6.25E-2</v>
      </c>
      <c r="AF31" s="2"/>
      <c r="AG31" s="2"/>
      <c r="AH31" s="2" t="s">
        <v>105</v>
      </c>
      <c r="AI31" s="2" t="s">
        <v>36</v>
      </c>
      <c r="AJ31" s="7">
        <v>4</v>
      </c>
      <c r="AK31" s="22">
        <v>0.25</v>
      </c>
      <c r="AL31" s="22">
        <v>6.25E-2</v>
      </c>
    </row>
    <row r="32" spans="2:44" x14ac:dyDescent="0.25">
      <c r="P32" s="2" t="s">
        <v>68</v>
      </c>
      <c r="Q32" s="2" t="s">
        <v>56</v>
      </c>
      <c r="R32" s="2" t="s">
        <v>96</v>
      </c>
      <c r="S32" s="2" t="s">
        <v>81</v>
      </c>
      <c r="T32" s="7">
        <v>1</v>
      </c>
      <c r="U32" s="22">
        <v>1</v>
      </c>
      <c r="V32" s="22">
        <v>0.52083333333333326</v>
      </c>
      <c r="AF32" s="2" t="s">
        <v>68</v>
      </c>
      <c r="AG32" s="2" t="s">
        <v>56</v>
      </c>
      <c r="AH32" s="2" t="s">
        <v>96</v>
      </c>
      <c r="AI32" s="2" t="s">
        <v>81</v>
      </c>
      <c r="AJ32" s="7">
        <v>1</v>
      </c>
      <c r="AK32" s="22">
        <v>1</v>
      </c>
      <c r="AL32" s="22">
        <v>0.52083333333333326</v>
      </c>
    </row>
    <row r="33" spans="16:38" x14ac:dyDescent="0.25">
      <c r="P33" s="2"/>
      <c r="Q33" s="2"/>
      <c r="R33" s="2" t="s">
        <v>106</v>
      </c>
      <c r="S33" s="2" t="s">
        <v>82</v>
      </c>
      <c r="T33" s="7">
        <v>2</v>
      </c>
      <c r="U33" s="22">
        <v>0.5</v>
      </c>
      <c r="V33" s="22">
        <v>0.27083333333333331</v>
      </c>
      <c r="AF33" s="2"/>
      <c r="AG33" s="2"/>
      <c r="AH33" s="2" t="s">
        <v>106</v>
      </c>
      <c r="AI33" s="2" t="s">
        <v>82</v>
      </c>
      <c r="AJ33" s="7">
        <v>2</v>
      </c>
      <c r="AK33" s="22">
        <v>0.5</v>
      </c>
      <c r="AL33" s="22">
        <v>0.27083333333333331</v>
      </c>
    </row>
    <row r="34" spans="16:38" x14ac:dyDescent="0.25">
      <c r="P34" s="2"/>
      <c r="Q34" s="2"/>
      <c r="R34" s="2" t="s">
        <v>107</v>
      </c>
      <c r="S34" s="2" t="s">
        <v>83</v>
      </c>
      <c r="T34" s="7">
        <v>3</v>
      </c>
      <c r="U34" s="22">
        <v>0.33333333333333331</v>
      </c>
      <c r="V34" s="22">
        <v>0.14583333333333331</v>
      </c>
      <c r="AF34" s="2"/>
      <c r="AG34" s="2"/>
      <c r="AH34" s="2" t="s">
        <v>107</v>
      </c>
      <c r="AI34" s="2" t="s">
        <v>83</v>
      </c>
      <c r="AJ34" s="7">
        <v>3</v>
      </c>
      <c r="AK34" s="22">
        <v>0.33333333333333331</v>
      </c>
      <c r="AL34" s="22">
        <v>0.14583333333333331</v>
      </c>
    </row>
    <row r="35" spans="16:38" x14ac:dyDescent="0.25">
      <c r="P35" s="2"/>
      <c r="Q35" s="2"/>
      <c r="R35" s="2" t="s">
        <v>108</v>
      </c>
      <c r="S35" s="2" t="s">
        <v>36</v>
      </c>
      <c r="T35" s="7">
        <v>4</v>
      </c>
      <c r="U35" s="22">
        <v>0.25</v>
      </c>
      <c r="V35" s="22">
        <v>6.25E-2</v>
      </c>
      <c r="AF35" s="2"/>
      <c r="AG35" s="2"/>
      <c r="AH35" s="2" t="s">
        <v>108</v>
      </c>
      <c r="AI35" s="2" t="s">
        <v>36</v>
      </c>
      <c r="AJ35" s="7">
        <v>4</v>
      </c>
      <c r="AK35" s="22">
        <v>0.25</v>
      </c>
      <c r="AL35" s="22">
        <v>6.25E-2</v>
      </c>
    </row>
    <row r="36" spans="16:38" x14ac:dyDescent="0.25">
      <c r="P36" s="2" t="s">
        <v>69</v>
      </c>
      <c r="Q36" s="2" t="s">
        <v>57</v>
      </c>
      <c r="R36" s="2" t="s">
        <v>97</v>
      </c>
      <c r="S36" s="2" t="s">
        <v>81</v>
      </c>
      <c r="T36" s="7">
        <v>1</v>
      </c>
      <c r="U36" s="22">
        <v>1</v>
      </c>
      <c r="V36" s="22">
        <v>0.52083333333333326</v>
      </c>
      <c r="AF36" s="2" t="s">
        <v>69</v>
      </c>
      <c r="AG36" s="2" t="s">
        <v>57</v>
      </c>
      <c r="AH36" s="2" t="s">
        <v>97</v>
      </c>
      <c r="AI36" s="2" t="s">
        <v>81</v>
      </c>
      <c r="AJ36" s="7">
        <v>1</v>
      </c>
      <c r="AK36" s="22">
        <v>1</v>
      </c>
      <c r="AL36" s="22">
        <v>0.52083333333333326</v>
      </c>
    </row>
    <row r="37" spans="16:38" x14ac:dyDescent="0.25">
      <c r="P37" s="2"/>
      <c r="Q37" s="2"/>
      <c r="R37" s="2" t="s">
        <v>111</v>
      </c>
      <c r="S37" s="2" t="s">
        <v>82</v>
      </c>
      <c r="T37" s="7">
        <v>2</v>
      </c>
      <c r="U37" s="22">
        <v>0.5</v>
      </c>
      <c r="V37" s="22">
        <v>0.27083333333333331</v>
      </c>
      <c r="AF37" s="2"/>
      <c r="AG37" s="2"/>
      <c r="AH37" s="2" t="s">
        <v>111</v>
      </c>
      <c r="AI37" s="2" t="s">
        <v>82</v>
      </c>
      <c r="AJ37" s="7">
        <v>2</v>
      </c>
      <c r="AK37" s="22">
        <v>0.5</v>
      </c>
      <c r="AL37" s="22">
        <v>0.27083333333333331</v>
      </c>
    </row>
    <row r="38" spans="16:38" x14ac:dyDescent="0.25">
      <c r="P38" s="2"/>
      <c r="Q38" s="2"/>
      <c r="R38" s="2" t="s">
        <v>112</v>
      </c>
      <c r="S38" s="2" t="s">
        <v>83</v>
      </c>
      <c r="T38" s="7">
        <v>3</v>
      </c>
      <c r="U38" s="22">
        <v>0.33333333333333331</v>
      </c>
      <c r="V38" s="22">
        <v>0.14583333333333331</v>
      </c>
      <c r="AF38" s="2"/>
      <c r="AG38" s="2"/>
      <c r="AH38" s="2" t="s">
        <v>112</v>
      </c>
      <c r="AI38" s="2" t="s">
        <v>83</v>
      </c>
      <c r="AJ38" s="7">
        <v>3</v>
      </c>
      <c r="AK38" s="22">
        <v>0.33333333333333331</v>
      </c>
      <c r="AL38" s="22">
        <v>0.14583333333333331</v>
      </c>
    </row>
    <row r="39" spans="16:38" x14ac:dyDescent="0.25">
      <c r="P39" s="2"/>
      <c r="Q39" s="2"/>
      <c r="R39" s="2" t="s">
        <v>113</v>
      </c>
      <c r="S39" s="2" t="s">
        <v>36</v>
      </c>
      <c r="T39" s="7">
        <v>4</v>
      </c>
      <c r="U39" s="22">
        <v>0.25</v>
      </c>
      <c r="V39" s="22">
        <v>6.25E-2</v>
      </c>
      <c r="AF39" s="2"/>
      <c r="AG39" s="2"/>
      <c r="AH39" s="2" t="s">
        <v>113</v>
      </c>
      <c r="AI39" s="2" t="s">
        <v>36</v>
      </c>
      <c r="AJ39" s="7">
        <v>4</v>
      </c>
      <c r="AK39" s="22">
        <v>0.25</v>
      </c>
      <c r="AL39" s="22">
        <v>6.25E-2</v>
      </c>
    </row>
    <row r="40" spans="16:38" x14ac:dyDescent="0.25">
      <c r="P40" s="2" t="s">
        <v>70</v>
      </c>
      <c r="Q40" s="2" t="s">
        <v>162</v>
      </c>
      <c r="R40" s="2" t="s">
        <v>101</v>
      </c>
      <c r="S40" s="2" t="s">
        <v>81</v>
      </c>
      <c r="T40" s="7">
        <v>1</v>
      </c>
      <c r="U40" s="22">
        <v>1</v>
      </c>
      <c r="V40" s="22">
        <v>0.52083333333333326</v>
      </c>
      <c r="AF40" s="2" t="s">
        <v>70</v>
      </c>
      <c r="AG40" s="2" t="s">
        <v>162</v>
      </c>
      <c r="AH40" s="2" t="s">
        <v>101</v>
      </c>
      <c r="AI40" s="2" t="s">
        <v>81</v>
      </c>
      <c r="AJ40" s="7">
        <v>1</v>
      </c>
      <c r="AK40" s="22">
        <v>1</v>
      </c>
      <c r="AL40" s="22">
        <v>0.52083333333333326</v>
      </c>
    </row>
    <row r="41" spans="16:38" x14ac:dyDescent="0.25">
      <c r="P41" s="2"/>
      <c r="Q41" s="2"/>
      <c r="R41" s="2" t="s">
        <v>114</v>
      </c>
      <c r="S41" s="2" t="s">
        <v>82</v>
      </c>
      <c r="T41" s="7">
        <v>2</v>
      </c>
      <c r="U41" s="22">
        <v>0.5</v>
      </c>
      <c r="V41" s="22">
        <v>0.27083333333333331</v>
      </c>
      <c r="AF41" s="2"/>
      <c r="AG41" s="2"/>
      <c r="AH41" s="2" t="s">
        <v>114</v>
      </c>
      <c r="AI41" s="2" t="s">
        <v>82</v>
      </c>
      <c r="AJ41" s="7">
        <v>2</v>
      </c>
      <c r="AK41" s="22">
        <v>0.5</v>
      </c>
      <c r="AL41" s="22">
        <v>0.27083333333333331</v>
      </c>
    </row>
    <row r="42" spans="16:38" x14ac:dyDescent="0.25">
      <c r="P42" s="2"/>
      <c r="Q42" s="2"/>
      <c r="R42" s="2" t="s">
        <v>118</v>
      </c>
      <c r="S42" s="2" t="s">
        <v>83</v>
      </c>
      <c r="T42" s="7">
        <v>3</v>
      </c>
      <c r="U42" s="22">
        <v>0.33333333333333331</v>
      </c>
      <c r="V42" s="22">
        <v>0.14583333333333331</v>
      </c>
      <c r="AF42" s="2"/>
      <c r="AG42" s="2"/>
      <c r="AH42" s="2" t="s">
        <v>118</v>
      </c>
      <c r="AI42" s="2" t="s">
        <v>83</v>
      </c>
      <c r="AJ42" s="7">
        <v>3</v>
      </c>
      <c r="AK42" s="22">
        <v>0.33333333333333331</v>
      </c>
      <c r="AL42" s="22">
        <v>0.14583333333333331</v>
      </c>
    </row>
    <row r="43" spans="16:38" x14ac:dyDescent="0.25">
      <c r="P43" s="2"/>
      <c r="Q43" s="2"/>
      <c r="R43" s="2" t="s">
        <v>119</v>
      </c>
      <c r="S43" s="2" t="s">
        <v>36</v>
      </c>
      <c r="T43" s="7">
        <v>4</v>
      </c>
      <c r="U43" s="22">
        <v>0.25</v>
      </c>
      <c r="V43" s="22">
        <v>6.25E-2</v>
      </c>
      <c r="AF43" s="2"/>
      <c r="AG43" s="2"/>
      <c r="AH43" s="2" t="s">
        <v>119</v>
      </c>
      <c r="AI43" s="2" t="s">
        <v>36</v>
      </c>
      <c r="AJ43" s="7">
        <v>4</v>
      </c>
      <c r="AK43" s="22">
        <v>0.25</v>
      </c>
      <c r="AL43" s="22">
        <v>6.25E-2</v>
      </c>
    </row>
    <row r="44" spans="16:38" x14ac:dyDescent="0.25">
      <c r="P44" s="2" t="s">
        <v>71</v>
      </c>
      <c r="Q44" s="2" t="s">
        <v>59</v>
      </c>
      <c r="R44" s="2" t="s">
        <v>102</v>
      </c>
      <c r="S44" s="2" t="s">
        <v>81</v>
      </c>
      <c r="T44" s="7">
        <v>1</v>
      </c>
      <c r="U44" s="22">
        <v>1</v>
      </c>
      <c r="V44" s="22">
        <v>0.52083333333333326</v>
      </c>
      <c r="AF44" s="2" t="s">
        <v>71</v>
      </c>
      <c r="AG44" s="2" t="s">
        <v>59</v>
      </c>
      <c r="AH44" s="2" t="s">
        <v>102</v>
      </c>
      <c r="AI44" s="2" t="s">
        <v>81</v>
      </c>
      <c r="AJ44" s="7">
        <v>1</v>
      </c>
      <c r="AK44" s="22">
        <v>1</v>
      </c>
      <c r="AL44" s="22">
        <v>0.52083333333333326</v>
      </c>
    </row>
    <row r="45" spans="16:38" x14ac:dyDescent="0.25">
      <c r="P45" s="2"/>
      <c r="Q45" s="2"/>
      <c r="R45" s="2" t="s">
        <v>120</v>
      </c>
      <c r="S45" s="2" t="s">
        <v>82</v>
      </c>
      <c r="T45" s="7">
        <v>2</v>
      </c>
      <c r="U45" s="22">
        <v>0.5</v>
      </c>
      <c r="V45" s="22">
        <v>0.27083333333333331</v>
      </c>
      <c r="AF45" s="2"/>
      <c r="AG45" s="2"/>
      <c r="AH45" s="2" t="s">
        <v>120</v>
      </c>
      <c r="AI45" s="2" t="s">
        <v>82</v>
      </c>
      <c r="AJ45" s="7">
        <v>2</v>
      </c>
      <c r="AK45" s="22">
        <v>0.5</v>
      </c>
      <c r="AL45" s="22">
        <v>0.27083333333333331</v>
      </c>
    </row>
    <row r="46" spans="16:38" x14ac:dyDescent="0.25">
      <c r="P46" s="2"/>
      <c r="Q46" s="2"/>
      <c r="R46" s="2" t="s">
        <v>121</v>
      </c>
      <c r="S46" s="2" t="s">
        <v>83</v>
      </c>
      <c r="T46" s="7">
        <v>3</v>
      </c>
      <c r="U46" s="22">
        <v>0.33333333333333331</v>
      </c>
      <c r="V46" s="22">
        <v>0.14583333333333331</v>
      </c>
      <c r="AF46" s="2"/>
      <c r="AG46" s="2"/>
      <c r="AH46" s="2" t="s">
        <v>121</v>
      </c>
      <c r="AI46" s="2" t="s">
        <v>83</v>
      </c>
      <c r="AJ46" s="7">
        <v>3</v>
      </c>
      <c r="AK46" s="22">
        <v>0.33333333333333331</v>
      </c>
      <c r="AL46" s="22">
        <v>0.14583333333333331</v>
      </c>
    </row>
    <row r="47" spans="16:38" x14ac:dyDescent="0.25">
      <c r="P47" s="2"/>
      <c r="Q47" s="2"/>
      <c r="R47" s="2" t="s">
        <v>122</v>
      </c>
      <c r="S47" s="2" t="s">
        <v>36</v>
      </c>
      <c r="T47" s="7">
        <v>4</v>
      </c>
      <c r="U47" s="22">
        <v>0.25</v>
      </c>
      <c r="V47" s="22">
        <v>6.25E-2</v>
      </c>
      <c r="AF47" s="2"/>
      <c r="AG47" s="2"/>
      <c r="AH47" s="2" t="s">
        <v>122</v>
      </c>
      <c r="AI47" s="2" t="s">
        <v>36</v>
      </c>
      <c r="AJ47" s="7">
        <v>4</v>
      </c>
      <c r="AK47" s="22">
        <v>0.25</v>
      </c>
      <c r="AL47" s="22">
        <v>6.25E-2</v>
      </c>
    </row>
    <row r="48" spans="16:38" x14ac:dyDescent="0.25">
      <c r="P48" s="2" t="s">
        <v>72</v>
      </c>
      <c r="Q48" s="2" t="s">
        <v>60</v>
      </c>
      <c r="R48" s="2" t="s">
        <v>109</v>
      </c>
      <c r="S48" s="2" t="s">
        <v>81</v>
      </c>
      <c r="T48" s="7">
        <v>1</v>
      </c>
      <c r="U48" s="22">
        <v>1</v>
      </c>
      <c r="V48" s="22">
        <v>0.52083333333333326</v>
      </c>
      <c r="AF48" s="2" t="s">
        <v>72</v>
      </c>
      <c r="AG48" s="2" t="s">
        <v>60</v>
      </c>
      <c r="AH48" s="2" t="s">
        <v>109</v>
      </c>
      <c r="AI48" s="2" t="s">
        <v>81</v>
      </c>
      <c r="AJ48" s="7">
        <v>1</v>
      </c>
      <c r="AK48" s="22">
        <v>1</v>
      </c>
      <c r="AL48" s="22">
        <v>0.52083333333333326</v>
      </c>
    </row>
    <row r="49" spans="16:38" x14ac:dyDescent="0.25">
      <c r="P49" s="2"/>
      <c r="Q49" s="2"/>
      <c r="R49" s="2" t="s">
        <v>123</v>
      </c>
      <c r="S49" s="2" t="s">
        <v>82</v>
      </c>
      <c r="T49" s="7">
        <v>2</v>
      </c>
      <c r="U49" s="22">
        <v>0.5</v>
      </c>
      <c r="V49" s="22">
        <v>0.27083333333333331</v>
      </c>
      <c r="AF49" s="2"/>
      <c r="AG49" s="2"/>
      <c r="AH49" s="2" t="s">
        <v>123</v>
      </c>
      <c r="AI49" s="2" t="s">
        <v>82</v>
      </c>
      <c r="AJ49" s="7">
        <v>2</v>
      </c>
      <c r="AK49" s="22">
        <v>0.5</v>
      </c>
      <c r="AL49" s="22">
        <v>0.27083333333333331</v>
      </c>
    </row>
    <row r="50" spans="16:38" x14ac:dyDescent="0.25">
      <c r="P50" s="2"/>
      <c r="Q50" s="2"/>
      <c r="R50" s="2" t="s">
        <v>124</v>
      </c>
      <c r="S50" s="2" t="s">
        <v>83</v>
      </c>
      <c r="T50" s="7">
        <v>3</v>
      </c>
      <c r="U50" s="22">
        <v>0.33333333333333331</v>
      </c>
      <c r="V50" s="22">
        <v>0.14583333333333331</v>
      </c>
      <c r="AF50" s="2"/>
      <c r="AG50" s="2"/>
      <c r="AH50" s="2" t="s">
        <v>124</v>
      </c>
      <c r="AI50" s="2" t="s">
        <v>83</v>
      </c>
      <c r="AJ50" s="7">
        <v>3</v>
      </c>
      <c r="AK50" s="22">
        <v>0.33333333333333331</v>
      </c>
      <c r="AL50" s="22">
        <v>0.14583333333333331</v>
      </c>
    </row>
    <row r="51" spans="16:38" x14ac:dyDescent="0.25">
      <c r="P51" s="2"/>
      <c r="Q51" s="2"/>
      <c r="R51" s="2" t="s">
        <v>125</v>
      </c>
      <c r="S51" s="2" t="s">
        <v>36</v>
      </c>
      <c r="T51" s="7">
        <v>4</v>
      </c>
      <c r="U51" s="22">
        <v>0.25</v>
      </c>
      <c r="V51" s="22">
        <v>6.25E-2</v>
      </c>
      <c r="AF51" s="2"/>
      <c r="AG51" s="2"/>
      <c r="AH51" s="2" t="s">
        <v>125</v>
      </c>
      <c r="AI51" s="2" t="s">
        <v>36</v>
      </c>
      <c r="AJ51" s="7">
        <v>4</v>
      </c>
      <c r="AK51" s="22">
        <v>0.25</v>
      </c>
      <c r="AL51" s="22">
        <v>6.25E-2</v>
      </c>
    </row>
    <row r="52" spans="16:38" x14ac:dyDescent="0.25">
      <c r="P52" s="2" t="s">
        <v>73</v>
      </c>
      <c r="Q52" s="2" t="s">
        <v>61</v>
      </c>
      <c r="R52" s="2" t="s">
        <v>110</v>
      </c>
      <c r="S52" s="2" t="s">
        <v>81</v>
      </c>
      <c r="T52" s="7">
        <v>1</v>
      </c>
      <c r="U52" s="22">
        <v>1</v>
      </c>
      <c r="V52" s="22">
        <v>0.52083333333333326</v>
      </c>
      <c r="AF52" s="5" t="s">
        <v>73</v>
      </c>
      <c r="AG52" s="2" t="s">
        <v>61</v>
      </c>
      <c r="AH52" s="2" t="s">
        <v>110</v>
      </c>
      <c r="AI52" s="2" t="s">
        <v>81</v>
      </c>
      <c r="AJ52" s="7">
        <v>1</v>
      </c>
      <c r="AK52" s="22">
        <v>1</v>
      </c>
      <c r="AL52" s="22">
        <v>0.52083333333333326</v>
      </c>
    </row>
    <row r="53" spans="16:38" x14ac:dyDescent="0.25">
      <c r="P53" s="2"/>
      <c r="Q53" s="2"/>
      <c r="R53" s="2" t="s">
        <v>126</v>
      </c>
      <c r="S53" s="2" t="s">
        <v>82</v>
      </c>
      <c r="T53" s="7">
        <v>2</v>
      </c>
      <c r="U53" s="22">
        <v>0.5</v>
      </c>
      <c r="V53" s="22">
        <v>0.27083333333333331</v>
      </c>
      <c r="AF53" s="2"/>
      <c r="AG53" s="2"/>
      <c r="AH53" s="2" t="s">
        <v>126</v>
      </c>
      <c r="AI53" s="2" t="s">
        <v>82</v>
      </c>
      <c r="AJ53" s="7">
        <v>2</v>
      </c>
      <c r="AK53" s="22">
        <v>0.5</v>
      </c>
      <c r="AL53" s="22">
        <v>0.27083333333333331</v>
      </c>
    </row>
    <row r="54" spans="16:38" x14ac:dyDescent="0.25">
      <c r="P54" s="2"/>
      <c r="Q54" s="2"/>
      <c r="R54" s="2" t="s">
        <v>127</v>
      </c>
      <c r="S54" s="2" t="s">
        <v>83</v>
      </c>
      <c r="T54" s="7">
        <v>3</v>
      </c>
      <c r="U54" s="22">
        <v>0.33333333333333331</v>
      </c>
      <c r="V54" s="22">
        <v>0.14583333333333331</v>
      </c>
      <c r="AF54" s="2"/>
      <c r="AG54" s="2"/>
      <c r="AH54" s="2" t="s">
        <v>127</v>
      </c>
      <c r="AI54" s="2" t="s">
        <v>83</v>
      </c>
      <c r="AJ54" s="7">
        <v>3</v>
      </c>
      <c r="AK54" s="22">
        <v>0.33333333333333331</v>
      </c>
      <c r="AL54" s="22">
        <v>0.14583333333333331</v>
      </c>
    </row>
    <row r="55" spans="16:38" x14ac:dyDescent="0.25">
      <c r="P55" s="2"/>
      <c r="Q55" s="2"/>
      <c r="R55" s="2" t="s">
        <v>128</v>
      </c>
      <c r="S55" s="2" t="s">
        <v>36</v>
      </c>
      <c r="T55" s="7">
        <v>4</v>
      </c>
      <c r="U55" s="22">
        <v>0.25</v>
      </c>
      <c r="V55" s="22">
        <v>6.25E-2</v>
      </c>
      <c r="AF55" s="2"/>
      <c r="AG55" s="2"/>
      <c r="AH55" s="2" t="s">
        <v>128</v>
      </c>
      <c r="AI55" s="2" t="s">
        <v>36</v>
      </c>
      <c r="AJ55" s="7">
        <v>4</v>
      </c>
      <c r="AK55" s="22">
        <v>0.25</v>
      </c>
      <c r="AL55" s="22">
        <v>6.25E-2</v>
      </c>
    </row>
    <row r="56" spans="16:38" x14ac:dyDescent="0.25">
      <c r="P56" s="2" t="s">
        <v>78</v>
      </c>
      <c r="Q56" s="2" t="s">
        <v>74</v>
      </c>
      <c r="R56" s="2" t="s">
        <v>115</v>
      </c>
      <c r="S56" s="2" t="s">
        <v>84</v>
      </c>
      <c r="T56" s="7">
        <v>1</v>
      </c>
      <c r="U56" s="22">
        <v>1</v>
      </c>
      <c r="V56" s="22">
        <v>0.61111111111111105</v>
      </c>
      <c r="AF56" s="2" t="s">
        <v>78</v>
      </c>
      <c r="AG56" s="2" t="s">
        <v>74</v>
      </c>
      <c r="AH56" s="2" t="s">
        <v>115</v>
      </c>
      <c r="AI56" s="2" t="s">
        <v>84</v>
      </c>
      <c r="AJ56" s="7">
        <v>1</v>
      </c>
      <c r="AK56" s="22">
        <v>1</v>
      </c>
      <c r="AL56" s="22">
        <v>0.61111111111111105</v>
      </c>
    </row>
    <row r="57" spans="16:38" x14ac:dyDescent="0.25">
      <c r="P57" s="2"/>
      <c r="Q57" s="2"/>
      <c r="R57" s="2" t="s">
        <v>129</v>
      </c>
      <c r="S57" s="2" t="s">
        <v>85</v>
      </c>
      <c r="T57" s="7">
        <v>2</v>
      </c>
      <c r="U57" s="22">
        <v>0.5</v>
      </c>
      <c r="V57" s="22">
        <v>0.27777777777777773</v>
      </c>
      <c r="AF57" s="2"/>
      <c r="AG57" s="2"/>
      <c r="AH57" s="2" t="s">
        <v>129</v>
      </c>
      <c r="AI57" s="2" t="s">
        <v>85</v>
      </c>
      <c r="AJ57" s="7">
        <v>2</v>
      </c>
      <c r="AK57" s="22">
        <v>0.5</v>
      </c>
      <c r="AL57" s="22">
        <v>0.27777777777777773</v>
      </c>
    </row>
    <row r="58" spans="16:38" x14ac:dyDescent="0.25">
      <c r="P58" s="2"/>
      <c r="Q58" s="2"/>
      <c r="R58" s="2" t="s">
        <v>130</v>
      </c>
      <c r="S58" s="2" t="s">
        <v>86</v>
      </c>
      <c r="T58" s="7">
        <v>3</v>
      </c>
      <c r="U58" s="22">
        <v>0.33333333333333331</v>
      </c>
      <c r="V58" s="22">
        <v>0.1111111111111111</v>
      </c>
      <c r="AF58" s="2"/>
      <c r="AG58" s="2"/>
      <c r="AH58" s="2" t="s">
        <v>130</v>
      </c>
      <c r="AI58" s="2" t="s">
        <v>86</v>
      </c>
      <c r="AJ58" s="7">
        <v>3</v>
      </c>
      <c r="AK58" s="22">
        <v>0.33333333333333331</v>
      </c>
      <c r="AL58" s="22">
        <v>0.1111111111111111</v>
      </c>
    </row>
    <row r="59" spans="16:38" x14ac:dyDescent="0.25">
      <c r="P59" s="2" t="s">
        <v>79</v>
      </c>
      <c r="Q59" s="2" t="s">
        <v>75</v>
      </c>
      <c r="R59" s="2" t="s">
        <v>116</v>
      </c>
      <c r="S59" s="2" t="s">
        <v>87</v>
      </c>
      <c r="T59" s="7">
        <v>1</v>
      </c>
      <c r="U59" s="22">
        <f>1/T59</f>
        <v>1</v>
      </c>
      <c r="V59" s="22">
        <f>SUM(U59:U60)/2</f>
        <v>0.75</v>
      </c>
      <c r="AF59" s="2" t="s">
        <v>79</v>
      </c>
      <c r="AG59" s="2" t="s">
        <v>75</v>
      </c>
      <c r="AH59" s="2" t="s">
        <v>116</v>
      </c>
      <c r="AI59" s="2" t="s">
        <v>87</v>
      </c>
      <c r="AJ59" s="7">
        <v>1</v>
      </c>
      <c r="AK59" s="22">
        <v>1</v>
      </c>
      <c r="AL59" s="22">
        <v>0.75</v>
      </c>
    </row>
    <row r="60" spans="16:38" x14ac:dyDescent="0.25">
      <c r="P60" s="2"/>
      <c r="Q60" s="2"/>
      <c r="R60" s="2" t="s">
        <v>131</v>
      </c>
      <c r="S60" s="2" t="s">
        <v>88</v>
      </c>
      <c r="T60" s="7">
        <v>2</v>
      </c>
      <c r="U60" s="22">
        <f t="shared" ref="U60:U62" si="5">1/T60</f>
        <v>0.5</v>
      </c>
      <c r="V60" s="22">
        <f>SUM(U60)/2</f>
        <v>0.25</v>
      </c>
      <c r="AF60" s="2"/>
      <c r="AG60" s="2"/>
      <c r="AH60" s="2" t="s">
        <v>131</v>
      </c>
      <c r="AI60" s="2" t="s">
        <v>88</v>
      </c>
      <c r="AJ60" s="7">
        <v>2</v>
      </c>
      <c r="AK60" s="22">
        <v>0.5</v>
      </c>
      <c r="AL60" s="22">
        <v>0.25</v>
      </c>
    </row>
    <row r="61" spans="16:38" x14ac:dyDescent="0.25">
      <c r="P61" s="2" t="s">
        <v>80</v>
      </c>
      <c r="Q61" s="2" t="s">
        <v>76</v>
      </c>
      <c r="R61" s="2" t="s">
        <v>117</v>
      </c>
      <c r="S61" s="2" t="s">
        <v>89</v>
      </c>
      <c r="T61" s="7">
        <v>1</v>
      </c>
      <c r="U61" s="22">
        <f t="shared" si="5"/>
        <v>1</v>
      </c>
      <c r="V61" s="22">
        <v>0.75</v>
      </c>
      <c r="AF61" s="5" t="s">
        <v>80</v>
      </c>
      <c r="AG61" s="2" t="s">
        <v>76</v>
      </c>
      <c r="AH61" s="2" t="s">
        <v>117</v>
      </c>
      <c r="AI61" s="2" t="s">
        <v>89</v>
      </c>
      <c r="AJ61" s="7">
        <v>1</v>
      </c>
      <c r="AK61" s="22">
        <v>1</v>
      </c>
      <c r="AL61" s="22">
        <v>0.75</v>
      </c>
    </row>
    <row r="62" spans="16:38" x14ac:dyDescent="0.25">
      <c r="P62" s="2"/>
      <c r="Q62" s="2"/>
      <c r="R62" s="2" t="s">
        <v>132</v>
      </c>
      <c r="S62" s="2" t="s">
        <v>90</v>
      </c>
      <c r="T62" s="7">
        <v>2</v>
      </c>
      <c r="U62" s="22">
        <f t="shared" si="5"/>
        <v>0.5</v>
      </c>
      <c r="V62" s="22">
        <v>0.25</v>
      </c>
      <c r="AF62" s="2"/>
      <c r="AG62" s="2"/>
      <c r="AH62" s="2" t="s">
        <v>132</v>
      </c>
      <c r="AI62" s="2" t="s">
        <v>90</v>
      </c>
      <c r="AJ62" s="7">
        <v>2</v>
      </c>
      <c r="AK62" s="22">
        <v>0.5</v>
      </c>
      <c r="AL62" s="22">
        <v>0.25</v>
      </c>
    </row>
    <row r="63" spans="16:38" x14ac:dyDescent="0.25">
      <c r="AF63" s="2" t="s">
        <v>144</v>
      </c>
      <c r="AG63" s="2" t="s">
        <v>134</v>
      </c>
      <c r="AH63" s="2" t="s">
        <v>164</v>
      </c>
      <c r="AI63" s="2" t="s">
        <v>81</v>
      </c>
      <c r="AJ63" s="7">
        <v>1</v>
      </c>
      <c r="AK63" s="22">
        <v>1</v>
      </c>
      <c r="AL63" s="22">
        <v>0.52083333333333326</v>
      </c>
    </row>
    <row r="64" spans="16:38" x14ac:dyDescent="0.25">
      <c r="AF64" s="2"/>
      <c r="AG64" s="2"/>
      <c r="AH64" s="2" t="s">
        <v>167</v>
      </c>
      <c r="AI64" s="2" t="s">
        <v>82</v>
      </c>
      <c r="AJ64" s="7">
        <v>2</v>
      </c>
      <c r="AK64" s="22">
        <v>0.5</v>
      </c>
      <c r="AL64" s="22">
        <v>0.27083333333333331</v>
      </c>
    </row>
    <row r="65" spans="32:38" x14ac:dyDescent="0.25">
      <c r="AF65" s="2"/>
      <c r="AG65" s="2"/>
      <c r="AH65" s="2" t="s">
        <v>168</v>
      </c>
      <c r="AI65" s="2" t="s">
        <v>83</v>
      </c>
      <c r="AJ65" s="7">
        <v>3</v>
      </c>
      <c r="AK65" s="22">
        <v>0.33333333333333331</v>
      </c>
      <c r="AL65" s="22">
        <v>0.14583333333333331</v>
      </c>
    </row>
    <row r="66" spans="32:38" x14ac:dyDescent="0.25">
      <c r="AF66" s="2"/>
      <c r="AG66" s="2"/>
      <c r="AH66" s="2" t="s">
        <v>169</v>
      </c>
      <c r="AI66" s="2" t="s">
        <v>36</v>
      </c>
      <c r="AJ66" s="7">
        <v>4</v>
      </c>
      <c r="AK66" s="22">
        <v>0.25</v>
      </c>
      <c r="AL66" s="22">
        <v>6.25E-2</v>
      </c>
    </row>
    <row r="67" spans="32:38" x14ac:dyDescent="0.25">
      <c r="AF67" s="2" t="s">
        <v>145</v>
      </c>
      <c r="AG67" s="2" t="s">
        <v>135</v>
      </c>
      <c r="AH67" s="2" t="s">
        <v>165</v>
      </c>
      <c r="AI67" s="2" t="s">
        <v>81</v>
      </c>
      <c r="AJ67" s="7">
        <v>1</v>
      </c>
      <c r="AK67" s="22">
        <v>1</v>
      </c>
      <c r="AL67" s="22">
        <v>0.52083333333333326</v>
      </c>
    </row>
    <row r="68" spans="32:38" x14ac:dyDescent="0.25">
      <c r="AF68" s="2"/>
      <c r="AG68" s="2"/>
      <c r="AH68" s="2" t="s">
        <v>170</v>
      </c>
      <c r="AI68" s="2" t="s">
        <v>82</v>
      </c>
      <c r="AJ68" s="7">
        <v>2</v>
      </c>
      <c r="AK68" s="22">
        <v>0.5</v>
      </c>
      <c r="AL68" s="22">
        <v>0.27083333333333331</v>
      </c>
    </row>
    <row r="69" spans="32:38" x14ac:dyDescent="0.25">
      <c r="AF69" s="2"/>
      <c r="AG69" s="2"/>
      <c r="AH69" s="2" t="s">
        <v>171</v>
      </c>
      <c r="AI69" s="2" t="s">
        <v>83</v>
      </c>
      <c r="AJ69" s="7">
        <v>3</v>
      </c>
      <c r="AK69" s="22">
        <v>0.33333333333333331</v>
      </c>
      <c r="AL69" s="22">
        <v>0.14583333333333331</v>
      </c>
    </row>
    <row r="70" spans="32:38" x14ac:dyDescent="0.25">
      <c r="AF70" s="2"/>
      <c r="AG70" s="2"/>
      <c r="AH70" s="2" t="s">
        <v>172</v>
      </c>
      <c r="AI70" s="2" t="s">
        <v>36</v>
      </c>
      <c r="AJ70" s="7">
        <v>4</v>
      </c>
      <c r="AK70" s="22">
        <v>0.25</v>
      </c>
      <c r="AL70" s="22">
        <v>6.25E-2</v>
      </c>
    </row>
    <row r="71" spans="32:38" x14ac:dyDescent="0.25">
      <c r="AF71" s="2" t="s">
        <v>146</v>
      </c>
      <c r="AG71" s="2" t="s">
        <v>136</v>
      </c>
      <c r="AH71" s="2" t="s">
        <v>166</v>
      </c>
      <c r="AI71" s="2" t="s">
        <v>81</v>
      </c>
      <c r="AJ71" s="7">
        <v>1</v>
      </c>
      <c r="AK71" s="22">
        <v>1</v>
      </c>
      <c r="AL71" s="22">
        <v>0.52083333333333326</v>
      </c>
    </row>
    <row r="72" spans="32:38" x14ac:dyDescent="0.25">
      <c r="AF72" s="2"/>
      <c r="AG72" s="2"/>
      <c r="AH72" s="2" t="s">
        <v>176</v>
      </c>
      <c r="AI72" s="2" t="s">
        <v>82</v>
      </c>
      <c r="AJ72" s="7">
        <v>2</v>
      </c>
      <c r="AK72" s="22">
        <v>0.5</v>
      </c>
      <c r="AL72" s="22">
        <v>0.27083333333333331</v>
      </c>
    </row>
    <row r="73" spans="32:38" x14ac:dyDescent="0.25">
      <c r="AF73" s="2"/>
      <c r="AG73" s="2"/>
      <c r="AH73" s="2" t="s">
        <v>177</v>
      </c>
      <c r="AI73" s="2" t="s">
        <v>83</v>
      </c>
      <c r="AJ73" s="7">
        <v>3</v>
      </c>
      <c r="AK73" s="22">
        <v>0.33333333333333331</v>
      </c>
      <c r="AL73" s="22">
        <v>0.14583333333333331</v>
      </c>
    </row>
    <row r="74" spans="32:38" x14ac:dyDescent="0.25">
      <c r="AF74" s="2"/>
      <c r="AG74" s="2"/>
      <c r="AH74" s="2" t="s">
        <v>178</v>
      </c>
      <c r="AI74" s="2" t="s">
        <v>36</v>
      </c>
      <c r="AJ74" s="7">
        <v>4</v>
      </c>
      <c r="AK74" s="22">
        <v>0.25</v>
      </c>
      <c r="AL74" s="22">
        <v>6.25E-2</v>
      </c>
    </row>
    <row r="75" spans="32:38" x14ac:dyDescent="0.25">
      <c r="AF75" s="2" t="s">
        <v>147</v>
      </c>
      <c r="AG75" s="2" t="s">
        <v>137</v>
      </c>
      <c r="AH75" s="2" t="s">
        <v>173</v>
      </c>
      <c r="AI75" s="2" t="s">
        <v>81</v>
      </c>
      <c r="AJ75" s="7">
        <v>1</v>
      </c>
      <c r="AK75" s="22">
        <v>1</v>
      </c>
      <c r="AL75" s="22">
        <v>0.52083333333333326</v>
      </c>
    </row>
    <row r="76" spans="32:38" x14ac:dyDescent="0.25">
      <c r="AF76" s="2"/>
      <c r="AG76" s="2"/>
      <c r="AH76" s="2" t="s">
        <v>179</v>
      </c>
      <c r="AI76" s="2" t="s">
        <v>82</v>
      </c>
      <c r="AJ76" s="7">
        <v>2</v>
      </c>
      <c r="AK76" s="22">
        <v>0.5</v>
      </c>
      <c r="AL76" s="22">
        <v>0.27083333333333331</v>
      </c>
    </row>
    <row r="77" spans="32:38" x14ac:dyDescent="0.25">
      <c r="AF77" s="2"/>
      <c r="AG77" s="2"/>
      <c r="AH77" s="2" t="s">
        <v>180</v>
      </c>
      <c r="AI77" s="2" t="s">
        <v>83</v>
      </c>
      <c r="AJ77" s="7">
        <v>3</v>
      </c>
      <c r="AK77" s="22">
        <v>0.33333333333333331</v>
      </c>
      <c r="AL77" s="22">
        <v>0.14583333333333331</v>
      </c>
    </row>
    <row r="78" spans="32:38" x14ac:dyDescent="0.25">
      <c r="AF78" s="2"/>
      <c r="AG78" s="2"/>
      <c r="AH78" s="2" t="s">
        <v>181</v>
      </c>
      <c r="AI78" s="2" t="s">
        <v>36</v>
      </c>
      <c r="AJ78" s="7">
        <v>4</v>
      </c>
      <c r="AK78" s="22">
        <v>0.25</v>
      </c>
      <c r="AL78" s="22">
        <v>6.25E-2</v>
      </c>
    </row>
    <row r="79" spans="32:38" x14ac:dyDescent="0.25">
      <c r="AF79" s="2" t="s">
        <v>148</v>
      </c>
      <c r="AG79" s="2" t="s">
        <v>138</v>
      </c>
      <c r="AH79" s="2" t="s">
        <v>174</v>
      </c>
      <c r="AI79" s="2" t="s">
        <v>81</v>
      </c>
      <c r="AJ79" s="7">
        <v>1</v>
      </c>
      <c r="AK79" s="22">
        <v>1</v>
      </c>
      <c r="AL79" s="22">
        <v>0.52083333333333326</v>
      </c>
    </row>
    <row r="80" spans="32:38" x14ac:dyDescent="0.25">
      <c r="AF80" s="2"/>
      <c r="AG80" s="2"/>
      <c r="AH80" s="2" t="s">
        <v>182</v>
      </c>
      <c r="AI80" s="2" t="s">
        <v>82</v>
      </c>
      <c r="AJ80" s="7">
        <v>2</v>
      </c>
      <c r="AK80" s="22">
        <v>0.5</v>
      </c>
      <c r="AL80" s="22">
        <v>0.27083333333333331</v>
      </c>
    </row>
    <row r="81" spans="32:38" x14ac:dyDescent="0.25">
      <c r="AF81" s="2"/>
      <c r="AG81" s="2"/>
      <c r="AH81" s="2" t="s">
        <v>183</v>
      </c>
      <c r="AI81" s="2" t="s">
        <v>83</v>
      </c>
      <c r="AJ81" s="7">
        <v>3</v>
      </c>
      <c r="AK81" s="22">
        <v>0.33333333333333331</v>
      </c>
      <c r="AL81" s="22">
        <v>0.14583333333333331</v>
      </c>
    </row>
    <row r="82" spans="32:38" x14ac:dyDescent="0.25">
      <c r="AF82" s="2"/>
      <c r="AG82" s="2"/>
      <c r="AH82" s="2" t="s">
        <v>184</v>
      </c>
      <c r="AI82" s="2" t="s">
        <v>36</v>
      </c>
      <c r="AJ82" s="7">
        <v>4</v>
      </c>
      <c r="AK82" s="22">
        <v>0.25</v>
      </c>
      <c r="AL82" s="22">
        <v>6.25E-2</v>
      </c>
    </row>
    <row r="83" spans="32:38" x14ac:dyDescent="0.25">
      <c r="AF83" s="2" t="s">
        <v>149</v>
      </c>
      <c r="AG83" s="2" t="s">
        <v>139</v>
      </c>
      <c r="AH83" s="2" t="s">
        <v>175</v>
      </c>
      <c r="AI83" s="2" t="s">
        <v>81</v>
      </c>
      <c r="AJ83" s="7">
        <v>1</v>
      </c>
      <c r="AK83" s="22">
        <v>1</v>
      </c>
      <c r="AL83" s="22">
        <v>0.52083333333333326</v>
      </c>
    </row>
    <row r="84" spans="32:38" x14ac:dyDescent="0.25">
      <c r="AF84" s="2"/>
      <c r="AG84" s="2"/>
      <c r="AH84" s="2" t="s">
        <v>188</v>
      </c>
      <c r="AI84" s="2" t="s">
        <v>82</v>
      </c>
      <c r="AJ84" s="7">
        <v>2</v>
      </c>
      <c r="AK84" s="22">
        <v>0.5</v>
      </c>
      <c r="AL84" s="22">
        <v>0.27083333333333331</v>
      </c>
    </row>
    <row r="85" spans="32:38" x14ac:dyDescent="0.25">
      <c r="AF85" s="2"/>
      <c r="AG85" s="2"/>
      <c r="AH85" s="2" t="s">
        <v>189</v>
      </c>
      <c r="AI85" s="2" t="s">
        <v>83</v>
      </c>
      <c r="AJ85" s="7">
        <v>3</v>
      </c>
      <c r="AK85" s="22">
        <v>0.33333333333333331</v>
      </c>
      <c r="AL85" s="22">
        <v>0.14583333333333331</v>
      </c>
    </row>
    <row r="86" spans="32:38" x14ac:dyDescent="0.25">
      <c r="AF86" s="2"/>
      <c r="AG86" s="2"/>
      <c r="AH86" s="2" t="s">
        <v>190</v>
      </c>
      <c r="AI86" s="2" t="s">
        <v>36</v>
      </c>
      <c r="AJ86" s="7">
        <v>4</v>
      </c>
      <c r="AK86" s="22">
        <v>0.25</v>
      </c>
      <c r="AL86" s="22">
        <v>6.25E-2</v>
      </c>
    </row>
    <row r="87" spans="32:38" x14ac:dyDescent="0.25">
      <c r="AF87" s="2" t="s">
        <v>150</v>
      </c>
      <c r="AG87" s="2" t="s">
        <v>140</v>
      </c>
      <c r="AH87" s="2" t="s">
        <v>185</v>
      </c>
      <c r="AI87" s="2" t="s">
        <v>81</v>
      </c>
      <c r="AJ87" s="7">
        <v>1</v>
      </c>
      <c r="AK87" s="22">
        <v>1</v>
      </c>
      <c r="AL87" s="22">
        <v>0.52083333333333326</v>
      </c>
    </row>
    <row r="88" spans="32:38" x14ac:dyDescent="0.25">
      <c r="AF88" s="2"/>
      <c r="AG88" s="2"/>
      <c r="AH88" s="2" t="s">
        <v>191</v>
      </c>
      <c r="AI88" s="2" t="s">
        <v>82</v>
      </c>
      <c r="AJ88" s="7">
        <v>2</v>
      </c>
      <c r="AK88" s="22">
        <v>0.5</v>
      </c>
      <c r="AL88" s="22">
        <v>0.27083333333333331</v>
      </c>
    </row>
    <row r="89" spans="32:38" x14ac:dyDescent="0.25">
      <c r="AF89" s="2"/>
      <c r="AG89" s="2"/>
      <c r="AH89" s="2" t="s">
        <v>192</v>
      </c>
      <c r="AI89" s="2" t="s">
        <v>83</v>
      </c>
      <c r="AJ89" s="7">
        <v>3</v>
      </c>
      <c r="AK89" s="22">
        <v>0.33333333333333331</v>
      </c>
      <c r="AL89" s="22">
        <v>0.14583333333333331</v>
      </c>
    </row>
    <row r="90" spans="32:38" x14ac:dyDescent="0.25">
      <c r="AF90" s="2"/>
      <c r="AG90" s="2"/>
      <c r="AH90" s="2" t="s">
        <v>193</v>
      </c>
      <c r="AI90" s="2" t="s">
        <v>36</v>
      </c>
      <c r="AJ90" s="7">
        <v>4</v>
      </c>
      <c r="AK90" s="22">
        <v>0.25</v>
      </c>
      <c r="AL90" s="22">
        <v>6.25E-2</v>
      </c>
    </row>
    <row r="91" spans="32:38" x14ac:dyDescent="0.25">
      <c r="AF91" s="2" t="s">
        <v>151</v>
      </c>
      <c r="AG91" s="2" t="s">
        <v>142</v>
      </c>
      <c r="AH91" s="2" t="s">
        <v>186</v>
      </c>
      <c r="AI91" s="2" t="s">
        <v>81</v>
      </c>
      <c r="AJ91" s="7">
        <v>1</v>
      </c>
      <c r="AK91" s="22">
        <v>1</v>
      </c>
      <c r="AL91" s="22">
        <v>0.52083333333333326</v>
      </c>
    </row>
    <row r="92" spans="32:38" x14ac:dyDescent="0.25">
      <c r="AF92" s="2"/>
      <c r="AG92" s="2"/>
      <c r="AH92" s="2" t="s">
        <v>194</v>
      </c>
      <c r="AI92" s="2" t="s">
        <v>82</v>
      </c>
      <c r="AJ92" s="7">
        <v>2</v>
      </c>
      <c r="AK92" s="22">
        <v>0.5</v>
      </c>
      <c r="AL92" s="22">
        <v>0.27083333333333331</v>
      </c>
    </row>
    <row r="93" spans="32:38" x14ac:dyDescent="0.25">
      <c r="AF93" s="2"/>
      <c r="AG93" s="2"/>
      <c r="AH93" s="2" t="s">
        <v>195</v>
      </c>
      <c r="AI93" s="2" t="s">
        <v>83</v>
      </c>
      <c r="AJ93" s="7">
        <v>3</v>
      </c>
      <c r="AK93" s="22">
        <v>0.33333333333333331</v>
      </c>
      <c r="AL93" s="22">
        <v>0.14583333333333331</v>
      </c>
    </row>
    <row r="94" spans="32:38" x14ac:dyDescent="0.25">
      <c r="AF94" s="2"/>
      <c r="AG94" s="2"/>
      <c r="AH94" s="2" t="s">
        <v>196</v>
      </c>
      <c r="AI94" s="2" t="s">
        <v>36</v>
      </c>
      <c r="AJ94" s="7">
        <v>4</v>
      </c>
      <c r="AK94" s="22">
        <v>0.25</v>
      </c>
      <c r="AL94" s="22">
        <v>6.25E-2</v>
      </c>
    </row>
    <row r="95" spans="32:38" x14ac:dyDescent="0.25">
      <c r="AF95" s="2" t="s">
        <v>152</v>
      </c>
      <c r="AG95" s="2" t="s">
        <v>141</v>
      </c>
      <c r="AH95" s="2" t="s">
        <v>187</v>
      </c>
      <c r="AI95" s="2" t="s">
        <v>81</v>
      </c>
      <c r="AJ95" s="7">
        <v>1</v>
      </c>
      <c r="AK95" s="22">
        <v>1</v>
      </c>
      <c r="AL95" s="22">
        <v>0.52083333333333326</v>
      </c>
    </row>
    <row r="96" spans="32:38" x14ac:dyDescent="0.25">
      <c r="AF96" s="2"/>
      <c r="AG96" s="2"/>
      <c r="AH96" s="2" t="s">
        <v>198</v>
      </c>
      <c r="AI96" s="2" t="s">
        <v>82</v>
      </c>
      <c r="AJ96" s="7">
        <v>2</v>
      </c>
      <c r="AK96" s="22">
        <v>0.5</v>
      </c>
      <c r="AL96" s="22">
        <v>0.27083333333333331</v>
      </c>
    </row>
    <row r="97" spans="32:38" x14ac:dyDescent="0.25">
      <c r="AF97" s="2"/>
      <c r="AG97" s="2"/>
      <c r="AH97" s="2" t="s">
        <v>199</v>
      </c>
      <c r="AI97" s="2" t="s">
        <v>83</v>
      </c>
      <c r="AJ97" s="7">
        <v>3</v>
      </c>
      <c r="AK97" s="22">
        <v>0.33333333333333331</v>
      </c>
      <c r="AL97" s="22">
        <v>0.14583333333333331</v>
      </c>
    </row>
    <row r="98" spans="32:38" x14ac:dyDescent="0.25">
      <c r="AF98" s="2"/>
      <c r="AG98" s="2"/>
      <c r="AH98" s="2" t="s">
        <v>200</v>
      </c>
      <c r="AI98" s="2" t="s">
        <v>36</v>
      </c>
      <c r="AJ98" s="7">
        <v>4</v>
      </c>
      <c r="AK98" s="22">
        <v>0.25</v>
      </c>
      <c r="AL98" s="22">
        <v>6.25E-2</v>
      </c>
    </row>
    <row r="99" spans="32:38" x14ac:dyDescent="0.25">
      <c r="AF99" s="2" t="s">
        <v>153</v>
      </c>
      <c r="AG99" s="2" t="s">
        <v>143</v>
      </c>
      <c r="AH99" s="2" t="s">
        <v>197</v>
      </c>
      <c r="AI99" s="2" t="s">
        <v>81</v>
      </c>
      <c r="AJ99" s="7">
        <v>1</v>
      </c>
      <c r="AK99" s="22">
        <v>1</v>
      </c>
      <c r="AL99" s="22">
        <v>0.52083333333333326</v>
      </c>
    </row>
    <row r="100" spans="32:38" x14ac:dyDescent="0.25">
      <c r="AF100" s="2"/>
      <c r="AG100" s="2"/>
      <c r="AH100" s="2" t="s">
        <v>201</v>
      </c>
      <c r="AI100" s="2" t="s">
        <v>82</v>
      </c>
      <c r="AJ100" s="7">
        <v>2</v>
      </c>
      <c r="AK100" s="22">
        <v>0.5</v>
      </c>
      <c r="AL100" s="22">
        <v>0.27083333333333331</v>
      </c>
    </row>
    <row r="101" spans="32:38" x14ac:dyDescent="0.25">
      <c r="AF101" s="2"/>
      <c r="AG101" s="2"/>
      <c r="AH101" s="2" t="s">
        <v>202</v>
      </c>
      <c r="AI101" s="2" t="s">
        <v>83</v>
      </c>
      <c r="AJ101" s="7">
        <v>3</v>
      </c>
      <c r="AK101" s="22">
        <v>0.33333333333333331</v>
      </c>
      <c r="AL101" s="22">
        <v>0.14583333333333331</v>
      </c>
    </row>
    <row r="102" spans="32:38" x14ac:dyDescent="0.25">
      <c r="AF102" s="2"/>
      <c r="AG102" s="2"/>
      <c r="AH102" s="2" t="s">
        <v>203</v>
      </c>
      <c r="AI102" s="2" t="s">
        <v>36</v>
      </c>
      <c r="AJ102" s="7">
        <v>4</v>
      </c>
      <c r="AK102" s="22">
        <v>0.25</v>
      </c>
      <c r="AL102" s="22">
        <v>6.25E-2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102"/>
  <sheetViews>
    <sheetView topLeftCell="A2" workbookViewId="0">
      <selection activeCell="AU29" activeCellId="1" sqref="AP3:AP29 AU3:AU29"/>
    </sheetView>
  </sheetViews>
  <sheetFormatPr defaultRowHeight="15" x14ac:dyDescent="0.25"/>
  <cols>
    <col min="1" max="1" width="9.140625" style="1"/>
    <col min="2" max="2" width="2" style="1" bestFit="1" customWidth="1"/>
    <col min="3" max="4" width="9.140625" style="1"/>
    <col min="5" max="5" width="7.7109375" style="1" bestFit="1" customWidth="1"/>
    <col min="6" max="6" width="8.7109375" style="1" bestFit="1" customWidth="1"/>
    <col min="7" max="7" width="11" style="1" bestFit="1" customWidth="1"/>
    <col min="8" max="9" width="16" style="1" customWidth="1"/>
    <col min="10" max="10" width="2" style="1" bestFit="1" customWidth="1"/>
    <col min="11" max="13" width="9.140625" style="1"/>
    <col min="14" max="14" width="11" style="1" bestFit="1" customWidth="1"/>
    <col min="15" max="16" width="9.140625" style="1"/>
    <col min="17" max="17" width="5.5703125" style="1" customWidth="1"/>
    <col min="18" max="18" width="16.7109375" style="1" customWidth="1"/>
    <col min="19" max="19" width="9.140625" style="1"/>
    <col min="20" max="20" width="16.42578125" style="1" bestFit="1" customWidth="1"/>
    <col min="21" max="21" width="7.7109375" style="3" bestFit="1" customWidth="1"/>
    <col min="22" max="22" width="8.7109375" style="1" bestFit="1" customWidth="1"/>
    <col min="23" max="23" width="10.5703125" style="1" bestFit="1" customWidth="1"/>
    <col min="24" max="25" width="16.42578125" style="1" customWidth="1"/>
    <col min="26" max="26" width="2" style="1" bestFit="1" customWidth="1"/>
    <col min="27" max="27" width="9.140625" style="1"/>
    <col min="28" max="28" width="34" style="1" bestFit="1" customWidth="1"/>
    <col min="29" max="29" width="7.28515625" style="1" customWidth="1"/>
    <col min="30" max="30" width="9.85546875" style="1" bestFit="1" customWidth="1"/>
    <col min="31" max="31" width="11.7109375" style="1" bestFit="1" customWidth="1"/>
    <col min="32" max="32" width="11.5703125" style="1" bestFit="1" customWidth="1"/>
    <col min="33" max="33" width="10.5703125" style="1" customWidth="1"/>
    <col min="34" max="34" width="9.140625" style="1"/>
    <col min="35" max="35" width="48" style="1" bestFit="1" customWidth="1"/>
    <col min="36" max="36" width="9.140625" style="1"/>
    <col min="37" max="37" width="16.42578125" style="1" bestFit="1" customWidth="1"/>
    <col min="38" max="39" width="9.140625" style="1"/>
    <col min="40" max="40" width="11.7109375" style="1" bestFit="1" customWidth="1"/>
    <col min="41" max="42" width="9.140625" style="1"/>
    <col min="43" max="43" width="48" style="1" bestFit="1" customWidth="1"/>
    <col min="44" max="44" width="7.7109375" style="3" bestFit="1" customWidth="1"/>
    <col min="45" max="45" width="9.42578125" style="1" bestFit="1" customWidth="1"/>
    <col min="46" max="47" width="11.7109375" style="1" bestFit="1" customWidth="1"/>
    <col min="48" max="16384" width="9.140625" style="1"/>
  </cols>
  <sheetData>
    <row r="1" spans="2:47" x14ac:dyDescent="0.25">
      <c r="C1" s="1" t="s">
        <v>154</v>
      </c>
      <c r="G1" s="1" t="s">
        <v>160</v>
      </c>
      <c r="Q1" s="1" t="s">
        <v>155</v>
      </c>
      <c r="AH1" s="1" t="s">
        <v>47</v>
      </c>
    </row>
    <row r="2" spans="2:47" x14ac:dyDescent="0.25">
      <c r="C2" s="1" t="s">
        <v>156</v>
      </c>
      <c r="Q2" s="1" t="s">
        <v>77</v>
      </c>
      <c r="AH2" s="1" t="s">
        <v>133</v>
      </c>
    </row>
    <row r="3" spans="2:47" x14ac:dyDescent="0.25">
      <c r="B3" s="2"/>
      <c r="C3" s="17" t="s">
        <v>0</v>
      </c>
      <c r="D3" s="17" t="s">
        <v>2</v>
      </c>
      <c r="E3" s="17" t="s">
        <v>157</v>
      </c>
      <c r="F3" s="7" t="s">
        <v>158</v>
      </c>
      <c r="G3" s="7" t="s">
        <v>159</v>
      </c>
      <c r="H3" s="4" t="s">
        <v>207</v>
      </c>
      <c r="I3" s="20"/>
      <c r="J3" s="7"/>
      <c r="K3" s="7" t="s">
        <v>0</v>
      </c>
      <c r="L3" s="7" t="s">
        <v>157</v>
      </c>
      <c r="M3" s="7" t="s">
        <v>158</v>
      </c>
      <c r="N3" s="7" t="s">
        <v>159</v>
      </c>
      <c r="O3" s="26" t="s">
        <v>208</v>
      </c>
      <c r="Q3" s="5" t="s">
        <v>0</v>
      </c>
      <c r="R3" s="5" t="s">
        <v>1</v>
      </c>
      <c r="S3" s="5" t="s">
        <v>2</v>
      </c>
      <c r="T3" s="5" t="s">
        <v>3</v>
      </c>
      <c r="U3" s="7" t="s">
        <v>157</v>
      </c>
      <c r="V3" s="2" t="s">
        <v>158</v>
      </c>
      <c r="W3" s="2" t="s">
        <v>163</v>
      </c>
      <c r="X3" s="5" t="s">
        <v>204</v>
      </c>
      <c r="Y3" s="16"/>
      <c r="Z3" s="5"/>
      <c r="AA3" s="5" t="s">
        <v>0</v>
      </c>
      <c r="AB3" s="5" t="s">
        <v>1</v>
      </c>
      <c r="AC3" s="2" t="s">
        <v>157</v>
      </c>
      <c r="AD3" s="2" t="s">
        <v>158</v>
      </c>
      <c r="AE3" s="5" t="s">
        <v>163</v>
      </c>
      <c r="AF3" s="26" t="s">
        <v>205</v>
      </c>
      <c r="AH3" s="5" t="s">
        <v>0</v>
      </c>
      <c r="AI3" s="5" t="s">
        <v>1</v>
      </c>
      <c r="AJ3" s="5" t="s">
        <v>2</v>
      </c>
      <c r="AK3" s="5" t="s">
        <v>3</v>
      </c>
      <c r="AL3" s="7" t="s">
        <v>157</v>
      </c>
      <c r="AM3" s="2" t="s">
        <v>158</v>
      </c>
      <c r="AN3" s="5" t="s">
        <v>163</v>
      </c>
      <c r="AO3" s="16"/>
      <c r="AP3" s="5" t="s">
        <v>0</v>
      </c>
      <c r="AQ3" s="5" t="s">
        <v>1</v>
      </c>
      <c r="AR3" s="7" t="s">
        <v>157</v>
      </c>
      <c r="AS3" s="2" t="s">
        <v>158</v>
      </c>
      <c r="AT3" s="5" t="s">
        <v>163</v>
      </c>
      <c r="AU3" s="26" t="s">
        <v>206</v>
      </c>
    </row>
    <row r="4" spans="2:47" x14ac:dyDescent="0.25">
      <c r="B4" s="2">
        <v>1</v>
      </c>
      <c r="C4" s="17" t="s">
        <v>4</v>
      </c>
      <c r="D4" s="17" t="s">
        <v>5</v>
      </c>
      <c r="E4" s="17">
        <v>1</v>
      </c>
      <c r="F4" s="22">
        <v>1</v>
      </c>
      <c r="G4" s="22">
        <v>0.52083333333333326</v>
      </c>
      <c r="H4" s="88">
        <f>SUM(G4:G7)</f>
        <v>0.99999999999999978</v>
      </c>
      <c r="I4" s="18"/>
      <c r="J4" s="2">
        <v>1</v>
      </c>
      <c r="K4" s="2" t="s">
        <v>4</v>
      </c>
      <c r="L4" s="2">
        <v>1</v>
      </c>
      <c r="M4" s="21">
        <v>1</v>
      </c>
      <c r="N4" s="21">
        <v>0.45666666666666667</v>
      </c>
      <c r="O4" s="21">
        <v>0.45666666666666667</v>
      </c>
      <c r="Q4" s="2" t="s">
        <v>62</v>
      </c>
      <c r="R4" s="2" t="s">
        <v>58</v>
      </c>
      <c r="S4" s="2" t="s">
        <v>5</v>
      </c>
      <c r="T4" s="2" t="s">
        <v>81</v>
      </c>
      <c r="U4" s="7">
        <v>1</v>
      </c>
      <c r="V4" s="22">
        <v>1</v>
      </c>
      <c r="W4" s="22">
        <v>0.52083333333333326</v>
      </c>
      <c r="X4" s="88">
        <f>SUM(W4:W7)</f>
        <v>0.99999999999999978</v>
      </c>
      <c r="Y4" s="23"/>
      <c r="Z4" s="2">
        <v>1</v>
      </c>
      <c r="AA4" s="2" t="s">
        <v>62</v>
      </c>
      <c r="AB4" s="2" t="s">
        <v>58</v>
      </c>
      <c r="AC4" s="2">
        <v>1</v>
      </c>
      <c r="AD4" s="21">
        <v>1</v>
      </c>
      <c r="AE4" s="21">
        <v>0.2112955620768121</v>
      </c>
      <c r="AF4" s="21">
        <v>0.2112955620768121</v>
      </c>
      <c r="AH4" s="2" t="s">
        <v>62</v>
      </c>
      <c r="AI4" s="2" t="s">
        <v>58</v>
      </c>
      <c r="AJ4" s="2" t="s">
        <v>5</v>
      </c>
      <c r="AK4" s="2" t="s">
        <v>81</v>
      </c>
      <c r="AL4" s="7">
        <v>1</v>
      </c>
      <c r="AM4" s="22">
        <v>1</v>
      </c>
      <c r="AN4" s="22">
        <v>0.52083333333333326</v>
      </c>
      <c r="AP4" s="2" t="s">
        <v>62</v>
      </c>
      <c r="AQ4" s="2" t="s">
        <v>58</v>
      </c>
      <c r="AR4" s="7">
        <v>1</v>
      </c>
      <c r="AS4" s="21">
        <v>1</v>
      </c>
      <c r="AT4" s="21">
        <v>0.14824691216211711</v>
      </c>
      <c r="AU4" s="21">
        <v>0.14824691216211711</v>
      </c>
    </row>
    <row r="5" spans="2:47" x14ac:dyDescent="0.25">
      <c r="B5" s="2">
        <v>1</v>
      </c>
      <c r="C5" s="17"/>
      <c r="D5" s="17" t="s">
        <v>6</v>
      </c>
      <c r="E5" s="17">
        <v>2</v>
      </c>
      <c r="F5" s="22">
        <v>0.5</v>
      </c>
      <c r="G5" s="22">
        <v>0.27083333333333331</v>
      </c>
      <c r="H5" s="88"/>
      <c r="I5" s="18"/>
      <c r="J5" s="2">
        <v>1</v>
      </c>
      <c r="K5" s="2" t="s">
        <v>10</v>
      </c>
      <c r="L5" s="2">
        <v>2</v>
      </c>
      <c r="M5" s="21">
        <v>0.5</v>
      </c>
      <c r="N5" s="21">
        <v>0.25666666666666665</v>
      </c>
      <c r="O5" s="21">
        <v>0.25666666666666665</v>
      </c>
      <c r="Q5" s="2"/>
      <c r="R5" s="2"/>
      <c r="S5" s="2" t="s">
        <v>6</v>
      </c>
      <c r="T5" s="2" t="s">
        <v>82</v>
      </c>
      <c r="U5" s="7">
        <v>2</v>
      </c>
      <c r="V5" s="22">
        <v>0.5</v>
      </c>
      <c r="W5" s="22">
        <v>0.27083333333333331</v>
      </c>
      <c r="X5" s="88"/>
      <c r="Z5" s="2">
        <v>1</v>
      </c>
      <c r="AA5" s="2" t="s">
        <v>48</v>
      </c>
      <c r="AB5" s="2" t="s">
        <v>50</v>
      </c>
      <c r="AC5" s="2">
        <v>2</v>
      </c>
      <c r="AD5" s="21">
        <v>0.5</v>
      </c>
      <c r="AE5" s="21">
        <v>0.14879556207681213</v>
      </c>
      <c r="AF5" s="21">
        <v>0.14879556207681213</v>
      </c>
      <c r="AH5" s="2"/>
      <c r="AI5" s="2"/>
      <c r="AJ5" s="2" t="s">
        <v>6</v>
      </c>
      <c r="AK5" s="2" t="s">
        <v>82</v>
      </c>
      <c r="AL5" s="7">
        <v>2</v>
      </c>
      <c r="AM5" s="22">
        <v>0.5</v>
      </c>
      <c r="AN5" s="22">
        <v>0.27083333333333331</v>
      </c>
      <c r="AP5" s="2" t="s">
        <v>48</v>
      </c>
      <c r="AQ5" s="2" t="s">
        <v>50</v>
      </c>
      <c r="AR5" s="7">
        <v>2</v>
      </c>
      <c r="AS5" s="21">
        <v>0.5</v>
      </c>
      <c r="AT5" s="21">
        <v>0.10978537370057867</v>
      </c>
      <c r="AU5" s="21">
        <v>0.10978537370057867</v>
      </c>
    </row>
    <row r="6" spans="2:47" x14ac:dyDescent="0.25">
      <c r="B6" s="2">
        <v>1</v>
      </c>
      <c r="C6" s="17"/>
      <c r="D6" s="17" t="s">
        <v>7</v>
      </c>
      <c r="E6" s="17">
        <v>3</v>
      </c>
      <c r="F6" s="22">
        <v>0.33333333333333331</v>
      </c>
      <c r="G6" s="22">
        <v>0.14583333333333331</v>
      </c>
      <c r="H6" s="88"/>
      <c r="I6" s="18"/>
      <c r="J6" s="2">
        <v>1</v>
      </c>
      <c r="K6" s="2" t="s">
        <v>18</v>
      </c>
      <c r="L6" s="2">
        <v>3</v>
      </c>
      <c r="M6" s="21">
        <v>0.33333333333333331</v>
      </c>
      <c r="N6" s="21">
        <v>0.15666666666666665</v>
      </c>
      <c r="O6" s="21">
        <v>0.15666666666666665</v>
      </c>
      <c r="Q6" s="2"/>
      <c r="R6" s="2"/>
      <c r="S6" s="2" t="s">
        <v>7</v>
      </c>
      <c r="T6" s="2" t="s">
        <v>83</v>
      </c>
      <c r="U6" s="7">
        <v>3</v>
      </c>
      <c r="V6" s="22">
        <v>0.33333333333333331</v>
      </c>
      <c r="W6" s="22">
        <v>0.14583333333333331</v>
      </c>
      <c r="X6" s="88"/>
      <c r="Z6" s="2">
        <v>1</v>
      </c>
      <c r="AA6" s="2" t="s">
        <v>63</v>
      </c>
      <c r="AB6" s="2" t="s">
        <v>51</v>
      </c>
      <c r="AC6" s="2">
        <v>3</v>
      </c>
      <c r="AD6" s="21">
        <v>0.33333333333333331</v>
      </c>
      <c r="AE6" s="21">
        <v>0.11754556207681206</v>
      </c>
      <c r="AF6" s="21">
        <v>0.11754556207681206</v>
      </c>
      <c r="AH6" s="2"/>
      <c r="AI6" s="2"/>
      <c r="AJ6" s="2" t="s">
        <v>7</v>
      </c>
      <c r="AK6" s="2" t="s">
        <v>83</v>
      </c>
      <c r="AL6" s="7">
        <v>3</v>
      </c>
      <c r="AM6" s="22">
        <v>0.33333333333333331</v>
      </c>
      <c r="AN6" s="22">
        <v>0.14583333333333331</v>
      </c>
      <c r="AP6" s="2" t="s">
        <v>63</v>
      </c>
      <c r="AQ6" s="2" t="s">
        <v>51</v>
      </c>
      <c r="AR6" s="7">
        <v>3</v>
      </c>
      <c r="AS6" s="21">
        <v>0.33333333333333331</v>
      </c>
      <c r="AT6" s="21">
        <v>9.055460446980941E-2</v>
      </c>
      <c r="AU6" s="21">
        <v>9.055460446980941E-2</v>
      </c>
    </row>
    <row r="7" spans="2:47" x14ac:dyDescent="0.25">
      <c r="B7" s="2">
        <v>1</v>
      </c>
      <c r="C7" s="17"/>
      <c r="D7" s="17" t="s">
        <v>91</v>
      </c>
      <c r="E7" s="17">
        <v>4</v>
      </c>
      <c r="F7" s="22">
        <v>0.25</v>
      </c>
      <c r="G7" s="22">
        <v>6.25E-2</v>
      </c>
      <c r="H7" s="88"/>
      <c r="I7" s="18"/>
      <c r="J7" s="2">
        <v>1</v>
      </c>
      <c r="K7" s="2" t="s">
        <v>28</v>
      </c>
      <c r="L7" s="2">
        <v>4</v>
      </c>
      <c r="M7" s="21">
        <v>0.25</v>
      </c>
      <c r="N7" s="21">
        <v>0.09</v>
      </c>
      <c r="O7" s="21">
        <v>0.09</v>
      </c>
      <c r="Q7" s="2"/>
      <c r="R7" s="2"/>
      <c r="S7" s="2" t="s">
        <v>91</v>
      </c>
      <c r="T7" s="2" t="s">
        <v>36</v>
      </c>
      <c r="U7" s="7">
        <v>4</v>
      </c>
      <c r="V7" s="22">
        <v>0.25</v>
      </c>
      <c r="W7" s="22">
        <v>6.25E-2</v>
      </c>
      <c r="X7" s="88"/>
      <c r="Z7" s="2">
        <v>1</v>
      </c>
      <c r="AA7" s="2" t="s">
        <v>64</v>
      </c>
      <c r="AB7" s="2" t="s">
        <v>161</v>
      </c>
      <c r="AC7" s="2">
        <v>4</v>
      </c>
      <c r="AD7" s="21">
        <v>0.25</v>
      </c>
      <c r="AE7" s="21">
        <v>9.6712228743478734E-2</v>
      </c>
      <c r="AF7" s="21">
        <v>9.6712228743478734E-2</v>
      </c>
      <c r="AH7" s="2"/>
      <c r="AI7" s="2"/>
      <c r="AJ7" s="2" t="s">
        <v>91</v>
      </c>
      <c r="AK7" s="2" t="s">
        <v>36</v>
      </c>
      <c r="AL7" s="7">
        <v>4</v>
      </c>
      <c r="AM7" s="22">
        <v>0.25</v>
      </c>
      <c r="AN7" s="22">
        <v>6.25E-2</v>
      </c>
      <c r="AP7" s="2" t="s">
        <v>64</v>
      </c>
      <c r="AQ7" s="2" t="s">
        <v>161</v>
      </c>
      <c r="AR7" s="7">
        <v>4</v>
      </c>
      <c r="AS7" s="21">
        <v>0.25</v>
      </c>
      <c r="AT7" s="21">
        <v>7.7734091649296622E-2</v>
      </c>
      <c r="AU7" s="21">
        <v>7.7734091649296622E-2</v>
      </c>
    </row>
    <row r="8" spans="2:47" x14ac:dyDescent="0.25">
      <c r="B8" s="2">
        <v>1</v>
      </c>
      <c r="C8" s="17" t="s">
        <v>10</v>
      </c>
      <c r="D8" s="17" t="s">
        <v>12</v>
      </c>
      <c r="E8" s="17">
        <v>1</v>
      </c>
      <c r="F8" s="22">
        <v>1</v>
      </c>
      <c r="G8" s="22">
        <v>0.61111111111111105</v>
      </c>
      <c r="H8" s="88">
        <f>SUM(G8:G10)</f>
        <v>1</v>
      </c>
      <c r="I8" s="18"/>
      <c r="J8" s="2">
        <v>1</v>
      </c>
      <c r="K8" s="2" t="s">
        <v>37</v>
      </c>
      <c r="L8" s="2">
        <v>5</v>
      </c>
      <c r="M8" s="21">
        <v>0.2</v>
      </c>
      <c r="N8" s="21">
        <v>0.04</v>
      </c>
      <c r="O8" s="21">
        <v>0.04</v>
      </c>
      <c r="Q8" s="2" t="s">
        <v>48</v>
      </c>
      <c r="R8" s="2" t="s">
        <v>50</v>
      </c>
      <c r="S8" s="2" t="s">
        <v>12</v>
      </c>
      <c r="T8" s="2" t="s">
        <v>81</v>
      </c>
      <c r="U8" s="7">
        <v>1</v>
      </c>
      <c r="V8" s="22">
        <v>1</v>
      </c>
      <c r="W8" s="22">
        <v>0.52083333333333326</v>
      </c>
      <c r="X8" s="88">
        <v>0.99999999999999978</v>
      </c>
      <c r="Z8" s="2">
        <v>1</v>
      </c>
      <c r="AA8" s="2" t="s">
        <v>65</v>
      </c>
      <c r="AB8" s="2" t="s">
        <v>53</v>
      </c>
      <c r="AC8" s="2">
        <v>5</v>
      </c>
      <c r="AD8" s="21">
        <v>0.2</v>
      </c>
      <c r="AE8" s="21">
        <v>8.1087228743478734E-2</v>
      </c>
      <c r="AF8" s="21">
        <v>8.1087228743478734E-2</v>
      </c>
      <c r="AH8" s="2" t="s">
        <v>48</v>
      </c>
      <c r="AI8" s="2" t="s">
        <v>50</v>
      </c>
      <c r="AJ8" s="2" t="s">
        <v>12</v>
      </c>
      <c r="AK8" s="2" t="s">
        <v>81</v>
      </c>
      <c r="AL8" s="7">
        <v>1</v>
      </c>
      <c r="AM8" s="22">
        <v>1</v>
      </c>
      <c r="AN8" s="22">
        <v>0.52083333333333326</v>
      </c>
      <c r="AP8" s="2" t="s">
        <v>65</v>
      </c>
      <c r="AQ8" s="2" t="s">
        <v>53</v>
      </c>
      <c r="AR8" s="7">
        <v>5</v>
      </c>
      <c r="AS8" s="21">
        <v>0.2</v>
      </c>
      <c r="AT8" s="21">
        <v>6.8118707033911999E-2</v>
      </c>
      <c r="AU8" s="21">
        <v>6.8118707033911999E-2</v>
      </c>
    </row>
    <row r="9" spans="2:47" x14ac:dyDescent="0.25">
      <c r="B9" s="2">
        <v>1</v>
      </c>
      <c r="C9" s="17"/>
      <c r="D9" s="17" t="s">
        <v>13</v>
      </c>
      <c r="E9" s="17">
        <v>2</v>
      </c>
      <c r="F9" s="22">
        <v>0.5</v>
      </c>
      <c r="G9" s="22">
        <v>0.27777777777777773</v>
      </c>
      <c r="H9" s="88"/>
      <c r="I9" s="18"/>
      <c r="Q9" s="2"/>
      <c r="R9" s="2"/>
      <c r="S9" s="2" t="s">
        <v>13</v>
      </c>
      <c r="T9" s="2" t="s">
        <v>82</v>
      </c>
      <c r="U9" s="7">
        <v>2</v>
      </c>
      <c r="V9" s="22">
        <v>0.5</v>
      </c>
      <c r="W9" s="22">
        <v>0.27083333333333331</v>
      </c>
      <c r="X9" s="88"/>
      <c r="Z9" s="2">
        <v>1</v>
      </c>
      <c r="AA9" s="2" t="s">
        <v>66</v>
      </c>
      <c r="AB9" s="2" t="s">
        <v>54</v>
      </c>
      <c r="AC9" s="2">
        <v>6</v>
      </c>
      <c r="AD9" s="21">
        <v>0.16666666666666666</v>
      </c>
      <c r="AE9" s="21">
        <v>6.8587228743478751E-2</v>
      </c>
      <c r="AF9" s="21">
        <v>6.8587228743478751E-2</v>
      </c>
      <c r="AH9" s="2"/>
      <c r="AI9" s="2"/>
      <c r="AJ9" s="2" t="s">
        <v>13</v>
      </c>
      <c r="AK9" s="2" t="s">
        <v>82</v>
      </c>
      <c r="AL9" s="7">
        <v>2</v>
      </c>
      <c r="AM9" s="22">
        <v>0.5</v>
      </c>
      <c r="AN9" s="22">
        <v>0.27083333333333331</v>
      </c>
      <c r="AP9" s="2" t="s">
        <v>66</v>
      </c>
      <c r="AQ9" s="2" t="s">
        <v>54</v>
      </c>
      <c r="AR9" s="7">
        <v>6</v>
      </c>
      <c r="AS9" s="21">
        <v>0.16666666666666666</v>
      </c>
      <c r="AT9" s="21">
        <v>6.042639934160432E-2</v>
      </c>
      <c r="AU9" s="21">
        <v>6.042639934160432E-2</v>
      </c>
    </row>
    <row r="10" spans="2:47" x14ac:dyDescent="0.25">
      <c r="B10" s="2">
        <v>1</v>
      </c>
      <c r="C10" s="17"/>
      <c r="D10" s="17" t="s">
        <v>14</v>
      </c>
      <c r="E10" s="17">
        <v>3</v>
      </c>
      <c r="F10" s="22">
        <v>0.33333333333333331</v>
      </c>
      <c r="G10" s="22">
        <v>0.1111111111111111</v>
      </c>
      <c r="H10" s="88"/>
      <c r="I10" s="18"/>
      <c r="Q10" s="2"/>
      <c r="R10" s="2"/>
      <c r="S10" s="2" t="s">
        <v>14</v>
      </c>
      <c r="T10" s="2" t="s">
        <v>83</v>
      </c>
      <c r="U10" s="7">
        <v>3</v>
      </c>
      <c r="V10" s="22">
        <v>0.33333333333333331</v>
      </c>
      <c r="W10" s="22">
        <v>0.14583333333333331</v>
      </c>
      <c r="X10" s="88"/>
      <c r="Z10" s="2">
        <v>1</v>
      </c>
      <c r="AA10" s="2" t="s">
        <v>67</v>
      </c>
      <c r="AB10" s="2" t="s">
        <v>55</v>
      </c>
      <c r="AC10" s="2">
        <v>7</v>
      </c>
      <c r="AD10" s="21">
        <v>0.14285714285714285</v>
      </c>
      <c r="AE10" s="21">
        <v>5.817056207681208E-2</v>
      </c>
      <c r="AF10" s="21">
        <v>5.817056207681208E-2</v>
      </c>
      <c r="AH10" s="2"/>
      <c r="AI10" s="2"/>
      <c r="AJ10" s="2" t="s">
        <v>14</v>
      </c>
      <c r="AK10" s="2" t="s">
        <v>83</v>
      </c>
      <c r="AL10" s="7">
        <v>3</v>
      </c>
      <c r="AM10" s="22">
        <v>0.33333333333333331</v>
      </c>
      <c r="AN10" s="22">
        <v>0.14583333333333331</v>
      </c>
      <c r="AP10" s="2" t="s">
        <v>67</v>
      </c>
      <c r="AQ10" s="2" t="s">
        <v>55</v>
      </c>
      <c r="AR10" s="7">
        <v>7</v>
      </c>
      <c r="AS10" s="21">
        <v>0.14285714285714285</v>
      </c>
      <c r="AT10" s="21">
        <v>5.4016142931347905E-2</v>
      </c>
      <c r="AU10" s="21">
        <v>5.4016142931347905E-2</v>
      </c>
    </row>
    <row r="11" spans="2:47" x14ac:dyDescent="0.25">
      <c r="B11" s="2">
        <v>1</v>
      </c>
      <c r="C11" s="17" t="s">
        <v>18</v>
      </c>
      <c r="D11" s="17" t="s">
        <v>20</v>
      </c>
      <c r="E11" s="17">
        <v>1</v>
      </c>
      <c r="F11" s="22">
        <v>1</v>
      </c>
      <c r="G11" s="22">
        <v>0.52083333333333326</v>
      </c>
      <c r="H11" s="88">
        <f>SUM(G11:G14)</f>
        <v>0.99999999999999978</v>
      </c>
      <c r="I11" s="18"/>
      <c r="Q11" s="2"/>
      <c r="R11" s="2"/>
      <c r="S11" s="2" t="s">
        <v>94</v>
      </c>
      <c r="T11" s="2" t="s">
        <v>36</v>
      </c>
      <c r="U11" s="7">
        <v>4</v>
      </c>
      <c r="V11" s="22">
        <v>0.25</v>
      </c>
      <c r="W11" s="22">
        <v>6.25E-2</v>
      </c>
      <c r="X11" s="88"/>
      <c r="Z11" s="2">
        <v>1</v>
      </c>
      <c r="AA11" s="2" t="s">
        <v>68</v>
      </c>
      <c r="AB11" s="2" t="s">
        <v>56</v>
      </c>
      <c r="AC11" s="2">
        <v>8</v>
      </c>
      <c r="AD11" s="21">
        <v>0.125</v>
      </c>
      <c r="AE11" s="21">
        <v>4.9241990648240655E-2</v>
      </c>
      <c r="AF11" s="21">
        <v>4.9241990648240655E-2</v>
      </c>
      <c r="AH11" s="2"/>
      <c r="AI11" s="2"/>
      <c r="AJ11" s="2" t="s">
        <v>94</v>
      </c>
      <c r="AK11" s="2" t="s">
        <v>36</v>
      </c>
      <c r="AL11" s="7">
        <v>4</v>
      </c>
      <c r="AM11" s="22">
        <v>0.25</v>
      </c>
      <c r="AN11" s="22">
        <v>6.25E-2</v>
      </c>
      <c r="AP11" s="2" t="s">
        <v>68</v>
      </c>
      <c r="AQ11" s="2" t="s">
        <v>56</v>
      </c>
      <c r="AR11" s="7">
        <v>8</v>
      </c>
      <c r="AS11" s="21">
        <v>0.125</v>
      </c>
      <c r="AT11" s="21">
        <v>4.8521637436842416E-2</v>
      </c>
      <c r="AU11" s="21">
        <v>4.8521637436842416E-2</v>
      </c>
    </row>
    <row r="12" spans="2:47" x14ac:dyDescent="0.25">
      <c r="B12" s="2">
        <v>1</v>
      </c>
      <c r="C12" s="17"/>
      <c r="D12" s="17" t="s">
        <v>21</v>
      </c>
      <c r="E12" s="17">
        <v>2</v>
      </c>
      <c r="F12" s="22">
        <v>0.5</v>
      </c>
      <c r="G12" s="22">
        <v>0.27083333333333331</v>
      </c>
      <c r="H12" s="88"/>
      <c r="I12" s="18"/>
      <c r="Q12" s="2" t="s">
        <v>63</v>
      </c>
      <c r="R12" s="2" t="s">
        <v>51</v>
      </c>
      <c r="S12" s="2" t="s">
        <v>20</v>
      </c>
      <c r="T12" s="2" t="s">
        <v>81</v>
      </c>
      <c r="U12" s="7">
        <v>1</v>
      </c>
      <c r="V12" s="22">
        <v>1</v>
      </c>
      <c r="W12" s="22">
        <v>0.52083333333333326</v>
      </c>
      <c r="X12" s="88">
        <v>0.99999999999999978</v>
      </c>
      <c r="Z12" s="2">
        <v>1</v>
      </c>
      <c r="AA12" s="2" t="s">
        <v>69</v>
      </c>
      <c r="AB12" s="2" t="s">
        <v>57</v>
      </c>
      <c r="AC12" s="2">
        <v>9</v>
      </c>
      <c r="AD12" s="21">
        <v>0.1111111111111111</v>
      </c>
      <c r="AE12" s="21">
        <v>4.1429490648240648E-2</v>
      </c>
      <c r="AF12" s="21">
        <v>4.1429490648240648E-2</v>
      </c>
      <c r="AH12" s="2" t="s">
        <v>63</v>
      </c>
      <c r="AI12" s="2" t="s">
        <v>51</v>
      </c>
      <c r="AJ12" s="2" t="s">
        <v>20</v>
      </c>
      <c r="AK12" s="2" t="s">
        <v>81</v>
      </c>
      <c r="AL12" s="7">
        <v>1</v>
      </c>
      <c r="AM12" s="22">
        <v>1</v>
      </c>
      <c r="AN12" s="22">
        <v>0.52083333333333326</v>
      </c>
      <c r="AP12" s="2" t="s">
        <v>69</v>
      </c>
      <c r="AQ12" s="2" t="s">
        <v>57</v>
      </c>
      <c r="AR12" s="7">
        <v>9</v>
      </c>
      <c r="AS12" s="21">
        <v>0.1111111111111111</v>
      </c>
      <c r="AT12" s="21">
        <v>4.3713945129150104E-2</v>
      </c>
      <c r="AU12" s="21">
        <v>4.3713945129150104E-2</v>
      </c>
    </row>
    <row r="13" spans="2:47" x14ac:dyDescent="0.25">
      <c r="B13" s="2">
        <v>1</v>
      </c>
      <c r="C13" s="17"/>
      <c r="D13" s="17" t="s">
        <v>22</v>
      </c>
      <c r="E13" s="17">
        <v>3</v>
      </c>
      <c r="F13" s="22">
        <v>0.33333333333333331</v>
      </c>
      <c r="G13" s="22">
        <v>0.14583333333333331</v>
      </c>
      <c r="H13" s="88"/>
      <c r="I13" s="18"/>
      <c r="Q13" s="2"/>
      <c r="R13" s="2"/>
      <c r="S13" s="2" t="s">
        <v>21</v>
      </c>
      <c r="T13" s="2" t="s">
        <v>82</v>
      </c>
      <c r="U13" s="7">
        <v>2</v>
      </c>
      <c r="V13" s="22">
        <v>0.5</v>
      </c>
      <c r="W13" s="22">
        <v>0.27083333333333331</v>
      </c>
      <c r="X13" s="88"/>
      <c r="Z13" s="2">
        <v>1</v>
      </c>
      <c r="AA13" s="2" t="s">
        <v>70</v>
      </c>
      <c r="AB13" s="2" t="s">
        <v>162</v>
      </c>
      <c r="AC13" s="2">
        <v>10</v>
      </c>
      <c r="AD13" s="21">
        <v>0.1</v>
      </c>
      <c r="AE13" s="21">
        <v>3.4485046203796201E-2</v>
      </c>
      <c r="AF13" s="21">
        <v>3.4485046203796201E-2</v>
      </c>
      <c r="AH13" s="2"/>
      <c r="AI13" s="2"/>
      <c r="AJ13" s="2" t="s">
        <v>21</v>
      </c>
      <c r="AK13" s="2" t="s">
        <v>82</v>
      </c>
      <c r="AL13" s="7">
        <v>2</v>
      </c>
      <c r="AM13" s="22">
        <v>0.5</v>
      </c>
      <c r="AN13" s="22">
        <v>0.27083333333333331</v>
      </c>
      <c r="AP13" s="2" t="s">
        <v>70</v>
      </c>
      <c r="AQ13" s="2" t="s">
        <v>162</v>
      </c>
      <c r="AR13" s="7">
        <v>10</v>
      </c>
      <c r="AS13" s="21">
        <v>0.1</v>
      </c>
      <c r="AT13" s="21">
        <v>3.9440440855645825E-2</v>
      </c>
      <c r="AU13" s="21">
        <v>3.9440440855645825E-2</v>
      </c>
    </row>
    <row r="14" spans="2:47" x14ac:dyDescent="0.25">
      <c r="B14" s="2">
        <v>1</v>
      </c>
      <c r="C14" s="17"/>
      <c r="D14" s="17" t="s">
        <v>23</v>
      </c>
      <c r="E14" s="17">
        <v>4</v>
      </c>
      <c r="F14" s="22">
        <v>0.25</v>
      </c>
      <c r="G14" s="22">
        <v>6.25E-2</v>
      </c>
      <c r="H14" s="88"/>
      <c r="I14" s="18"/>
      <c r="Q14" s="2"/>
      <c r="R14" s="2"/>
      <c r="S14" s="2" t="s">
        <v>22</v>
      </c>
      <c r="T14" s="2" t="s">
        <v>83</v>
      </c>
      <c r="U14" s="7">
        <v>3</v>
      </c>
      <c r="V14" s="22">
        <v>0.33333333333333331</v>
      </c>
      <c r="W14" s="22">
        <v>0.14583333333333331</v>
      </c>
      <c r="X14" s="88"/>
      <c r="Z14" s="2">
        <v>1</v>
      </c>
      <c r="AA14" s="2" t="s">
        <v>71</v>
      </c>
      <c r="AB14" s="2" t="s">
        <v>59</v>
      </c>
      <c r="AC14" s="2">
        <v>11</v>
      </c>
      <c r="AD14" s="21">
        <v>9.0909090909090912E-2</v>
      </c>
      <c r="AE14" s="21">
        <v>2.8235046203796202E-2</v>
      </c>
      <c r="AF14" s="21">
        <v>2.8235046203796202E-2</v>
      </c>
      <c r="AH14" s="2"/>
      <c r="AI14" s="2"/>
      <c r="AJ14" s="2" t="s">
        <v>22</v>
      </c>
      <c r="AK14" s="2" t="s">
        <v>83</v>
      </c>
      <c r="AL14" s="7">
        <v>3</v>
      </c>
      <c r="AM14" s="22">
        <v>0.33333333333333331</v>
      </c>
      <c r="AN14" s="22">
        <v>0.14583333333333331</v>
      </c>
      <c r="AP14" s="2" t="s">
        <v>71</v>
      </c>
      <c r="AQ14" s="2" t="s">
        <v>59</v>
      </c>
      <c r="AR14" s="7">
        <v>11</v>
      </c>
      <c r="AS14" s="21">
        <v>9.0909090909090912E-2</v>
      </c>
      <c r="AT14" s="21">
        <v>3.5594287009491972E-2</v>
      </c>
      <c r="AU14" s="21">
        <v>3.5594287009491972E-2</v>
      </c>
    </row>
    <row r="15" spans="2:47" x14ac:dyDescent="0.25">
      <c r="B15" s="2">
        <v>1</v>
      </c>
      <c r="C15" s="17" t="s">
        <v>28</v>
      </c>
      <c r="D15" s="17" t="s">
        <v>30</v>
      </c>
      <c r="E15" s="17">
        <v>1</v>
      </c>
      <c r="F15" s="22">
        <v>1</v>
      </c>
      <c r="G15" s="22">
        <v>0.61111111111111105</v>
      </c>
      <c r="H15" s="88">
        <f>SUM(G15:G17)</f>
        <v>1</v>
      </c>
      <c r="I15" s="18"/>
      <c r="Q15" s="2"/>
      <c r="R15" s="2"/>
      <c r="S15" s="2" t="s">
        <v>23</v>
      </c>
      <c r="T15" s="2" t="s">
        <v>36</v>
      </c>
      <c r="U15" s="7">
        <v>4</v>
      </c>
      <c r="V15" s="22">
        <v>0.25</v>
      </c>
      <c r="W15" s="22">
        <v>6.25E-2</v>
      </c>
      <c r="X15" s="88"/>
      <c r="Z15" s="2">
        <v>1</v>
      </c>
      <c r="AA15" s="2" t="s">
        <v>72</v>
      </c>
      <c r="AB15" s="2" t="s">
        <v>60</v>
      </c>
      <c r="AC15" s="2">
        <v>12</v>
      </c>
      <c r="AD15" s="21">
        <v>8.3333333333333329E-2</v>
      </c>
      <c r="AE15" s="21">
        <v>2.2553228021978022E-2</v>
      </c>
      <c r="AF15" s="21">
        <v>2.2553228021978022E-2</v>
      </c>
      <c r="AH15" s="2"/>
      <c r="AI15" s="2"/>
      <c r="AJ15" s="2" t="s">
        <v>23</v>
      </c>
      <c r="AK15" s="2" t="s">
        <v>36</v>
      </c>
      <c r="AL15" s="7">
        <v>4</v>
      </c>
      <c r="AM15" s="22">
        <v>0.25</v>
      </c>
      <c r="AN15" s="22">
        <v>6.25E-2</v>
      </c>
      <c r="AP15" s="2" t="s">
        <v>72</v>
      </c>
      <c r="AQ15" s="2" t="s">
        <v>60</v>
      </c>
      <c r="AR15" s="7">
        <v>12</v>
      </c>
      <c r="AS15" s="21">
        <v>8.3333333333333329E-2</v>
      </c>
      <c r="AT15" s="21">
        <v>3.2097783512988483E-2</v>
      </c>
      <c r="AU15" s="21">
        <v>3.2097783512988483E-2</v>
      </c>
    </row>
    <row r="16" spans="2:47" x14ac:dyDescent="0.25">
      <c r="B16" s="2">
        <v>1</v>
      </c>
      <c r="C16" s="17"/>
      <c r="D16" s="17" t="s">
        <v>31</v>
      </c>
      <c r="E16" s="17">
        <v>2</v>
      </c>
      <c r="F16" s="22">
        <v>0.5</v>
      </c>
      <c r="G16" s="22">
        <v>0.27777777777777773</v>
      </c>
      <c r="H16" s="88"/>
      <c r="I16" s="18"/>
      <c r="Q16" s="2" t="s">
        <v>64</v>
      </c>
      <c r="R16" s="2" t="s">
        <v>161</v>
      </c>
      <c r="S16" s="2" t="s">
        <v>30</v>
      </c>
      <c r="T16" s="2" t="s">
        <v>81</v>
      </c>
      <c r="U16" s="7">
        <v>1</v>
      </c>
      <c r="V16" s="22">
        <v>1</v>
      </c>
      <c r="W16" s="22">
        <v>0.52083333333333326</v>
      </c>
      <c r="X16" s="88">
        <v>0.99999999999999978</v>
      </c>
      <c r="Z16" s="2">
        <v>1</v>
      </c>
      <c r="AA16" s="2" t="s">
        <v>73</v>
      </c>
      <c r="AB16" s="2" t="s">
        <v>61</v>
      </c>
      <c r="AC16" s="2">
        <v>13</v>
      </c>
      <c r="AD16" s="21">
        <v>7.6923076923076927E-2</v>
      </c>
      <c r="AE16" s="21">
        <v>1.7344894688644689E-2</v>
      </c>
      <c r="AF16" s="21">
        <v>1.7344894688644689E-2</v>
      </c>
      <c r="AH16" s="2" t="s">
        <v>64</v>
      </c>
      <c r="AI16" s="2" t="s">
        <v>161</v>
      </c>
      <c r="AJ16" s="2" t="s">
        <v>30</v>
      </c>
      <c r="AK16" s="2" t="s">
        <v>81</v>
      </c>
      <c r="AL16" s="7">
        <v>1</v>
      </c>
      <c r="AM16" s="22">
        <v>1</v>
      </c>
      <c r="AN16" s="22">
        <v>0.52083333333333326</v>
      </c>
      <c r="AP16" s="2" t="s">
        <v>73</v>
      </c>
      <c r="AQ16" s="2" t="s">
        <v>61</v>
      </c>
      <c r="AR16" s="7">
        <v>13</v>
      </c>
      <c r="AS16" s="21">
        <v>7.6923076923076927E-2</v>
      </c>
      <c r="AT16" s="21">
        <v>2.8892655307860268E-2</v>
      </c>
      <c r="AU16" s="21">
        <v>2.8892655307860268E-2</v>
      </c>
    </row>
    <row r="17" spans="2:47" x14ac:dyDescent="0.25">
      <c r="B17" s="2">
        <v>1</v>
      </c>
      <c r="C17" s="17"/>
      <c r="D17" s="17" t="s">
        <v>32</v>
      </c>
      <c r="E17" s="17">
        <v>3</v>
      </c>
      <c r="F17" s="22">
        <v>0.33333333333333331</v>
      </c>
      <c r="G17" s="22">
        <v>0.1111111111111111</v>
      </c>
      <c r="H17" s="88"/>
      <c r="I17" s="18"/>
      <c r="Q17" s="2"/>
      <c r="R17" s="2"/>
      <c r="S17" s="2" t="s">
        <v>31</v>
      </c>
      <c r="T17" s="2" t="s">
        <v>82</v>
      </c>
      <c r="U17" s="7">
        <v>2</v>
      </c>
      <c r="V17" s="22">
        <v>0.5</v>
      </c>
      <c r="W17" s="22">
        <v>0.27083333333333331</v>
      </c>
      <c r="X17" s="88"/>
      <c r="Z17" s="2">
        <v>1</v>
      </c>
      <c r="AA17" s="2" t="s">
        <v>78</v>
      </c>
      <c r="AB17" s="2" t="s">
        <v>74</v>
      </c>
      <c r="AC17" s="2">
        <v>14</v>
      </c>
      <c r="AD17" s="21">
        <v>7.1428571428571425E-2</v>
      </c>
      <c r="AE17" s="21">
        <v>1.2537202380952382E-2</v>
      </c>
      <c r="AF17" s="21">
        <v>1.2537202380952382E-2</v>
      </c>
      <c r="AH17" s="2"/>
      <c r="AI17" s="2"/>
      <c r="AJ17" s="2" t="s">
        <v>31</v>
      </c>
      <c r="AK17" s="2" t="s">
        <v>82</v>
      </c>
      <c r="AL17" s="7">
        <v>2</v>
      </c>
      <c r="AM17" s="22">
        <v>0.5</v>
      </c>
      <c r="AN17" s="22">
        <v>0.27083333333333331</v>
      </c>
      <c r="AP17" s="2" t="s">
        <v>78</v>
      </c>
      <c r="AQ17" s="2" t="s">
        <v>74</v>
      </c>
      <c r="AR17" s="7">
        <v>14</v>
      </c>
      <c r="AS17" s="21">
        <v>7.1428571428571425E-2</v>
      </c>
      <c r="AT17" s="21">
        <v>2.5934075426203466E-2</v>
      </c>
      <c r="AU17" s="21">
        <v>2.5934075426203466E-2</v>
      </c>
    </row>
    <row r="18" spans="2:47" x14ac:dyDescent="0.25">
      <c r="B18" s="2">
        <v>1</v>
      </c>
      <c r="C18" s="2" t="s">
        <v>37</v>
      </c>
      <c r="D18" s="2" t="s">
        <v>39</v>
      </c>
      <c r="E18" s="17">
        <v>1</v>
      </c>
      <c r="F18" s="22">
        <v>1</v>
      </c>
      <c r="G18" s="22">
        <v>0.61111111111111105</v>
      </c>
      <c r="H18" s="88">
        <f>SUM(G18:G20)</f>
        <v>1</v>
      </c>
      <c r="I18" s="18"/>
      <c r="Q18" s="2"/>
      <c r="R18" s="2"/>
      <c r="S18" s="2" t="s">
        <v>32</v>
      </c>
      <c r="T18" s="2" t="s">
        <v>83</v>
      </c>
      <c r="U18" s="7">
        <v>3</v>
      </c>
      <c r="V18" s="22">
        <v>0.33333333333333331</v>
      </c>
      <c r="W18" s="22">
        <v>0.14583333333333331</v>
      </c>
      <c r="X18" s="88"/>
      <c r="Z18" s="2">
        <v>1</v>
      </c>
      <c r="AA18" s="2" t="s">
        <v>79</v>
      </c>
      <c r="AB18" s="2" t="s">
        <v>75</v>
      </c>
      <c r="AC18" s="2">
        <v>15</v>
      </c>
      <c r="AD18" s="21">
        <v>6.6666666666666666E-2</v>
      </c>
      <c r="AE18" s="21">
        <v>8.0729166666666657E-3</v>
      </c>
      <c r="AF18" s="21">
        <v>8.0729166666666657E-3</v>
      </c>
      <c r="AH18" s="2"/>
      <c r="AI18" s="2"/>
      <c r="AJ18" s="2" t="s">
        <v>32</v>
      </c>
      <c r="AK18" s="2" t="s">
        <v>83</v>
      </c>
      <c r="AL18" s="7">
        <v>3</v>
      </c>
      <c r="AM18" s="22">
        <v>0.33333333333333331</v>
      </c>
      <c r="AN18" s="22">
        <v>0.14583333333333331</v>
      </c>
      <c r="AP18" s="2" t="s">
        <v>79</v>
      </c>
      <c r="AQ18" s="2" t="s">
        <v>75</v>
      </c>
      <c r="AR18" s="7">
        <v>15</v>
      </c>
      <c r="AS18" s="21">
        <v>6.6666666666666666E-2</v>
      </c>
      <c r="AT18" s="21">
        <v>2.3186822678950721E-2</v>
      </c>
      <c r="AU18" s="21">
        <v>2.3186822678950721E-2</v>
      </c>
    </row>
    <row r="19" spans="2:47" x14ac:dyDescent="0.25">
      <c r="B19" s="2">
        <v>1</v>
      </c>
      <c r="C19" s="2"/>
      <c r="D19" s="2" t="s">
        <v>40</v>
      </c>
      <c r="E19" s="17">
        <v>2</v>
      </c>
      <c r="F19" s="22">
        <v>0.5</v>
      </c>
      <c r="G19" s="22">
        <v>0.27777777777777773</v>
      </c>
      <c r="H19" s="88"/>
      <c r="I19" s="18"/>
      <c r="Q19" s="2"/>
      <c r="R19" s="2"/>
      <c r="S19" s="2" t="s">
        <v>33</v>
      </c>
      <c r="T19" s="2" t="s">
        <v>36</v>
      </c>
      <c r="U19" s="7">
        <v>4</v>
      </c>
      <c r="V19" s="22">
        <v>0.25</v>
      </c>
      <c r="W19" s="22">
        <v>6.25E-2</v>
      </c>
      <c r="X19" s="88"/>
      <c r="Z19" s="2">
        <v>1</v>
      </c>
      <c r="AA19" s="2" t="s">
        <v>80</v>
      </c>
      <c r="AB19" s="2" t="s">
        <v>76</v>
      </c>
      <c r="AC19" s="2">
        <v>16</v>
      </c>
      <c r="AD19" s="21">
        <v>6.25E-2</v>
      </c>
      <c r="AE19" s="21">
        <v>3.90625E-3</v>
      </c>
      <c r="AF19" s="21">
        <v>3.90625E-3</v>
      </c>
      <c r="AH19" s="2"/>
      <c r="AI19" s="2"/>
      <c r="AJ19" s="2" t="s">
        <v>33</v>
      </c>
      <c r="AK19" s="2" t="s">
        <v>36</v>
      </c>
      <c r="AL19" s="7">
        <v>4</v>
      </c>
      <c r="AM19" s="22">
        <v>0.25</v>
      </c>
      <c r="AN19" s="22">
        <v>6.25E-2</v>
      </c>
      <c r="AP19" s="2" t="s">
        <v>80</v>
      </c>
      <c r="AQ19" s="2" t="s">
        <v>76</v>
      </c>
      <c r="AR19" s="7">
        <v>16</v>
      </c>
      <c r="AS19" s="21">
        <v>6.25E-2</v>
      </c>
      <c r="AT19" s="21">
        <v>2.0622720114848156E-2</v>
      </c>
      <c r="AU19" s="21">
        <v>2.0622720114848156E-2</v>
      </c>
    </row>
    <row r="20" spans="2:47" x14ac:dyDescent="0.25">
      <c r="B20" s="2">
        <v>1</v>
      </c>
      <c r="C20" s="2"/>
      <c r="D20" s="2" t="s">
        <v>41</v>
      </c>
      <c r="E20" s="17">
        <v>3</v>
      </c>
      <c r="F20" s="22">
        <v>0.33333333333333331</v>
      </c>
      <c r="G20" s="22">
        <v>0.1111111111111111</v>
      </c>
      <c r="H20" s="88"/>
      <c r="I20" s="18"/>
      <c r="Q20" s="2" t="s">
        <v>65</v>
      </c>
      <c r="R20" s="2" t="s">
        <v>53</v>
      </c>
      <c r="S20" s="2" t="s">
        <v>39</v>
      </c>
      <c r="T20" s="2" t="s">
        <v>81</v>
      </c>
      <c r="U20" s="7">
        <v>1</v>
      </c>
      <c r="V20" s="22">
        <v>1</v>
      </c>
      <c r="W20" s="22">
        <v>0.52083333333333326</v>
      </c>
      <c r="X20" s="88">
        <v>0.99999999999999978</v>
      </c>
      <c r="AH20" s="2" t="s">
        <v>65</v>
      </c>
      <c r="AI20" s="2" t="s">
        <v>53</v>
      </c>
      <c r="AJ20" s="2" t="s">
        <v>39</v>
      </c>
      <c r="AK20" s="2" t="s">
        <v>81</v>
      </c>
      <c r="AL20" s="7">
        <v>1</v>
      </c>
      <c r="AM20" s="22">
        <v>1</v>
      </c>
      <c r="AN20" s="22">
        <v>0.52083333333333326</v>
      </c>
      <c r="AP20" s="2" t="s">
        <v>144</v>
      </c>
      <c r="AQ20" s="2" t="s">
        <v>134</v>
      </c>
      <c r="AR20" s="7">
        <v>17</v>
      </c>
      <c r="AS20" s="21">
        <v>5.8823529411764705E-2</v>
      </c>
      <c r="AT20" s="21">
        <v>1.8218873961002004E-2</v>
      </c>
      <c r="AU20" s="21">
        <v>1.8218873961002004E-2</v>
      </c>
    </row>
    <row r="21" spans="2:47" x14ac:dyDescent="0.25">
      <c r="B21" s="2"/>
      <c r="C21" s="2"/>
      <c r="D21" s="2"/>
      <c r="E21" s="2"/>
      <c r="F21" s="2"/>
      <c r="G21" s="2"/>
      <c r="H21" s="19"/>
      <c r="I21" s="19"/>
      <c r="Q21" s="2"/>
      <c r="R21" s="2"/>
      <c r="S21" s="2" t="s">
        <v>40</v>
      </c>
      <c r="T21" s="2" t="s">
        <v>82</v>
      </c>
      <c r="U21" s="7">
        <v>2</v>
      </c>
      <c r="V21" s="22">
        <v>0.5</v>
      </c>
      <c r="W21" s="22">
        <v>0.27083333333333331</v>
      </c>
      <c r="X21" s="88"/>
      <c r="AH21" s="2"/>
      <c r="AI21" s="2"/>
      <c r="AJ21" s="2" t="s">
        <v>40</v>
      </c>
      <c r="AK21" s="2" t="s">
        <v>82</v>
      </c>
      <c r="AL21" s="7">
        <v>2</v>
      </c>
      <c r="AM21" s="22">
        <v>0.5</v>
      </c>
      <c r="AN21" s="22">
        <v>0.27083333333333331</v>
      </c>
      <c r="AP21" s="2" t="s">
        <v>145</v>
      </c>
      <c r="AQ21" s="2" t="s">
        <v>135</v>
      </c>
      <c r="AR21" s="7">
        <v>18</v>
      </c>
      <c r="AS21" s="21">
        <v>5.5555555555555552E-2</v>
      </c>
      <c r="AT21" s="21">
        <v>1.5956430522087974E-2</v>
      </c>
      <c r="AU21" s="21">
        <v>1.5956430522087974E-2</v>
      </c>
    </row>
    <row r="22" spans="2:47" x14ac:dyDescent="0.25">
      <c r="Q22" s="2"/>
      <c r="R22" s="2"/>
      <c r="S22" s="2" t="s">
        <v>41</v>
      </c>
      <c r="T22" s="2" t="s">
        <v>83</v>
      </c>
      <c r="U22" s="7">
        <v>3</v>
      </c>
      <c r="V22" s="22">
        <v>0.33333333333333331</v>
      </c>
      <c r="W22" s="22">
        <v>0.14583333333333331</v>
      </c>
      <c r="X22" s="88"/>
      <c r="AH22" s="2"/>
      <c r="AI22" s="2"/>
      <c r="AJ22" s="2" t="s">
        <v>41</v>
      </c>
      <c r="AK22" s="2" t="s">
        <v>83</v>
      </c>
      <c r="AL22" s="7">
        <v>3</v>
      </c>
      <c r="AM22" s="22">
        <v>0.33333333333333331</v>
      </c>
      <c r="AN22" s="22">
        <v>0.14583333333333331</v>
      </c>
      <c r="AP22" s="2" t="s">
        <v>146</v>
      </c>
      <c r="AQ22" s="2" t="s">
        <v>136</v>
      </c>
      <c r="AR22" s="7">
        <v>19</v>
      </c>
      <c r="AS22" s="21">
        <v>5.2631578947368418E-2</v>
      </c>
      <c r="AT22" s="21">
        <v>1.3819678385335838E-2</v>
      </c>
      <c r="AU22" s="21">
        <v>1.3819678385335838E-2</v>
      </c>
    </row>
    <row r="23" spans="2:47" x14ac:dyDescent="0.25">
      <c r="Q23" s="2"/>
      <c r="R23" s="2"/>
      <c r="S23" s="2" t="s">
        <v>95</v>
      </c>
      <c r="T23" s="2" t="s">
        <v>36</v>
      </c>
      <c r="U23" s="7">
        <v>4</v>
      </c>
      <c r="V23" s="22">
        <v>0.25</v>
      </c>
      <c r="W23" s="22">
        <v>6.25E-2</v>
      </c>
      <c r="X23" s="88"/>
      <c r="AH23" s="2"/>
      <c r="AI23" s="2"/>
      <c r="AJ23" s="2" t="s">
        <v>95</v>
      </c>
      <c r="AK23" s="2" t="s">
        <v>36</v>
      </c>
      <c r="AL23" s="7">
        <v>4</v>
      </c>
      <c r="AM23" s="22">
        <v>0.25</v>
      </c>
      <c r="AN23" s="22">
        <v>6.25E-2</v>
      </c>
      <c r="AP23" s="2" t="s">
        <v>147</v>
      </c>
      <c r="AQ23" s="2" t="s">
        <v>137</v>
      </c>
      <c r="AR23" s="7">
        <v>20</v>
      </c>
      <c r="AS23" s="21">
        <v>0.05</v>
      </c>
      <c r="AT23" s="21">
        <v>1.1795386887360131E-2</v>
      </c>
      <c r="AU23" s="21">
        <v>1.1795386887360131E-2</v>
      </c>
    </row>
    <row r="24" spans="2:47" x14ac:dyDescent="0.25">
      <c r="Q24" s="2" t="s">
        <v>66</v>
      </c>
      <c r="R24" s="2" t="s">
        <v>54</v>
      </c>
      <c r="S24" s="2" t="s">
        <v>92</v>
      </c>
      <c r="T24" s="2" t="s">
        <v>81</v>
      </c>
      <c r="U24" s="7">
        <v>1</v>
      </c>
      <c r="V24" s="22">
        <v>1</v>
      </c>
      <c r="W24" s="22">
        <v>0.52083333333333326</v>
      </c>
      <c r="X24" s="88">
        <v>0.99999999999999978</v>
      </c>
      <c r="AH24" s="2" t="s">
        <v>66</v>
      </c>
      <c r="AI24" s="2" t="s">
        <v>54</v>
      </c>
      <c r="AJ24" s="2" t="s">
        <v>92</v>
      </c>
      <c r="AK24" s="2" t="s">
        <v>81</v>
      </c>
      <c r="AL24" s="7">
        <v>1</v>
      </c>
      <c r="AM24" s="22">
        <v>1</v>
      </c>
      <c r="AN24" s="22">
        <v>0.52083333333333326</v>
      </c>
      <c r="AP24" s="2" t="s">
        <v>148</v>
      </c>
      <c r="AQ24" s="2" t="s">
        <v>138</v>
      </c>
      <c r="AR24" s="7">
        <v>21</v>
      </c>
      <c r="AS24" s="21">
        <v>4.7619047619047616E-2</v>
      </c>
      <c r="AT24" s="21">
        <v>9.8723099642832064E-3</v>
      </c>
      <c r="AU24" s="21">
        <v>9.8723099642832064E-3</v>
      </c>
    </row>
    <row r="25" spans="2:47" x14ac:dyDescent="0.25">
      <c r="Q25" s="2"/>
      <c r="R25" s="2"/>
      <c r="S25" s="2" t="s">
        <v>98</v>
      </c>
      <c r="T25" s="2" t="s">
        <v>82</v>
      </c>
      <c r="U25" s="7">
        <v>2</v>
      </c>
      <c r="V25" s="22">
        <v>0.5</v>
      </c>
      <c r="W25" s="22">
        <v>0.27083333333333331</v>
      </c>
      <c r="X25" s="88"/>
      <c r="AH25" s="2"/>
      <c r="AI25" s="2"/>
      <c r="AJ25" s="2" t="s">
        <v>98</v>
      </c>
      <c r="AK25" s="2" t="s">
        <v>82</v>
      </c>
      <c r="AL25" s="7">
        <v>2</v>
      </c>
      <c r="AM25" s="22">
        <v>0.5</v>
      </c>
      <c r="AN25" s="22">
        <v>0.27083333333333331</v>
      </c>
      <c r="AP25" s="2" t="s">
        <v>149</v>
      </c>
      <c r="AQ25" s="2" t="s">
        <v>139</v>
      </c>
      <c r="AR25" s="7">
        <v>22</v>
      </c>
      <c r="AS25" s="21">
        <v>4.5454545454545456E-2</v>
      </c>
      <c r="AT25" s="21">
        <v>8.0408081327813779E-3</v>
      </c>
      <c r="AU25" s="21">
        <v>8.0408081327813779E-3</v>
      </c>
    </row>
    <row r="26" spans="2:47" x14ac:dyDescent="0.25">
      <c r="Q26" s="2"/>
      <c r="R26" s="2"/>
      <c r="S26" s="2" t="s">
        <v>99</v>
      </c>
      <c r="T26" s="2" t="s">
        <v>83</v>
      </c>
      <c r="U26" s="7">
        <v>3</v>
      </c>
      <c r="V26" s="22">
        <v>0.33333333333333331</v>
      </c>
      <c r="W26" s="22">
        <v>0.14583333333333331</v>
      </c>
      <c r="X26" s="88"/>
      <c r="AH26" s="2"/>
      <c r="AI26" s="2"/>
      <c r="AJ26" s="2" t="s">
        <v>99</v>
      </c>
      <c r="AK26" s="2" t="s">
        <v>83</v>
      </c>
      <c r="AL26" s="7">
        <v>3</v>
      </c>
      <c r="AM26" s="22">
        <v>0.33333333333333331</v>
      </c>
      <c r="AN26" s="22">
        <v>0.14583333333333331</v>
      </c>
      <c r="AP26" s="2" t="s">
        <v>150</v>
      </c>
      <c r="AQ26" s="2" t="s">
        <v>140</v>
      </c>
      <c r="AR26" s="7">
        <v>23</v>
      </c>
      <c r="AS26" s="21">
        <v>4.3478260869565216E-2</v>
      </c>
      <c r="AT26" s="21">
        <v>6.292556384529629E-3</v>
      </c>
      <c r="AU26" s="21">
        <v>6.292556384529629E-3</v>
      </c>
    </row>
    <row r="27" spans="2:47" x14ac:dyDescent="0.25">
      <c r="Q27" s="2"/>
      <c r="R27" s="2"/>
      <c r="S27" s="2" t="s">
        <v>100</v>
      </c>
      <c r="T27" s="2" t="s">
        <v>36</v>
      </c>
      <c r="U27" s="7">
        <v>4</v>
      </c>
      <c r="V27" s="22">
        <v>0.25</v>
      </c>
      <c r="W27" s="22">
        <v>6.25E-2</v>
      </c>
      <c r="X27" s="88"/>
      <c r="AH27" s="2"/>
      <c r="AI27" s="2"/>
      <c r="AJ27" s="2" t="s">
        <v>100</v>
      </c>
      <c r="AK27" s="2" t="s">
        <v>36</v>
      </c>
      <c r="AL27" s="7">
        <v>4</v>
      </c>
      <c r="AM27" s="22">
        <v>0.25</v>
      </c>
      <c r="AN27" s="22">
        <v>6.25E-2</v>
      </c>
      <c r="AP27" s="2" t="s">
        <v>151</v>
      </c>
      <c r="AQ27" s="2" t="s">
        <v>142</v>
      </c>
      <c r="AR27" s="7">
        <v>24</v>
      </c>
      <c r="AS27" s="21">
        <v>4.1666666666666664E-2</v>
      </c>
      <c r="AT27" s="21">
        <v>4.6203155818540431E-3</v>
      </c>
      <c r="AU27" s="21">
        <v>4.6203155818540431E-3</v>
      </c>
    </row>
    <row r="28" spans="2:47" x14ac:dyDescent="0.25">
      <c r="Q28" s="2" t="s">
        <v>67</v>
      </c>
      <c r="R28" s="2" t="s">
        <v>55</v>
      </c>
      <c r="S28" s="2" t="s">
        <v>93</v>
      </c>
      <c r="T28" s="2" t="s">
        <v>81</v>
      </c>
      <c r="U28" s="7">
        <v>1</v>
      </c>
      <c r="V28" s="22">
        <v>1</v>
      </c>
      <c r="W28" s="22">
        <v>0.52083333333333326</v>
      </c>
      <c r="X28" s="88">
        <v>0.99999999999999978</v>
      </c>
      <c r="AH28" s="2" t="s">
        <v>67</v>
      </c>
      <c r="AI28" s="2" t="s">
        <v>55</v>
      </c>
      <c r="AJ28" s="2" t="s">
        <v>93</v>
      </c>
      <c r="AK28" s="2" t="s">
        <v>81</v>
      </c>
      <c r="AL28" s="7">
        <v>1</v>
      </c>
      <c r="AM28" s="22">
        <v>1</v>
      </c>
      <c r="AN28" s="22">
        <v>0.52083333333333326</v>
      </c>
      <c r="AP28" s="2" t="s">
        <v>152</v>
      </c>
      <c r="AQ28" s="2" t="s">
        <v>141</v>
      </c>
      <c r="AR28" s="7">
        <v>25</v>
      </c>
      <c r="AS28" s="21">
        <v>0.04</v>
      </c>
      <c r="AT28" s="21">
        <v>3.017751479289941E-3</v>
      </c>
      <c r="AU28" s="21">
        <v>3.017751479289941E-3</v>
      </c>
    </row>
    <row r="29" spans="2:47" x14ac:dyDescent="0.25">
      <c r="Q29" s="2"/>
      <c r="R29" s="2"/>
      <c r="S29" s="2" t="s">
        <v>103</v>
      </c>
      <c r="T29" s="2" t="s">
        <v>82</v>
      </c>
      <c r="U29" s="7">
        <v>2</v>
      </c>
      <c r="V29" s="22">
        <v>0.5</v>
      </c>
      <c r="W29" s="22">
        <v>0.27083333333333331</v>
      </c>
      <c r="X29" s="88"/>
      <c r="AH29" s="2"/>
      <c r="AI29" s="2"/>
      <c r="AJ29" s="2" t="s">
        <v>103</v>
      </c>
      <c r="AK29" s="2" t="s">
        <v>82</v>
      </c>
      <c r="AL29" s="7">
        <v>2</v>
      </c>
      <c r="AM29" s="22">
        <v>0.5</v>
      </c>
      <c r="AN29" s="22">
        <v>0.27083333333333331</v>
      </c>
      <c r="AP29" s="2" t="s">
        <v>153</v>
      </c>
      <c r="AQ29" s="2" t="s">
        <v>143</v>
      </c>
      <c r="AR29" s="7">
        <v>26</v>
      </c>
      <c r="AS29" s="21">
        <v>3.8461538461538464E-2</v>
      </c>
      <c r="AT29" s="21">
        <v>1.4792899408284025E-3</v>
      </c>
      <c r="AU29" s="21">
        <v>1.4792899408284025E-3</v>
      </c>
    </row>
    <row r="30" spans="2:47" x14ac:dyDescent="0.25">
      <c r="Q30" s="2"/>
      <c r="R30" s="2"/>
      <c r="S30" s="2" t="s">
        <v>104</v>
      </c>
      <c r="T30" s="2" t="s">
        <v>83</v>
      </c>
      <c r="U30" s="7">
        <v>3</v>
      </c>
      <c r="V30" s="22">
        <v>0.33333333333333331</v>
      </c>
      <c r="W30" s="22">
        <v>0.14583333333333331</v>
      </c>
      <c r="X30" s="88"/>
      <c r="AH30" s="2"/>
      <c r="AI30" s="2"/>
      <c r="AJ30" s="2" t="s">
        <v>104</v>
      </c>
      <c r="AK30" s="2" t="s">
        <v>83</v>
      </c>
      <c r="AL30" s="7">
        <v>3</v>
      </c>
      <c r="AM30" s="22">
        <v>0.33333333333333331</v>
      </c>
      <c r="AN30" s="22">
        <v>0.14583333333333331</v>
      </c>
    </row>
    <row r="31" spans="2:47" x14ac:dyDescent="0.25">
      <c r="Q31" s="2"/>
      <c r="R31" s="2"/>
      <c r="S31" s="2" t="s">
        <v>105</v>
      </c>
      <c r="T31" s="2" t="s">
        <v>36</v>
      </c>
      <c r="U31" s="7">
        <v>4</v>
      </c>
      <c r="V31" s="22">
        <v>0.25</v>
      </c>
      <c r="W31" s="22">
        <v>6.25E-2</v>
      </c>
      <c r="X31" s="88"/>
      <c r="AH31" s="2"/>
      <c r="AI31" s="2"/>
      <c r="AJ31" s="2" t="s">
        <v>105</v>
      </c>
      <c r="AK31" s="2" t="s">
        <v>36</v>
      </c>
      <c r="AL31" s="7">
        <v>4</v>
      </c>
      <c r="AM31" s="22">
        <v>0.25</v>
      </c>
      <c r="AN31" s="22">
        <v>6.25E-2</v>
      </c>
    </row>
    <row r="32" spans="2:47" x14ac:dyDescent="0.25">
      <c r="Q32" s="2" t="s">
        <v>68</v>
      </c>
      <c r="R32" s="2" t="s">
        <v>56</v>
      </c>
      <c r="S32" s="2" t="s">
        <v>96</v>
      </c>
      <c r="T32" s="2" t="s">
        <v>81</v>
      </c>
      <c r="U32" s="7">
        <v>1</v>
      </c>
      <c r="V32" s="22">
        <v>1</v>
      </c>
      <c r="W32" s="22">
        <v>0.52083333333333326</v>
      </c>
      <c r="X32" s="88">
        <v>0.99999999999999978</v>
      </c>
      <c r="AH32" s="2" t="s">
        <v>68</v>
      </c>
      <c r="AI32" s="2" t="s">
        <v>56</v>
      </c>
      <c r="AJ32" s="2" t="s">
        <v>96</v>
      </c>
      <c r="AK32" s="2" t="s">
        <v>81</v>
      </c>
      <c r="AL32" s="7">
        <v>1</v>
      </c>
      <c r="AM32" s="22">
        <v>1</v>
      </c>
      <c r="AN32" s="22">
        <v>0.52083333333333326</v>
      </c>
    </row>
    <row r="33" spans="17:40" x14ac:dyDescent="0.25">
      <c r="Q33" s="2"/>
      <c r="R33" s="2"/>
      <c r="S33" s="2" t="s">
        <v>106</v>
      </c>
      <c r="T33" s="2" t="s">
        <v>82</v>
      </c>
      <c r="U33" s="7">
        <v>2</v>
      </c>
      <c r="V33" s="22">
        <v>0.5</v>
      </c>
      <c r="W33" s="22">
        <v>0.27083333333333331</v>
      </c>
      <c r="X33" s="88"/>
      <c r="AH33" s="2"/>
      <c r="AI33" s="2"/>
      <c r="AJ33" s="2" t="s">
        <v>106</v>
      </c>
      <c r="AK33" s="2" t="s">
        <v>82</v>
      </c>
      <c r="AL33" s="7">
        <v>2</v>
      </c>
      <c r="AM33" s="22">
        <v>0.5</v>
      </c>
      <c r="AN33" s="22">
        <v>0.27083333333333331</v>
      </c>
    </row>
    <row r="34" spans="17:40" x14ac:dyDescent="0.25">
      <c r="Q34" s="2"/>
      <c r="R34" s="2"/>
      <c r="S34" s="2" t="s">
        <v>107</v>
      </c>
      <c r="T34" s="2" t="s">
        <v>83</v>
      </c>
      <c r="U34" s="7">
        <v>3</v>
      </c>
      <c r="V34" s="22">
        <v>0.33333333333333331</v>
      </c>
      <c r="W34" s="22">
        <v>0.14583333333333331</v>
      </c>
      <c r="X34" s="88"/>
      <c r="AH34" s="2"/>
      <c r="AI34" s="2"/>
      <c r="AJ34" s="2" t="s">
        <v>107</v>
      </c>
      <c r="AK34" s="2" t="s">
        <v>83</v>
      </c>
      <c r="AL34" s="7">
        <v>3</v>
      </c>
      <c r="AM34" s="22">
        <v>0.33333333333333331</v>
      </c>
      <c r="AN34" s="22">
        <v>0.14583333333333331</v>
      </c>
    </row>
    <row r="35" spans="17:40" x14ac:dyDescent="0.25">
      <c r="Q35" s="2"/>
      <c r="R35" s="2"/>
      <c r="S35" s="2" t="s">
        <v>108</v>
      </c>
      <c r="T35" s="2" t="s">
        <v>36</v>
      </c>
      <c r="U35" s="7">
        <v>4</v>
      </c>
      <c r="V35" s="22">
        <v>0.25</v>
      </c>
      <c r="W35" s="22">
        <v>6.25E-2</v>
      </c>
      <c r="X35" s="88"/>
      <c r="AH35" s="2"/>
      <c r="AI35" s="2"/>
      <c r="AJ35" s="2" t="s">
        <v>108</v>
      </c>
      <c r="AK35" s="2" t="s">
        <v>36</v>
      </c>
      <c r="AL35" s="7">
        <v>4</v>
      </c>
      <c r="AM35" s="22">
        <v>0.25</v>
      </c>
      <c r="AN35" s="22">
        <v>6.25E-2</v>
      </c>
    </row>
    <row r="36" spans="17:40" x14ac:dyDescent="0.25">
      <c r="Q36" s="2" t="s">
        <v>69</v>
      </c>
      <c r="R36" s="2" t="s">
        <v>57</v>
      </c>
      <c r="S36" s="2" t="s">
        <v>97</v>
      </c>
      <c r="T36" s="2" t="s">
        <v>81</v>
      </c>
      <c r="U36" s="7">
        <v>1</v>
      </c>
      <c r="V36" s="22">
        <v>1</v>
      </c>
      <c r="W36" s="22">
        <v>0.52083333333333326</v>
      </c>
      <c r="X36" s="88">
        <v>0.99999999999999978</v>
      </c>
      <c r="AH36" s="2" t="s">
        <v>69</v>
      </c>
      <c r="AI36" s="2" t="s">
        <v>57</v>
      </c>
      <c r="AJ36" s="2" t="s">
        <v>97</v>
      </c>
      <c r="AK36" s="2" t="s">
        <v>81</v>
      </c>
      <c r="AL36" s="7">
        <v>1</v>
      </c>
      <c r="AM36" s="22">
        <v>1</v>
      </c>
      <c r="AN36" s="22">
        <v>0.52083333333333326</v>
      </c>
    </row>
    <row r="37" spans="17:40" x14ac:dyDescent="0.25">
      <c r="Q37" s="2"/>
      <c r="R37" s="2"/>
      <c r="S37" s="2" t="s">
        <v>111</v>
      </c>
      <c r="T37" s="2" t="s">
        <v>82</v>
      </c>
      <c r="U37" s="7">
        <v>2</v>
      </c>
      <c r="V37" s="22">
        <v>0.5</v>
      </c>
      <c r="W37" s="22">
        <v>0.27083333333333331</v>
      </c>
      <c r="X37" s="88"/>
      <c r="AH37" s="2"/>
      <c r="AI37" s="2"/>
      <c r="AJ37" s="2" t="s">
        <v>111</v>
      </c>
      <c r="AK37" s="2" t="s">
        <v>82</v>
      </c>
      <c r="AL37" s="7">
        <v>2</v>
      </c>
      <c r="AM37" s="22">
        <v>0.5</v>
      </c>
      <c r="AN37" s="22">
        <v>0.27083333333333331</v>
      </c>
    </row>
    <row r="38" spans="17:40" x14ac:dyDescent="0.25">
      <c r="Q38" s="2"/>
      <c r="R38" s="2"/>
      <c r="S38" s="2" t="s">
        <v>112</v>
      </c>
      <c r="T38" s="2" t="s">
        <v>83</v>
      </c>
      <c r="U38" s="7">
        <v>3</v>
      </c>
      <c r="V38" s="22">
        <v>0.33333333333333331</v>
      </c>
      <c r="W38" s="22">
        <v>0.14583333333333331</v>
      </c>
      <c r="X38" s="88"/>
      <c r="AH38" s="2"/>
      <c r="AI38" s="2"/>
      <c r="AJ38" s="2" t="s">
        <v>112</v>
      </c>
      <c r="AK38" s="2" t="s">
        <v>83</v>
      </c>
      <c r="AL38" s="7">
        <v>3</v>
      </c>
      <c r="AM38" s="22">
        <v>0.33333333333333331</v>
      </c>
      <c r="AN38" s="22">
        <v>0.14583333333333331</v>
      </c>
    </row>
    <row r="39" spans="17:40" x14ac:dyDescent="0.25">
      <c r="Q39" s="2"/>
      <c r="R39" s="2"/>
      <c r="S39" s="2" t="s">
        <v>113</v>
      </c>
      <c r="T39" s="2" t="s">
        <v>36</v>
      </c>
      <c r="U39" s="7">
        <v>4</v>
      </c>
      <c r="V39" s="22">
        <v>0.25</v>
      </c>
      <c r="W39" s="22">
        <v>6.25E-2</v>
      </c>
      <c r="X39" s="88"/>
      <c r="AH39" s="2"/>
      <c r="AI39" s="2"/>
      <c r="AJ39" s="2" t="s">
        <v>113</v>
      </c>
      <c r="AK39" s="2" t="s">
        <v>36</v>
      </c>
      <c r="AL39" s="7">
        <v>4</v>
      </c>
      <c r="AM39" s="22">
        <v>0.25</v>
      </c>
      <c r="AN39" s="22">
        <v>6.25E-2</v>
      </c>
    </row>
    <row r="40" spans="17:40" x14ac:dyDescent="0.25">
      <c r="Q40" s="2" t="s">
        <v>70</v>
      </c>
      <c r="R40" s="2" t="s">
        <v>162</v>
      </c>
      <c r="S40" s="2" t="s">
        <v>101</v>
      </c>
      <c r="T40" s="2" t="s">
        <v>81</v>
      </c>
      <c r="U40" s="7">
        <v>1</v>
      </c>
      <c r="V40" s="22">
        <v>1</v>
      </c>
      <c r="W40" s="22">
        <v>0.52083333333333326</v>
      </c>
      <c r="X40" s="88">
        <v>0.99999999999999978</v>
      </c>
      <c r="AH40" s="2" t="s">
        <v>70</v>
      </c>
      <c r="AI40" s="2" t="s">
        <v>162</v>
      </c>
      <c r="AJ40" s="2" t="s">
        <v>101</v>
      </c>
      <c r="AK40" s="2" t="s">
        <v>81</v>
      </c>
      <c r="AL40" s="7">
        <v>1</v>
      </c>
      <c r="AM40" s="22">
        <v>1</v>
      </c>
      <c r="AN40" s="22">
        <v>0.52083333333333326</v>
      </c>
    </row>
    <row r="41" spans="17:40" x14ac:dyDescent="0.25">
      <c r="Q41" s="2"/>
      <c r="R41" s="2"/>
      <c r="S41" s="2" t="s">
        <v>114</v>
      </c>
      <c r="T41" s="2" t="s">
        <v>82</v>
      </c>
      <c r="U41" s="7">
        <v>2</v>
      </c>
      <c r="V41" s="22">
        <v>0.5</v>
      </c>
      <c r="W41" s="22">
        <v>0.27083333333333331</v>
      </c>
      <c r="X41" s="88"/>
      <c r="AH41" s="2"/>
      <c r="AI41" s="2"/>
      <c r="AJ41" s="2" t="s">
        <v>114</v>
      </c>
      <c r="AK41" s="2" t="s">
        <v>82</v>
      </c>
      <c r="AL41" s="7">
        <v>2</v>
      </c>
      <c r="AM41" s="22">
        <v>0.5</v>
      </c>
      <c r="AN41" s="22">
        <v>0.27083333333333331</v>
      </c>
    </row>
    <row r="42" spans="17:40" x14ac:dyDescent="0.25">
      <c r="Q42" s="2"/>
      <c r="R42" s="2"/>
      <c r="S42" s="2" t="s">
        <v>118</v>
      </c>
      <c r="T42" s="2" t="s">
        <v>83</v>
      </c>
      <c r="U42" s="7">
        <v>3</v>
      </c>
      <c r="V42" s="22">
        <v>0.33333333333333331</v>
      </c>
      <c r="W42" s="22">
        <v>0.14583333333333331</v>
      </c>
      <c r="X42" s="88"/>
      <c r="AH42" s="2"/>
      <c r="AI42" s="2"/>
      <c r="AJ42" s="2" t="s">
        <v>118</v>
      </c>
      <c r="AK42" s="2" t="s">
        <v>83</v>
      </c>
      <c r="AL42" s="7">
        <v>3</v>
      </c>
      <c r="AM42" s="22">
        <v>0.33333333333333331</v>
      </c>
      <c r="AN42" s="22">
        <v>0.14583333333333331</v>
      </c>
    </row>
    <row r="43" spans="17:40" x14ac:dyDescent="0.25">
      <c r="Q43" s="2"/>
      <c r="R43" s="2"/>
      <c r="S43" s="2" t="s">
        <v>119</v>
      </c>
      <c r="T43" s="2" t="s">
        <v>36</v>
      </c>
      <c r="U43" s="7">
        <v>4</v>
      </c>
      <c r="V43" s="22">
        <v>0.25</v>
      </c>
      <c r="W43" s="22">
        <v>6.25E-2</v>
      </c>
      <c r="X43" s="88"/>
      <c r="AH43" s="2"/>
      <c r="AI43" s="2"/>
      <c r="AJ43" s="2" t="s">
        <v>119</v>
      </c>
      <c r="AK43" s="2" t="s">
        <v>36</v>
      </c>
      <c r="AL43" s="7">
        <v>4</v>
      </c>
      <c r="AM43" s="22">
        <v>0.25</v>
      </c>
      <c r="AN43" s="22">
        <v>6.25E-2</v>
      </c>
    </row>
    <row r="44" spans="17:40" x14ac:dyDescent="0.25">
      <c r="Q44" s="2" t="s">
        <v>71</v>
      </c>
      <c r="R44" s="2" t="s">
        <v>59</v>
      </c>
      <c r="S44" s="2" t="s">
        <v>102</v>
      </c>
      <c r="T44" s="2" t="s">
        <v>81</v>
      </c>
      <c r="U44" s="7">
        <v>1</v>
      </c>
      <c r="V44" s="22">
        <v>1</v>
      </c>
      <c r="W44" s="22">
        <v>0.52083333333333326</v>
      </c>
      <c r="X44" s="88">
        <v>0.99999999999999978</v>
      </c>
      <c r="AH44" s="2" t="s">
        <v>71</v>
      </c>
      <c r="AI44" s="2" t="s">
        <v>59</v>
      </c>
      <c r="AJ44" s="2" t="s">
        <v>102</v>
      </c>
      <c r="AK44" s="2" t="s">
        <v>81</v>
      </c>
      <c r="AL44" s="7">
        <v>1</v>
      </c>
      <c r="AM44" s="22">
        <v>1</v>
      </c>
      <c r="AN44" s="22">
        <v>0.52083333333333326</v>
      </c>
    </row>
    <row r="45" spans="17:40" x14ac:dyDescent="0.25">
      <c r="Q45" s="2"/>
      <c r="R45" s="2"/>
      <c r="S45" s="2" t="s">
        <v>120</v>
      </c>
      <c r="T45" s="2" t="s">
        <v>82</v>
      </c>
      <c r="U45" s="7">
        <v>2</v>
      </c>
      <c r="V45" s="22">
        <v>0.5</v>
      </c>
      <c r="W45" s="22">
        <v>0.27083333333333331</v>
      </c>
      <c r="X45" s="88"/>
      <c r="AH45" s="2"/>
      <c r="AI45" s="2"/>
      <c r="AJ45" s="2" t="s">
        <v>120</v>
      </c>
      <c r="AK45" s="2" t="s">
        <v>82</v>
      </c>
      <c r="AL45" s="7">
        <v>2</v>
      </c>
      <c r="AM45" s="22">
        <v>0.5</v>
      </c>
      <c r="AN45" s="22">
        <v>0.27083333333333331</v>
      </c>
    </row>
    <row r="46" spans="17:40" x14ac:dyDescent="0.25">
      <c r="Q46" s="2"/>
      <c r="R46" s="2"/>
      <c r="S46" s="2" t="s">
        <v>121</v>
      </c>
      <c r="T46" s="2" t="s">
        <v>83</v>
      </c>
      <c r="U46" s="7">
        <v>3</v>
      </c>
      <c r="V46" s="22">
        <v>0.33333333333333331</v>
      </c>
      <c r="W46" s="22">
        <v>0.14583333333333331</v>
      </c>
      <c r="X46" s="88"/>
      <c r="AH46" s="2"/>
      <c r="AI46" s="2"/>
      <c r="AJ46" s="2" t="s">
        <v>121</v>
      </c>
      <c r="AK46" s="2" t="s">
        <v>83</v>
      </c>
      <c r="AL46" s="7">
        <v>3</v>
      </c>
      <c r="AM46" s="22">
        <v>0.33333333333333331</v>
      </c>
      <c r="AN46" s="22">
        <v>0.14583333333333331</v>
      </c>
    </row>
    <row r="47" spans="17:40" x14ac:dyDescent="0.25">
      <c r="Q47" s="2"/>
      <c r="R47" s="2"/>
      <c r="S47" s="2" t="s">
        <v>122</v>
      </c>
      <c r="T47" s="2" t="s">
        <v>36</v>
      </c>
      <c r="U47" s="7">
        <v>4</v>
      </c>
      <c r="V47" s="22">
        <v>0.25</v>
      </c>
      <c r="W47" s="22">
        <v>6.25E-2</v>
      </c>
      <c r="X47" s="88"/>
      <c r="AH47" s="2"/>
      <c r="AI47" s="2"/>
      <c r="AJ47" s="2" t="s">
        <v>122</v>
      </c>
      <c r="AK47" s="2" t="s">
        <v>36</v>
      </c>
      <c r="AL47" s="7">
        <v>4</v>
      </c>
      <c r="AM47" s="22">
        <v>0.25</v>
      </c>
      <c r="AN47" s="22">
        <v>6.25E-2</v>
      </c>
    </row>
    <row r="48" spans="17:40" x14ac:dyDescent="0.25">
      <c r="Q48" s="2" t="s">
        <v>72</v>
      </c>
      <c r="R48" s="2" t="s">
        <v>60</v>
      </c>
      <c r="S48" s="2" t="s">
        <v>109</v>
      </c>
      <c r="T48" s="2" t="s">
        <v>81</v>
      </c>
      <c r="U48" s="7">
        <v>1</v>
      </c>
      <c r="V48" s="22">
        <v>1</v>
      </c>
      <c r="W48" s="22">
        <v>0.52083333333333326</v>
      </c>
      <c r="X48" s="88">
        <v>0.99999999999999978</v>
      </c>
      <c r="AH48" s="2" t="s">
        <v>72</v>
      </c>
      <c r="AI48" s="2" t="s">
        <v>60</v>
      </c>
      <c r="AJ48" s="2" t="s">
        <v>109</v>
      </c>
      <c r="AK48" s="2" t="s">
        <v>81</v>
      </c>
      <c r="AL48" s="7">
        <v>1</v>
      </c>
      <c r="AM48" s="22">
        <v>1</v>
      </c>
      <c r="AN48" s="22">
        <v>0.52083333333333326</v>
      </c>
    </row>
    <row r="49" spans="17:40" x14ac:dyDescent="0.25">
      <c r="Q49" s="2"/>
      <c r="R49" s="2"/>
      <c r="S49" s="2" t="s">
        <v>123</v>
      </c>
      <c r="T49" s="2" t="s">
        <v>82</v>
      </c>
      <c r="U49" s="7">
        <v>2</v>
      </c>
      <c r="V49" s="22">
        <v>0.5</v>
      </c>
      <c r="W49" s="22">
        <v>0.27083333333333331</v>
      </c>
      <c r="X49" s="88"/>
      <c r="AH49" s="2"/>
      <c r="AI49" s="2"/>
      <c r="AJ49" s="2" t="s">
        <v>123</v>
      </c>
      <c r="AK49" s="2" t="s">
        <v>82</v>
      </c>
      <c r="AL49" s="7">
        <v>2</v>
      </c>
      <c r="AM49" s="22">
        <v>0.5</v>
      </c>
      <c r="AN49" s="22">
        <v>0.27083333333333331</v>
      </c>
    </row>
    <row r="50" spans="17:40" x14ac:dyDescent="0.25">
      <c r="Q50" s="2"/>
      <c r="R50" s="2"/>
      <c r="S50" s="2" t="s">
        <v>124</v>
      </c>
      <c r="T50" s="2" t="s">
        <v>83</v>
      </c>
      <c r="U50" s="7">
        <v>3</v>
      </c>
      <c r="V50" s="22">
        <v>0.33333333333333331</v>
      </c>
      <c r="W50" s="22">
        <v>0.14583333333333331</v>
      </c>
      <c r="X50" s="88"/>
      <c r="AH50" s="2"/>
      <c r="AI50" s="2"/>
      <c r="AJ50" s="2" t="s">
        <v>124</v>
      </c>
      <c r="AK50" s="2" t="s">
        <v>83</v>
      </c>
      <c r="AL50" s="7">
        <v>3</v>
      </c>
      <c r="AM50" s="22">
        <v>0.33333333333333331</v>
      </c>
      <c r="AN50" s="22">
        <v>0.14583333333333331</v>
      </c>
    </row>
    <row r="51" spans="17:40" x14ac:dyDescent="0.25">
      <c r="Q51" s="2"/>
      <c r="R51" s="2"/>
      <c r="S51" s="2" t="s">
        <v>125</v>
      </c>
      <c r="T51" s="2" t="s">
        <v>36</v>
      </c>
      <c r="U51" s="7">
        <v>4</v>
      </c>
      <c r="V51" s="22">
        <v>0.25</v>
      </c>
      <c r="W51" s="22">
        <v>6.25E-2</v>
      </c>
      <c r="X51" s="88"/>
      <c r="AH51" s="2"/>
      <c r="AI51" s="2"/>
      <c r="AJ51" s="2" t="s">
        <v>125</v>
      </c>
      <c r="AK51" s="2" t="s">
        <v>36</v>
      </c>
      <c r="AL51" s="7">
        <v>4</v>
      </c>
      <c r="AM51" s="22">
        <v>0.25</v>
      </c>
      <c r="AN51" s="22">
        <v>6.25E-2</v>
      </c>
    </row>
    <row r="52" spans="17:40" x14ac:dyDescent="0.25">
      <c r="Q52" s="2" t="s">
        <v>73</v>
      </c>
      <c r="R52" s="2" t="s">
        <v>61</v>
      </c>
      <c r="S52" s="2" t="s">
        <v>110</v>
      </c>
      <c r="T52" s="2" t="s">
        <v>81</v>
      </c>
      <c r="U52" s="7">
        <v>1</v>
      </c>
      <c r="V52" s="22">
        <v>1</v>
      </c>
      <c r="W52" s="22">
        <v>0.52083333333333326</v>
      </c>
      <c r="X52" s="88">
        <v>0.99999999999999978</v>
      </c>
      <c r="AH52" s="5" t="s">
        <v>73</v>
      </c>
      <c r="AI52" s="2" t="s">
        <v>61</v>
      </c>
      <c r="AJ52" s="2" t="s">
        <v>110</v>
      </c>
      <c r="AK52" s="2" t="s">
        <v>81</v>
      </c>
      <c r="AL52" s="7">
        <v>1</v>
      </c>
      <c r="AM52" s="22">
        <v>1</v>
      </c>
      <c r="AN52" s="22">
        <v>0.52083333333333326</v>
      </c>
    </row>
    <row r="53" spans="17:40" x14ac:dyDescent="0.25">
      <c r="Q53" s="2"/>
      <c r="R53" s="2"/>
      <c r="S53" s="2" t="s">
        <v>126</v>
      </c>
      <c r="T53" s="2" t="s">
        <v>82</v>
      </c>
      <c r="U53" s="7">
        <v>2</v>
      </c>
      <c r="V53" s="22">
        <v>0.5</v>
      </c>
      <c r="W53" s="22">
        <v>0.27083333333333331</v>
      </c>
      <c r="X53" s="88"/>
      <c r="AH53" s="2"/>
      <c r="AI53" s="2"/>
      <c r="AJ53" s="2" t="s">
        <v>126</v>
      </c>
      <c r="AK53" s="2" t="s">
        <v>82</v>
      </c>
      <c r="AL53" s="7">
        <v>2</v>
      </c>
      <c r="AM53" s="22">
        <v>0.5</v>
      </c>
      <c r="AN53" s="22">
        <v>0.27083333333333331</v>
      </c>
    </row>
    <row r="54" spans="17:40" x14ac:dyDescent="0.25">
      <c r="Q54" s="2"/>
      <c r="R54" s="2"/>
      <c r="S54" s="2" t="s">
        <v>127</v>
      </c>
      <c r="T54" s="2" t="s">
        <v>83</v>
      </c>
      <c r="U54" s="7">
        <v>3</v>
      </c>
      <c r="V54" s="22">
        <v>0.33333333333333331</v>
      </c>
      <c r="W54" s="22">
        <v>0.14583333333333331</v>
      </c>
      <c r="X54" s="88"/>
      <c r="AH54" s="2"/>
      <c r="AI54" s="2"/>
      <c r="AJ54" s="2" t="s">
        <v>127</v>
      </c>
      <c r="AK54" s="2" t="s">
        <v>83</v>
      </c>
      <c r="AL54" s="7">
        <v>3</v>
      </c>
      <c r="AM54" s="22">
        <v>0.33333333333333331</v>
      </c>
      <c r="AN54" s="22">
        <v>0.14583333333333331</v>
      </c>
    </row>
    <row r="55" spans="17:40" x14ac:dyDescent="0.25">
      <c r="Q55" s="2"/>
      <c r="R55" s="2"/>
      <c r="S55" s="2" t="s">
        <v>128</v>
      </c>
      <c r="T55" s="2" t="s">
        <v>36</v>
      </c>
      <c r="U55" s="7">
        <v>4</v>
      </c>
      <c r="V55" s="22">
        <v>0.25</v>
      </c>
      <c r="W55" s="22">
        <v>6.25E-2</v>
      </c>
      <c r="X55" s="88"/>
      <c r="AH55" s="2"/>
      <c r="AI55" s="2"/>
      <c r="AJ55" s="2" t="s">
        <v>128</v>
      </c>
      <c r="AK55" s="2" t="s">
        <v>36</v>
      </c>
      <c r="AL55" s="7">
        <v>4</v>
      </c>
      <c r="AM55" s="22">
        <v>0.25</v>
      </c>
      <c r="AN55" s="22">
        <v>6.25E-2</v>
      </c>
    </row>
    <row r="56" spans="17:40" x14ac:dyDescent="0.25">
      <c r="Q56" s="2" t="s">
        <v>78</v>
      </c>
      <c r="R56" s="2" t="s">
        <v>74</v>
      </c>
      <c r="S56" s="2" t="s">
        <v>115</v>
      </c>
      <c r="T56" s="2" t="s">
        <v>84</v>
      </c>
      <c r="U56" s="7">
        <v>1</v>
      </c>
      <c r="V56" s="22">
        <v>1</v>
      </c>
      <c r="W56" s="22">
        <v>0.61111111111111105</v>
      </c>
      <c r="X56" s="88">
        <f>SUM(W56:W58)</f>
        <v>1</v>
      </c>
      <c r="AH56" s="2" t="s">
        <v>78</v>
      </c>
      <c r="AI56" s="2" t="s">
        <v>74</v>
      </c>
      <c r="AJ56" s="2" t="s">
        <v>115</v>
      </c>
      <c r="AK56" s="2" t="s">
        <v>84</v>
      </c>
      <c r="AL56" s="7">
        <v>1</v>
      </c>
      <c r="AM56" s="22">
        <v>1</v>
      </c>
      <c r="AN56" s="22">
        <v>0.61111111111111105</v>
      </c>
    </row>
    <row r="57" spans="17:40" x14ac:dyDescent="0.25">
      <c r="Q57" s="2"/>
      <c r="R57" s="2"/>
      <c r="S57" s="2" t="s">
        <v>129</v>
      </c>
      <c r="T57" s="2" t="s">
        <v>85</v>
      </c>
      <c r="U57" s="7">
        <v>2</v>
      </c>
      <c r="V57" s="22">
        <v>0.5</v>
      </c>
      <c r="W57" s="22">
        <v>0.27777777777777773</v>
      </c>
      <c r="X57" s="88"/>
      <c r="AH57" s="2"/>
      <c r="AI57" s="2"/>
      <c r="AJ57" s="2" t="s">
        <v>129</v>
      </c>
      <c r="AK57" s="2" t="s">
        <v>85</v>
      </c>
      <c r="AL57" s="7">
        <v>2</v>
      </c>
      <c r="AM57" s="22">
        <v>0.5</v>
      </c>
      <c r="AN57" s="22">
        <v>0.27777777777777773</v>
      </c>
    </row>
    <row r="58" spans="17:40" x14ac:dyDescent="0.25">
      <c r="Q58" s="2"/>
      <c r="R58" s="2"/>
      <c r="S58" s="2" t="s">
        <v>130</v>
      </c>
      <c r="T58" s="2" t="s">
        <v>86</v>
      </c>
      <c r="U58" s="7">
        <v>3</v>
      </c>
      <c r="V58" s="22">
        <v>0.33333333333333331</v>
      </c>
      <c r="W58" s="22">
        <v>0.1111111111111111</v>
      </c>
      <c r="X58" s="88"/>
      <c r="AH58" s="2"/>
      <c r="AI58" s="2"/>
      <c r="AJ58" s="2" t="s">
        <v>130</v>
      </c>
      <c r="AK58" s="2" t="s">
        <v>86</v>
      </c>
      <c r="AL58" s="7">
        <v>3</v>
      </c>
      <c r="AM58" s="22">
        <v>0.33333333333333331</v>
      </c>
      <c r="AN58" s="22">
        <v>0.1111111111111111</v>
      </c>
    </row>
    <row r="59" spans="17:40" x14ac:dyDescent="0.25">
      <c r="Q59" s="2" t="s">
        <v>79</v>
      </c>
      <c r="R59" s="2" t="s">
        <v>75</v>
      </c>
      <c r="S59" s="2" t="s">
        <v>116</v>
      </c>
      <c r="T59" s="2" t="s">
        <v>87</v>
      </c>
      <c r="U59" s="7">
        <v>1</v>
      </c>
      <c r="V59" s="22">
        <v>1</v>
      </c>
      <c r="W59" s="22">
        <v>0.75</v>
      </c>
      <c r="X59" s="88">
        <f>SUM(W59:W60)</f>
        <v>1</v>
      </c>
      <c r="AH59" s="2" t="s">
        <v>79</v>
      </c>
      <c r="AI59" s="2" t="s">
        <v>75</v>
      </c>
      <c r="AJ59" s="2" t="s">
        <v>116</v>
      </c>
      <c r="AK59" s="2" t="s">
        <v>87</v>
      </c>
      <c r="AL59" s="7">
        <v>1</v>
      </c>
      <c r="AM59" s="22">
        <v>1</v>
      </c>
      <c r="AN59" s="22">
        <v>0.75</v>
      </c>
    </row>
    <row r="60" spans="17:40" x14ac:dyDescent="0.25">
      <c r="Q60" s="2"/>
      <c r="R60" s="2"/>
      <c r="S60" s="2" t="s">
        <v>131</v>
      </c>
      <c r="T60" s="2" t="s">
        <v>88</v>
      </c>
      <c r="U60" s="7">
        <v>2</v>
      </c>
      <c r="V60" s="22">
        <v>0.5</v>
      </c>
      <c r="W60" s="22">
        <v>0.25</v>
      </c>
      <c r="X60" s="88"/>
      <c r="AH60" s="2"/>
      <c r="AI60" s="2"/>
      <c r="AJ60" s="2" t="s">
        <v>131</v>
      </c>
      <c r="AK60" s="2" t="s">
        <v>88</v>
      </c>
      <c r="AL60" s="7">
        <v>2</v>
      </c>
      <c r="AM60" s="22">
        <v>0.5</v>
      </c>
      <c r="AN60" s="22">
        <v>0.25</v>
      </c>
    </row>
    <row r="61" spans="17:40" x14ac:dyDescent="0.25">
      <c r="Q61" s="2" t="s">
        <v>80</v>
      </c>
      <c r="R61" s="2" t="s">
        <v>76</v>
      </c>
      <c r="S61" s="2" t="s">
        <v>117</v>
      </c>
      <c r="T61" s="2" t="s">
        <v>89</v>
      </c>
      <c r="U61" s="7">
        <v>1</v>
      </c>
      <c r="V61" s="22">
        <v>1</v>
      </c>
      <c r="W61" s="22">
        <v>0.75</v>
      </c>
      <c r="X61" s="88">
        <f>SUM(W61:W62)</f>
        <v>1</v>
      </c>
      <c r="AH61" s="5" t="s">
        <v>80</v>
      </c>
      <c r="AI61" s="2" t="s">
        <v>76</v>
      </c>
      <c r="AJ61" s="2" t="s">
        <v>117</v>
      </c>
      <c r="AK61" s="2" t="s">
        <v>89</v>
      </c>
      <c r="AL61" s="7">
        <v>1</v>
      </c>
      <c r="AM61" s="22">
        <v>1</v>
      </c>
      <c r="AN61" s="22">
        <v>0.75</v>
      </c>
    </row>
    <row r="62" spans="17:40" x14ac:dyDescent="0.25">
      <c r="Q62" s="2"/>
      <c r="R62" s="2"/>
      <c r="S62" s="2" t="s">
        <v>132</v>
      </c>
      <c r="T62" s="2" t="s">
        <v>90</v>
      </c>
      <c r="U62" s="7">
        <v>2</v>
      </c>
      <c r="V62" s="22">
        <v>0.5</v>
      </c>
      <c r="W62" s="22">
        <v>0.25</v>
      </c>
      <c r="X62" s="88"/>
      <c r="AH62" s="2"/>
      <c r="AI62" s="2"/>
      <c r="AJ62" s="2" t="s">
        <v>132</v>
      </c>
      <c r="AK62" s="2" t="s">
        <v>90</v>
      </c>
      <c r="AL62" s="7">
        <v>2</v>
      </c>
      <c r="AM62" s="22">
        <v>0.5</v>
      </c>
      <c r="AN62" s="22">
        <v>0.25</v>
      </c>
    </row>
    <row r="63" spans="17:40" x14ac:dyDescent="0.25">
      <c r="AH63" s="2" t="s">
        <v>144</v>
      </c>
      <c r="AI63" s="2" t="s">
        <v>134</v>
      </c>
      <c r="AJ63" s="2" t="s">
        <v>164</v>
      </c>
      <c r="AK63" s="2" t="s">
        <v>81</v>
      </c>
      <c r="AL63" s="7">
        <v>1</v>
      </c>
      <c r="AM63" s="22">
        <v>1</v>
      </c>
      <c r="AN63" s="22">
        <v>0.52083333333333326</v>
      </c>
    </row>
    <row r="64" spans="17:40" x14ac:dyDescent="0.25">
      <c r="AH64" s="2"/>
      <c r="AI64" s="2"/>
      <c r="AJ64" s="2" t="s">
        <v>167</v>
      </c>
      <c r="AK64" s="2" t="s">
        <v>82</v>
      </c>
      <c r="AL64" s="7">
        <v>2</v>
      </c>
      <c r="AM64" s="22">
        <v>0.5</v>
      </c>
      <c r="AN64" s="22">
        <v>0.27083333333333331</v>
      </c>
    </row>
    <row r="65" spans="34:40" x14ac:dyDescent="0.25">
      <c r="AH65" s="2"/>
      <c r="AI65" s="2"/>
      <c r="AJ65" s="2" t="s">
        <v>168</v>
      </c>
      <c r="AK65" s="2" t="s">
        <v>83</v>
      </c>
      <c r="AL65" s="7">
        <v>3</v>
      </c>
      <c r="AM65" s="22">
        <v>0.33333333333333331</v>
      </c>
      <c r="AN65" s="22">
        <v>0.14583333333333331</v>
      </c>
    </row>
    <row r="66" spans="34:40" x14ac:dyDescent="0.25">
      <c r="AH66" s="2"/>
      <c r="AI66" s="2"/>
      <c r="AJ66" s="2" t="s">
        <v>169</v>
      </c>
      <c r="AK66" s="2" t="s">
        <v>36</v>
      </c>
      <c r="AL66" s="7">
        <v>4</v>
      </c>
      <c r="AM66" s="22">
        <v>0.25</v>
      </c>
      <c r="AN66" s="22">
        <v>6.25E-2</v>
      </c>
    </row>
    <row r="67" spans="34:40" x14ac:dyDescent="0.25">
      <c r="AH67" s="2" t="s">
        <v>145</v>
      </c>
      <c r="AI67" s="2" t="s">
        <v>135</v>
      </c>
      <c r="AJ67" s="2" t="s">
        <v>165</v>
      </c>
      <c r="AK67" s="2" t="s">
        <v>81</v>
      </c>
      <c r="AL67" s="7">
        <v>1</v>
      </c>
      <c r="AM67" s="22">
        <v>1</v>
      </c>
      <c r="AN67" s="22">
        <v>0.52083333333333326</v>
      </c>
    </row>
    <row r="68" spans="34:40" x14ac:dyDescent="0.25">
      <c r="AH68" s="2"/>
      <c r="AI68" s="2"/>
      <c r="AJ68" s="2" t="s">
        <v>170</v>
      </c>
      <c r="AK68" s="2" t="s">
        <v>82</v>
      </c>
      <c r="AL68" s="7">
        <v>2</v>
      </c>
      <c r="AM68" s="22">
        <v>0.5</v>
      </c>
      <c r="AN68" s="22">
        <v>0.27083333333333331</v>
      </c>
    </row>
    <row r="69" spans="34:40" x14ac:dyDescent="0.25">
      <c r="AH69" s="2"/>
      <c r="AI69" s="2"/>
      <c r="AJ69" s="2" t="s">
        <v>171</v>
      </c>
      <c r="AK69" s="2" t="s">
        <v>83</v>
      </c>
      <c r="AL69" s="7">
        <v>3</v>
      </c>
      <c r="AM69" s="22">
        <v>0.33333333333333331</v>
      </c>
      <c r="AN69" s="22">
        <v>0.14583333333333331</v>
      </c>
    </row>
    <row r="70" spans="34:40" x14ac:dyDescent="0.25">
      <c r="AH70" s="2"/>
      <c r="AI70" s="2"/>
      <c r="AJ70" s="2" t="s">
        <v>172</v>
      </c>
      <c r="AK70" s="2" t="s">
        <v>36</v>
      </c>
      <c r="AL70" s="7">
        <v>4</v>
      </c>
      <c r="AM70" s="22">
        <v>0.25</v>
      </c>
      <c r="AN70" s="22">
        <v>6.25E-2</v>
      </c>
    </row>
    <row r="71" spans="34:40" x14ac:dyDescent="0.25">
      <c r="AH71" s="2" t="s">
        <v>146</v>
      </c>
      <c r="AI71" s="2" t="s">
        <v>136</v>
      </c>
      <c r="AJ71" s="2" t="s">
        <v>166</v>
      </c>
      <c r="AK71" s="2" t="s">
        <v>81</v>
      </c>
      <c r="AL71" s="7">
        <v>1</v>
      </c>
      <c r="AM71" s="22">
        <v>1</v>
      </c>
      <c r="AN71" s="22">
        <v>0.52083333333333326</v>
      </c>
    </row>
    <row r="72" spans="34:40" x14ac:dyDescent="0.25">
      <c r="AH72" s="2"/>
      <c r="AI72" s="2"/>
      <c r="AJ72" s="2" t="s">
        <v>176</v>
      </c>
      <c r="AK72" s="2" t="s">
        <v>82</v>
      </c>
      <c r="AL72" s="7">
        <v>2</v>
      </c>
      <c r="AM72" s="22">
        <v>0.5</v>
      </c>
      <c r="AN72" s="22">
        <v>0.27083333333333331</v>
      </c>
    </row>
    <row r="73" spans="34:40" x14ac:dyDescent="0.25">
      <c r="AH73" s="2"/>
      <c r="AI73" s="2"/>
      <c r="AJ73" s="2" t="s">
        <v>177</v>
      </c>
      <c r="AK73" s="2" t="s">
        <v>83</v>
      </c>
      <c r="AL73" s="7">
        <v>3</v>
      </c>
      <c r="AM73" s="22">
        <v>0.33333333333333331</v>
      </c>
      <c r="AN73" s="22">
        <v>0.14583333333333331</v>
      </c>
    </row>
    <row r="74" spans="34:40" x14ac:dyDescent="0.25">
      <c r="AH74" s="2"/>
      <c r="AI74" s="2"/>
      <c r="AJ74" s="2" t="s">
        <v>178</v>
      </c>
      <c r="AK74" s="2" t="s">
        <v>36</v>
      </c>
      <c r="AL74" s="7">
        <v>4</v>
      </c>
      <c r="AM74" s="22">
        <v>0.25</v>
      </c>
      <c r="AN74" s="22">
        <v>6.25E-2</v>
      </c>
    </row>
    <row r="75" spans="34:40" x14ac:dyDescent="0.25">
      <c r="AH75" s="2" t="s">
        <v>147</v>
      </c>
      <c r="AI75" s="2" t="s">
        <v>137</v>
      </c>
      <c r="AJ75" s="2" t="s">
        <v>173</v>
      </c>
      <c r="AK75" s="2" t="s">
        <v>81</v>
      </c>
      <c r="AL75" s="7">
        <v>1</v>
      </c>
      <c r="AM75" s="22">
        <v>1</v>
      </c>
      <c r="AN75" s="22">
        <v>0.52083333333333326</v>
      </c>
    </row>
    <row r="76" spans="34:40" x14ac:dyDescent="0.25">
      <c r="AH76" s="2"/>
      <c r="AI76" s="2"/>
      <c r="AJ76" s="2" t="s">
        <v>179</v>
      </c>
      <c r="AK76" s="2" t="s">
        <v>82</v>
      </c>
      <c r="AL76" s="7">
        <v>2</v>
      </c>
      <c r="AM76" s="22">
        <v>0.5</v>
      </c>
      <c r="AN76" s="22">
        <v>0.27083333333333331</v>
      </c>
    </row>
    <row r="77" spans="34:40" x14ac:dyDescent="0.25">
      <c r="AH77" s="2"/>
      <c r="AI77" s="2"/>
      <c r="AJ77" s="2" t="s">
        <v>180</v>
      </c>
      <c r="AK77" s="2" t="s">
        <v>83</v>
      </c>
      <c r="AL77" s="7">
        <v>3</v>
      </c>
      <c r="AM77" s="22">
        <v>0.33333333333333331</v>
      </c>
      <c r="AN77" s="22">
        <v>0.14583333333333331</v>
      </c>
    </row>
    <row r="78" spans="34:40" x14ac:dyDescent="0.25">
      <c r="AH78" s="2"/>
      <c r="AI78" s="2"/>
      <c r="AJ78" s="2" t="s">
        <v>181</v>
      </c>
      <c r="AK78" s="2" t="s">
        <v>36</v>
      </c>
      <c r="AL78" s="7">
        <v>4</v>
      </c>
      <c r="AM78" s="22">
        <v>0.25</v>
      </c>
      <c r="AN78" s="22">
        <v>6.25E-2</v>
      </c>
    </row>
    <row r="79" spans="34:40" x14ac:dyDescent="0.25">
      <c r="AH79" s="2" t="s">
        <v>148</v>
      </c>
      <c r="AI79" s="2" t="s">
        <v>138</v>
      </c>
      <c r="AJ79" s="2" t="s">
        <v>174</v>
      </c>
      <c r="AK79" s="2" t="s">
        <v>81</v>
      </c>
      <c r="AL79" s="7">
        <v>1</v>
      </c>
      <c r="AM79" s="22">
        <v>1</v>
      </c>
      <c r="AN79" s="22">
        <v>0.52083333333333326</v>
      </c>
    </row>
    <row r="80" spans="34:40" x14ac:dyDescent="0.25">
      <c r="AH80" s="2"/>
      <c r="AI80" s="2"/>
      <c r="AJ80" s="2" t="s">
        <v>182</v>
      </c>
      <c r="AK80" s="2" t="s">
        <v>82</v>
      </c>
      <c r="AL80" s="7">
        <v>2</v>
      </c>
      <c r="AM80" s="22">
        <v>0.5</v>
      </c>
      <c r="AN80" s="22">
        <v>0.27083333333333331</v>
      </c>
    </row>
    <row r="81" spans="34:40" x14ac:dyDescent="0.25">
      <c r="AH81" s="2"/>
      <c r="AI81" s="2"/>
      <c r="AJ81" s="2" t="s">
        <v>183</v>
      </c>
      <c r="AK81" s="2" t="s">
        <v>83</v>
      </c>
      <c r="AL81" s="7">
        <v>3</v>
      </c>
      <c r="AM81" s="22">
        <v>0.33333333333333331</v>
      </c>
      <c r="AN81" s="22">
        <v>0.14583333333333331</v>
      </c>
    </row>
    <row r="82" spans="34:40" x14ac:dyDescent="0.25">
      <c r="AH82" s="2"/>
      <c r="AI82" s="2"/>
      <c r="AJ82" s="2" t="s">
        <v>184</v>
      </c>
      <c r="AK82" s="2" t="s">
        <v>36</v>
      </c>
      <c r="AL82" s="7">
        <v>4</v>
      </c>
      <c r="AM82" s="22">
        <v>0.25</v>
      </c>
      <c r="AN82" s="22">
        <v>6.25E-2</v>
      </c>
    </row>
    <row r="83" spans="34:40" x14ac:dyDescent="0.25">
      <c r="AH83" s="2" t="s">
        <v>149</v>
      </c>
      <c r="AI83" s="2" t="s">
        <v>139</v>
      </c>
      <c r="AJ83" s="2" t="s">
        <v>175</v>
      </c>
      <c r="AK83" s="2" t="s">
        <v>81</v>
      </c>
      <c r="AL83" s="7">
        <v>1</v>
      </c>
      <c r="AM83" s="22">
        <v>1</v>
      </c>
      <c r="AN83" s="22">
        <v>0.52083333333333326</v>
      </c>
    </row>
    <row r="84" spans="34:40" x14ac:dyDescent="0.25">
      <c r="AH84" s="2"/>
      <c r="AI84" s="2"/>
      <c r="AJ84" s="2" t="s">
        <v>188</v>
      </c>
      <c r="AK84" s="2" t="s">
        <v>82</v>
      </c>
      <c r="AL84" s="7">
        <v>2</v>
      </c>
      <c r="AM84" s="22">
        <v>0.5</v>
      </c>
      <c r="AN84" s="22">
        <v>0.27083333333333331</v>
      </c>
    </row>
    <row r="85" spans="34:40" x14ac:dyDescent="0.25">
      <c r="AH85" s="2"/>
      <c r="AI85" s="2"/>
      <c r="AJ85" s="2" t="s">
        <v>189</v>
      </c>
      <c r="AK85" s="2" t="s">
        <v>83</v>
      </c>
      <c r="AL85" s="7">
        <v>3</v>
      </c>
      <c r="AM85" s="22">
        <v>0.33333333333333331</v>
      </c>
      <c r="AN85" s="22">
        <v>0.14583333333333331</v>
      </c>
    </row>
    <row r="86" spans="34:40" x14ac:dyDescent="0.25">
      <c r="AH86" s="2"/>
      <c r="AI86" s="2"/>
      <c r="AJ86" s="2" t="s">
        <v>190</v>
      </c>
      <c r="AK86" s="2" t="s">
        <v>36</v>
      </c>
      <c r="AL86" s="7">
        <v>4</v>
      </c>
      <c r="AM86" s="22">
        <v>0.25</v>
      </c>
      <c r="AN86" s="22">
        <v>6.25E-2</v>
      </c>
    </row>
    <row r="87" spans="34:40" x14ac:dyDescent="0.25">
      <c r="AH87" s="2" t="s">
        <v>150</v>
      </c>
      <c r="AI87" s="2" t="s">
        <v>140</v>
      </c>
      <c r="AJ87" s="2" t="s">
        <v>185</v>
      </c>
      <c r="AK87" s="2" t="s">
        <v>81</v>
      </c>
      <c r="AL87" s="7">
        <v>1</v>
      </c>
      <c r="AM87" s="22">
        <v>1</v>
      </c>
      <c r="AN87" s="22">
        <v>0.52083333333333326</v>
      </c>
    </row>
    <row r="88" spans="34:40" x14ac:dyDescent="0.25">
      <c r="AH88" s="2"/>
      <c r="AI88" s="2"/>
      <c r="AJ88" s="2" t="s">
        <v>191</v>
      </c>
      <c r="AK88" s="2" t="s">
        <v>82</v>
      </c>
      <c r="AL88" s="7">
        <v>2</v>
      </c>
      <c r="AM88" s="22">
        <v>0.5</v>
      </c>
      <c r="AN88" s="22">
        <v>0.27083333333333331</v>
      </c>
    </row>
    <row r="89" spans="34:40" x14ac:dyDescent="0.25">
      <c r="AH89" s="2"/>
      <c r="AI89" s="2"/>
      <c r="AJ89" s="2" t="s">
        <v>192</v>
      </c>
      <c r="AK89" s="2" t="s">
        <v>83</v>
      </c>
      <c r="AL89" s="7">
        <v>3</v>
      </c>
      <c r="AM89" s="22">
        <v>0.33333333333333331</v>
      </c>
      <c r="AN89" s="22">
        <v>0.14583333333333331</v>
      </c>
    </row>
    <row r="90" spans="34:40" x14ac:dyDescent="0.25">
      <c r="AH90" s="2"/>
      <c r="AI90" s="2"/>
      <c r="AJ90" s="2" t="s">
        <v>193</v>
      </c>
      <c r="AK90" s="2" t="s">
        <v>36</v>
      </c>
      <c r="AL90" s="7">
        <v>4</v>
      </c>
      <c r="AM90" s="22">
        <v>0.25</v>
      </c>
      <c r="AN90" s="22">
        <v>6.25E-2</v>
      </c>
    </row>
    <row r="91" spans="34:40" x14ac:dyDescent="0.25">
      <c r="AH91" s="2" t="s">
        <v>151</v>
      </c>
      <c r="AI91" s="2" t="s">
        <v>142</v>
      </c>
      <c r="AJ91" s="2" t="s">
        <v>186</v>
      </c>
      <c r="AK91" s="2" t="s">
        <v>81</v>
      </c>
      <c r="AL91" s="7">
        <v>1</v>
      </c>
      <c r="AM91" s="22">
        <v>1</v>
      </c>
      <c r="AN91" s="22">
        <v>0.52083333333333326</v>
      </c>
    </row>
    <row r="92" spans="34:40" x14ac:dyDescent="0.25">
      <c r="AH92" s="2"/>
      <c r="AI92" s="2"/>
      <c r="AJ92" s="2" t="s">
        <v>194</v>
      </c>
      <c r="AK92" s="2" t="s">
        <v>82</v>
      </c>
      <c r="AL92" s="7">
        <v>2</v>
      </c>
      <c r="AM92" s="22">
        <v>0.5</v>
      </c>
      <c r="AN92" s="22">
        <v>0.27083333333333331</v>
      </c>
    </row>
    <row r="93" spans="34:40" x14ac:dyDescent="0.25">
      <c r="AH93" s="2"/>
      <c r="AI93" s="2"/>
      <c r="AJ93" s="2" t="s">
        <v>195</v>
      </c>
      <c r="AK93" s="2" t="s">
        <v>83</v>
      </c>
      <c r="AL93" s="7">
        <v>3</v>
      </c>
      <c r="AM93" s="22">
        <v>0.33333333333333331</v>
      </c>
      <c r="AN93" s="22">
        <v>0.14583333333333331</v>
      </c>
    </row>
    <row r="94" spans="34:40" x14ac:dyDescent="0.25">
      <c r="AH94" s="2"/>
      <c r="AI94" s="2"/>
      <c r="AJ94" s="2" t="s">
        <v>196</v>
      </c>
      <c r="AK94" s="2" t="s">
        <v>36</v>
      </c>
      <c r="AL94" s="7">
        <v>4</v>
      </c>
      <c r="AM94" s="22">
        <v>0.25</v>
      </c>
      <c r="AN94" s="22">
        <v>6.25E-2</v>
      </c>
    </row>
    <row r="95" spans="34:40" x14ac:dyDescent="0.25">
      <c r="AH95" s="2" t="s">
        <v>152</v>
      </c>
      <c r="AI95" s="2" t="s">
        <v>141</v>
      </c>
      <c r="AJ95" s="2" t="s">
        <v>187</v>
      </c>
      <c r="AK95" s="2" t="s">
        <v>81</v>
      </c>
      <c r="AL95" s="7">
        <v>1</v>
      </c>
      <c r="AM95" s="22">
        <v>1</v>
      </c>
      <c r="AN95" s="22">
        <v>0.52083333333333326</v>
      </c>
    </row>
    <row r="96" spans="34:40" x14ac:dyDescent="0.25">
      <c r="AH96" s="2"/>
      <c r="AI96" s="2"/>
      <c r="AJ96" s="2" t="s">
        <v>198</v>
      </c>
      <c r="AK96" s="2" t="s">
        <v>82</v>
      </c>
      <c r="AL96" s="7">
        <v>2</v>
      </c>
      <c r="AM96" s="22">
        <v>0.5</v>
      </c>
      <c r="AN96" s="22">
        <v>0.27083333333333331</v>
      </c>
    </row>
    <row r="97" spans="34:40" x14ac:dyDescent="0.25">
      <c r="AH97" s="2"/>
      <c r="AI97" s="2"/>
      <c r="AJ97" s="2" t="s">
        <v>199</v>
      </c>
      <c r="AK97" s="2" t="s">
        <v>83</v>
      </c>
      <c r="AL97" s="7">
        <v>3</v>
      </c>
      <c r="AM97" s="22">
        <v>0.33333333333333331</v>
      </c>
      <c r="AN97" s="22">
        <v>0.14583333333333331</v>
      </c>
    </row>
    <row r="98" spans="34:40" x14ac:dyDescent="0.25">
      <c r="AH98" s="2"/>
      <c r="AI98" s="2"/>
      <c r="AJ98" s="2" t="s">
        <v>200</v>
      </c>
      <c r="AK98" s="2" t="s">
        <v>36</v>
      </c>
      <c r="AL98" s="7">
        <v>4</v>
      </c>
      <c r="AM98" s="22">
        <v>0.25</v>
      </c>
      <c r="AN98" s="22">
        <v>6.25E-2</v>
      </c>
    </row>
    <row r="99" spans="34:40" x14ac:dyDescent="0.25">
      <c r="AH99" s="2" t="s">
        <v>153</v>
      </c>
      <c r="AI99" s="2" t="s">
        <v>143</v>
      </c>
      <c r="AJ99" s="2" t="s">
        <v>197</v>
      </c>
      <c r="AK99" s="2" t="s">
        <v>81</v>
      </c>
      <c r="AL99" s="7">
        <v>1</v>
      </c>
      <c r="AM99" s="22">
        <v>1</v>
      </c>
      <c r="AN99" s="22">
        <v>0.52083333333333326</v>
      </c>
    </row>
    <row r="100" spans="34:40" x14ac:dyDescent="0.25">
      <c r="AH100" s="2"/>
      <c r="AI100" s="2"/>
      <c r="AJ100" s="2" t="s">
        <v>201</v>
      </c>
      <c r="AK100" s="2" t="s">
        <v>82</v>
      </c>
      <c r="AL100" s="7">
        <v>2</v>
      </c>
      <c r="AM100" s="22">
        <v>0.5</v>
      </c>
      <c r="AN100" s="22">
        <v>0.27083333333333331</v>
      </c>
    </row>
    <row r="101" spans="34:40" x14ac:dyDescent="0.25">
      <c r="AH101" s="2"/>
      <c r="AI101" s="2"/>
      <c r="AJ101" s="2" t="s">
        <v>202</v>
      </c>
      <c r="AK101" s="2" t="s">
        <v>83</v>
      </c>
      <c r="AL101" s="7">
        <v>3</v>
      </c>
      <c r="AM101" s="22">
        <v>0.33333333333333331</v>
      </c>
      <c r="AN101" s="22">
        <v>0.14583333333333331</v>
      </c>
    </row>
    <row r="102" spans="34:40" x14ac:dyDescent="0.25">
      <c r="AH102" s="2"/>
      <c r="AI102" s="2"/>
      <c r="AJ102" s="2" t="s">
        <v>203</v>
      </c>
      <c r="AK102" s="2" t="s">
        <v>36</v>
      </c>
      <c r="AL102" s="7">
        <v>4</v>
      </c>
      <c r="AM102" s="22">
        <v>0.25</v>
      </c>
      <c r="AN102" s="22">
        <v>6.25E-2</v>
      </c>
    </row>
  </sheetData>
  <mergeCells count="21">
    <mergeCell ref="X24:X27"/>
    <mergeCell ref="X4:X7"/>
    <mergeCell ref="X8:X11"/>
    <mergeCell ref="X12:X15"/>
    <mergeCell ref="X16:X19"/>
    <mergeCell ref="X20:X23"/>
    <mergeCell ref="X52:X55"/>
    <mergeCell ref="X56:X58"/>
    <mergeCell ref="X59:X60"/>
    <mergeCell ref="X61:X62"/>
    <mergeCell ref="X28:X31"/>
    <mergeCell ref="X32:X35"/>
    <mergeCell ref="X36:X39"/>
    <mergeCell ref="X40:X43"/>
    <mergeCell ref="X44:X47"/>
    <mergeCell ref="X48:X51"/>
    <mergeCell ref="H4:H7"/>
    <mergeCell ref="H8:H10"/>
    <mergeCell ref="H11:H14"/>
    <mergeCell ref="H15:H17"/>
    <mergeCell ref="H18:H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2:M31"/>
  <sheetViews>
    <sheetView topLeftCell="A12" workbookViewId="0">
      <selection activeCell="M6" sqref="M6:M31"/>
    </sheetView>
  </sheetViews>
  <sheetFormatPr defaultRowHeight="15" x14ac:dyDescent="0.25"/>
  <cols>
    <col min="1" max="1" width="18.28515625" style="1" bestFit="1" customWidth="1"/>
    <col min="2" max="7" width="9.140625" style="1"/>
    <col min="8" max="8" width="18.7109375" style="1" bestFit="1" customWidth="1"/>
    <col min="9" max="9" width="9.140625" style="1"/>
    <col min="10" max="10" width="15.140625" style="1" customWidth="1"/>
    <col min="11" max="12" width="9.140625" style="1"/>
    <col min="13" max="13" width="11.7109375" style="1" bestFit="1" customWidth="1"/>
    <col min="14" max="16384" width="9.140625" style="1"/>
  </cols>
  <sheetData>
    <row r="2" spans="1:13" x14ac:dyDescent="0.25">
      <c r="A2" s="16" t="s">
        <v>211</v>
      </c>
      <c r="B2" s="89" t="s">
        <v>209</v>
      </c>
      <c r="C2" s="89"/>
      <c r="D2" s="89"/>
      <c r="E2" s="89"/>
      <c r="F2" s="89"/>
      <c r="H2" s="16" t="s">
        <v>212</v>
      </c>
      <c r="I2" s="89" t="s">
        <v>47</v>
      </c>
      <c r="J2" s="89"/>
      <c r="K2" s="89"/>
      <c r="L2" s="89"/>
      <c r="M2" s="89"/>
    </row>
    <row r="3" spans="1:13" x14ac:dyDescent="0.25">
      <c r="A3" s="16" t="s">
        <v>210</v>
      </c>
      <c r="B3" s="93" t="s">
        <v>214</v>
      </c>
      <c r="C3" s="93"/>
      <c r="D3" s="35"/>
      <c r="E3" s="93" t="s">
        <v>215</v>
      </c>
      <c r="F3" s="93"/>
      <c r="H3" s="16" t="s">
        <v>213</v>
      </c>
      <c r="I3" s="93" t="s">
        <v>77</v>
      </c>
      <c r="J3" s="93"/>
      <c r="K3" s="2"/>
      <c r="L3" s="93" t="s">
        <v>133</v>
      </c>
      <c r="M3" s="93"/>
    </row>
    <row r="4" spans="1:13" x14ac:dyDescent="0.25">
      <c r="B4" s="90"/>
      <c r="C4" s="91"/>
      <c r="D4" s="91"/>
      <c r="E4" s="91"/>
      <c r="F4" s="92"/>
      <c r="I4" s="89"/>
      <c r="J4" s="89"/>
      <c r="K4" s="89"/>
      <c r="L4" s="89"/>
      <c r="M4" s="89"/>
    </row>
    <row r="5" spans="1:13" x14ac:dyDescent="0.25">
      <c r="B5" s="7" t="s">
        <v>0</v>
      </c>
      <c r="C5" s="26" t="s">
        <v>208</v>
      </c>
      <c r="D5" s="19"/>
      <c r="E5" s="7" t="s">
        <v>0</v>
      </c>
      <c r="F5" s="26" t="s">
        <v>208</v>
      </c>
      <c r="I5" s="29" t="s">
        <v>0</v>
      </c>
      <c r="J5" s="30" t="s">
        <v>205</v>
      </c>
      <c r="K5" s="19"/>
      <c r="L5" s="29" t="s">
        <v>0</v>
      </c>
      <c r="M5" s="30" t="s">
        <v>206</v>
      </c>
    </row>
    <row r="6" spans="1:13" x14ac:dyDescent="0.25">
      <c r="B6" s="2" t="s">
        <v>4</v>
      </c>
      <c r="C6" s="21">
        <v>0.45666666666666667</v>
      </c>
      <c r="D6" s="19"/>
      <c r="E6" s="2" t="s">
        <v>4</v>
      </c>
      <c r="F6" s="21">
        <v>0.45666666666666667</v>
      </c>
      <c r="I6" s="2" t="s">
        <v>62</v>
      </c>
      <c r="J6" s="21">
        <v>0.2112955620768121</v>
      </c>
      <c r="K6" s="19"/>
      <c r="L6" s="2" t="s">
        <v>62</v>
      </c>
      <c r="M6" s="21">
        <v>0.14824691216211711</v>
      </c>
    </row>
    <row r="7" spans="1:13" x14ac:dyDescent="0.25">
      <c r="B7" s="2" t="s">
        <v>10</v>
      </c>
      <c r="C7" s="21">
        <v>0.25666666666666665</v>
      </c>
      <c r="D7" s="19"/>
      <c r="E7" s="2" t="s">
        <v>10</v>
      </c>
      <c r="F7" s="21">
        <v>0.25666666666666665</v>
      </c>
      <c r="I7" s="2" t="s">
        <v>48</v>
      </c>
      <c r="J7" s="21">
        <v>0.14879556207681213</v>
      </c>
      <c r="K7" s="19"/>
      <c r="L7" s="2" t="s">
        <v>48</v>
      </c>
      <c r="M7" s="21">
        <v>0.10978537370057867</v>
      </c>
    </row>
    <row r="8" spans="1:13" x14ac:dyDescent="0.25">
      <c r="B8" s="2" t="s">
        <v>18</v>
      </c>
      <c r="C8" s="21">
        <v>0.15666666666666665</v>
      </c>
      <c r="D8" s="19"/>
      <c r="E8" s="2" t="s">
        <v>18</v>
      </c>
      <c r="F8" s="21">
        <v>0.15666666666666665</v>
      </c>
      <c r="I8" s="2" t="s">
        <v>63</v>
      </c>
      <c r="J8" s="21">
        <v>0.11754556207681206</v>
      </c>
      <c r="K8" s="19"/>
      <c r="L8" s="2" t="s">
        <v>63</v>
      </c>
      <c r="M8" s="21">
        <v>9.055460446980941E-2</v>
      </c>
    </row>
    <row r="9" spans="1:13" x14ac:dyDescent="0.25">
      <c r="B9" s="2" t="s">
        <v>28</v>
      </c>
      <c r="C9" s="21">
        <v>0.09</v>
      </c>
      <c r="D9" s="19"/>
      <c r="E9" s="2" t="s">
        <v>28</v>
      </c>
      <c r="F9" s="21">
        <v>0.09</v>
      </c>
      <c r="I9" s="2" t="s">
        <v>64</v>
      </c>
      <c r="J9" s="21">
        <v>9.6712228743478734E-2</v>
      </c>
      <c r="K9" s="19"/>
      <c r="L9" s="2" t="s">
        <v>64</v>
      </c>
      <c r="M9" s="21">
        <v>7.7734091649296622E-2</v>
      </c>
    </row>
    <row r="10" spans="1:13" x14ac:dyDescent="0.25">
      <c r="B10" s="2" t="s">
        <v>37</v>
      </c>
      <c r="C10" s="21">
        <v>0.04</v>
      </c>
      <c r="D10" s="33"/>
      <c r="E10" s="2" t="s">
        <v>37</v>
      </c>
      <c r="F10" s="21">
        <v>0.04</v>
      </c>
      <c r="I10" s="2" t="s">
        <v>65</v>
      </c>
      <c r="J10" s="21">
        <v>8.1087228743478734E-2</v>
      </c>
      <c r="K10" s="19"/>
      <c r="L10" s="2" t="s">
        <v>65</v>
      </c>
      <c r="M10" s="21">
        <v>6.8118707033911999E-2</v>
      </c>
    </row>
    <row r="11" spans="1:13" x14ac:dyDescent="0.25">
      <c r="I11" s="2" t="s">
        <v>66</v>
      </c>
      <c r="J11" s="21">
        <v>6.8587228743478751E-2</v>
      </c>
      <c r="K11" s="19"/>
      <c r="L11" s="2" t="s">
        <v>66</v>
      </c>
      <c r="M11" s="21">
        <v>6.042639934160432E-2</v>
      </c>
    </row>
    <row r="12" spans="1:13" x14ac:dyDescent="0.25">
      <c r="I12" s="2" t="s">
        <v>67</v>
      </c>
      <c r="J12" s="21">
        <v>5.817056207681208E-2</v>
      </c>
      <c r="K12" s="19"/>
      <c r="L12" s="2" t="s">
        <v>67</v>
      </c>
      <c r="M12" s="21">
        <v>5.4016142931347905E-2</v>
      </c>
    </row>
    <row r="13" spans="1:13" x14ac:dyDescent="0.25">
      <c r="I13" s="2" t="s">
        <v>68</v>
      </c>
      <c r="J13" s="21">
        <v>4.9241990648240655E-2</v>
      </c>
      <c r="K13" s="19"/>
      <c r="L13" s="2" t="s">
        <v>68</v>
      </c>
      <c r="M13" s="21">
        <v>4.8521637436842416E-2</v>
      </c>
    </row>
    <row r="14" spans="1:13" x14ac:dyDescent="0.25">
      <c r="I14" s="2" t="s">
        <v>69</v>
      </c>
      <c r="J14" s="21">
        <v>4.1429490648240648E-2</v>
      </c>
      <c r="K14" s="19"/>
      <c r="L14" s="2" t="s">
        <v>69</v>
      </c>
      <c r="M14" s="21">
        <v>4.3713945129150104E-2</v>
      </c>
    </row>
    <row r="15" spans="1:13" x14ac:dyDescent="0.25">
      <c r="I15" s="2" t="s">
        <v>70</v>
      </c>
      <c r="J15" s="21">
        <v>3.4485046203796201E-2</v>
      </c>
      <c r="K15" s="19"/>
      <c r="L15" s="2" t="s">
        <v>70</v>
      </c>
      <c r="M15" s="21">
        <v>3.9440440855645825E-2</v>
      </c>
    </row>
    <row r="16" spans="1:13" x14ac:dyDescent="0.25">
      <c r="I16" s="2" t="s">
        <v>71</v>
      </c>
      <c r="J16" s="21">
        <v>2.8235046203796202E-2</v>
      </c>
      <c r="K16" s="19"/>
      <c r="L16" s="2" t="s">
        <v>71</v>
      </c>
      <c r="M16" s="21">
        <v>3.5594287009491972E-2</v>
      </c>
    </row>
    <row r="17" spans="9:13" x14ac:dyDescent="0.25">
      <c r="I17" s="2" t="s">
        <v>72</v>
      </c>
      <c r="J17" s="21">
        <v>2.2553228021978022E-2</v>
      </c>
      <c r="K17" s="19"/>
      <c r="L17" s="2" t="s">
        <v>72</v>
      </c>
      <c r="M17" s="21">
        <v>3.2097783512988483E-2</v>
      </c>
    </row>
    <row r="18" spans="9:13" x14ac:dyDescent="0.25">
      <c r="I18" s="2" t="s">
        <v>73</v>
      </c>
      <c r="J18" s="21">
        <v>1.7344894688644689E-2</v>
      </c>
      <c r="K18" s="19"/>
      <c r="L18" s="2" t="s">
        <v>73</v>
      </c>
      <c r="M18" s="21">
        <v>2.8892655307860268E-2</v>
      </c>
    </row>
    <row r="19" spans="9:13" x14ac:dyDescent="0.25">
      <c r="I19" s="2" t="s">
        <v>78</v>
      </c>
      <c r="J19" s="21">
        <v>1.2537202380952382E-2</v>
      </c>
      <c r="K19" s="19"/>
      <c r="L19" s="2" t="s">
        <v>78</v>
      </c>
      <c r="M19" s="21">
        <v>2.5934075426203466E-2</v>
      </c>
    </row>
    <row r="20" spans="9:13" x14ac:dyDescent="0.25">
      <c r="I20" s="2" t="s">
        <v>79</v>
      </c>
      <c r="J20" s="21">
        <v>8.0729166666666657E-3</v>
      </c>
      <c r="K20" s="19"/>
      <c r="L20" s="2" t="s">
        <v>79</v>
      </c>
      <c r="M20" s="21">
        <v>2.3186822678950721E-2</v>
      </c>
    </row>
    <row r="21" spans="9:13" x14ac:dyDescent="0.25">
      <c r="I21" s="2" t="s">
        <v>80</v>
      </c>
      <c r="J21" s="21">
        <v>3.90625E-3</v>
      </c>
      <c r="K21" s="19"/>
      <c r="L21" s="2" t="s">
        <v>80</v>
      </c>
      <c r="M21" s="21">
        <v>2.0622720114848156E-2</v>
      </c>
    </row>
    <row r="22" spans="9:13" x14ac:dyDescent="0.25">
      <c r="I22" s="31"/>
      <c r="J22" s="19"/>
      <c r="K22" s="19"/>
      <c r="L22" s="2" t="s">
        <v>144</v>
      </c>
      <c r="M22" s="21">
        <v>1.8218873961002004E-2</v>
      </c>
    </row>
    <row r="23" spans="9:13" x14ac:dyDescent="0.25">
      <c r="I23" s="31"/>
      <c r="J23" s="19"/>
      <c r="K23" s="19"/>
      <c r="L23" s="2" t="s">
        <v>145</v>
      </c>
      <c r="M23" s="21">
        <v>1.5956430522087974E-2</v>
      </c>
    </row>
    <row r="24" spans="9:13" x14ac:dyDescent="0.25">
      <c r="I24" s="31"/>
      <c r="J24" s="19"/>
      <c r="K24" s="19"/>
      <c r="L24" s="2" t="s">
        <v>146</v>
      </c>
      <c r="M24" s="21">
        <v>1.3819678385335838E-2</v>
      </c>
    </row>
    <row r="25" spans="9:13" x14ac:dyDescent="0.25">
      <c r="I25" s="31"/>
      <c r="J25" s="19"/>
      <c r="K25" s="19"/>
      <c r="L25" s="2" t="s">
        <v>147</v>
      </c>
      <c r="M25" s="21">
        <v>1.1795386887360131E-2</v>
      </c>
    </row>
    <row r="26" spans="9:13" x14ac:dyDescent="0.25">
      <c r="I26" s="31"/>
      <c r="J26" s="19"/>
      <c r="K26" s="19"/>
      <c r="L26" s="2" t="s">
        <v>148</v>
      </c>
      <c r="M26" s="21">
        <v>9.8723099642832064E-3</v>
      </c>
    </row>
    <row r="27" spans="9:13" x14ac:dyDescent="0.25">
      <c r="I27" s="31"/>
      <c r="J27" s="19"/>
      <c r="K27" s="19"/>
      <c r="L27" s="2" t="s">
        <v>149</v>
      </c>
      <c r="M27" s="21">
        <v>8.0408081327813779E-3</v>
      </c>
    </row>
    <row r="28" spans="9:13" x14ac:dyDescent="0.25">
      <c r="I28" s="31"/>
      <c r="J28" s="19"/>
      <c r="K28" s="19"/>
      <c r="L28" s="2" t="s">
        <v>150</v>
      </c>
      <c r="M28" s="21">
        <v>6.292556384529629E-3</v>
      </c>
    </row>
    <row r="29" spans="9:13" x14ac:dyDescent="0.25">
      <c r="I29" s="31"/>
      <c r="J29" s="19"/>
      <c r="K29" s="19"/>
      <c r="L29" s="2" t="s">
        <v>151</v>
      </c>
      <c r="M29" s="21">
        <v>4.6203155818540431E-3</v>
      </c>
    </row>
    <row r="30" spans="9:13" x14ac:dyDescent="0.25">
      <c r="I30" s="31"/>
      <c r="J30" s="19"/>
      <c r="K30" s="19"/>
      <c r="L30" s="2" t="s">
        <v>152</v>
      </c>
      <c r="M30" s="21">
        <v>3.017751479289941E-3</v>
      </c>
    </row>
    <row r="31" spans="9:13" x14ac:dyDescent="0.25">
      <c r="I31" s="32"/>
      <c r="J31" s="33"/>
      <c r="K31" s="33"/>
      <c r="L31" s="2" t="s">
        <v>153</v>
      </c>
      <c r="M31" s="21">
        <v>1.4792899408284025E-3</v>
      </c>
    </row>
  </sheetData>
  <mergeCells count="8">
    <mergeCell ref="B2:F2"/>
    <mergeCell ref="B4:F4"/>
    <mergeCell ref="B3:C3"/>
    <mergeCell ref="I3:J3"/>
    <mergeCell ref="L3:M3"/>
    <mergeCell ref="I2:M2"/>
    <mergeCell ref="I4:M4"/>
    <mergeCell ref="E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BD120"/>
  <sheetViews>
    <sheetView topLeftCell="X83" zoomScale="55" zoomScaleNormal="55" workbookViewId="0">
      <selection activeCell="AZ5" sqref="AZ5:BC118"/>
    </sheetView>
  </sheetViews>
  <sheetFormatPr defaultRowHeight="15" x14ac:dyDescent="0.25"/>
  <cols>
    <col min="1" max="1" width="11.85546875" style="1" bestFit="1" customWidth="1"/>
    <col min="2" max="2" width="5.7109375" style="1" bestFit="1" customWidth="1"/>
    <col min="3" max="3" width="9.140625" style="1"/>
    <col min="4" max="8" width="3.5703125" style="3" bestFit="1" customWidth="1"/>
    <col min="9" max="10" width="9.140625" style="1"/>
    <col min="11" max="11" width="5.7109375" style="1" bestFit="1" customWidth="1"/>
    <col min="12" max="12" width="9.140625" style="1"/>
    <col min="13" max="17" width="4" style="1" bestFit="1" customWidth="1"/>
    <col min="18" max="18" width="9.140625" style="1"/>
    <col min="19" max="19" width="5.7109375" style="1" bestFit="1" customWidth="1"/>
    <col min="20" max="20" width="9.140625" style="1"/>
    <col min="21" max="21" width="10.42578125" style="1" bestFit="1" customWidth="1"/>
    <col min="22" max="36" width="9.140625" style="1"/>
    <col min="37" max="37" width="3.5703125" style="1" bestFit="1" customWidth="1"/>
    <col min="38" max="44" width="9.140625" style="1"/>
    <col min="45" max="45" width="4" style="1" bestFit="1" customWidth="1"/>
    <col min="46" max="47" width="9.140625" style="1"/>
    <col min="48" max="48" width="6.42578125" style="1" bestFit="1" customWidth="1"/>
    <col min="49" max="51" width="9.140625" style="1"/>
    <col min="52" max="52" width="4" style="1" bestFit="1" customWidth="1"/>
    <col min="53" max="16384" width="9.140625" style="1"/>
  </cols>
  <sheetData>
    <row r="2" spans="1:56" x14ac:dyDescent="0.25">
      <c r="A2" s="16" t="s">
        <v>330</v>
      </c>
      <c r="B2" s="98" t="s">
        <v>133</v>
      </c>
      <c r="C2" s="98"/>
      <c r="D2" s="98"/>
      <c r="E2" s="98"/>
      <c r="F2" s="98"/>
      <c r="G2" s="98"/>
      <c r="H2" s="98"/>
    </row>
    <row r="3" spans="1:56" x14ac:dyDescent="0.25">
      <c r="A3" s="16"/>
      <c r="B3" s="89" t="s">
        <v>382</v>
      </c>
      <c r="C3" s="89"/>
      <c r="D3" s="89"/>
      <c r="E3" s="89"/>
      <c r="F3" s="89"/>
      <c r="G3" s="89"/>
      <c r="H3" s="89"/>
      <c r="K3" s="94" t="s">
        <v>384</v>
      </c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AB3" s="94" t="s">
        <v>386</v>
      </c>
      <c r="AC3" s="94"/>
      <c r="AD3" s="94"/>
      <c r="AE3" s="94"/>
      <c r="AF3" s="94"/>
      <c r="AG3" s="94"/>
      <c r="AH3" s="94"/>
      <c r="AK3" s="94" t="s">
        <v>391</v>
      </c>
      <c r="AL3" s="94"/>
      <c r="AM3" s="94"/>
      <c r="AN3" s="94"/>
      <c r="AO3" s="94"/>
      <c r="AP3" s="94"/>
      <c r="AQ3" s="94"/>
      <c r="AS3" s="95" t="s">
        <v>395</v>
      </c>
      <c r="AT3" s="96"/>
      <c r="AU3" s="96"/>
      <c r="AV3" s="96"/>
      <c r="AW3" s="97"/>
      <c r="AX3" s="50"/>
      <c r="AY3" s="50"/>
      <c r="AZ3" s="95" t="s">
        <v>395</v>
      </c>
      <c r="BA3" s="96"/>
      <c r="BB3" s="96"/>
      <c r="BC3" s="97"/>
      <c r="BD3" s="50"/>
    </row>
    <row r="4" spans="1:56" x14ac:dyDescent="0.25">
      <c r="A4" s="16"/>
      <c r="B4" s="46"/>
      <c r="C4" s="46"/>
      <c r="D4" s="46"/>
      <c r="E4" s="46"/>
      <c r="F4" s="46"/>
      <c r="G4" s="46"/>
      <c r="H4" s="46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AB4" s="89" t="s">
        <v>385</v>
      </c>
      <c r="AC4" s="89"/>
      <c r="AD4" s="45">
        <v>0.45666666666666667</v>
      </c>
      <c r="AE4" s="45">
        <v>0.25666666666666665</v>
      </c>
      <c r="AF4" s="45">
        <v>0.15666666666666665</v>
      </c>
      <c r="AG4" s="45">
        <v>0.09</v>
      </c>
      <c r="AH4" s="45">
        <v>0.04</v>
      </c>
    </row>
    <row r="5" spans="1:56" x14ac:dyDescent="0.25">
      <c r="B5" s="36" t="s">
        <v>216</v>
      </c>
      <c r="C5" s="37" t="s">
        <v>217</v>
      </c>
      <c r="D5" s="7" t="s">
        <v>331</v>
      </c>
      <c r="E5" s="7" t="s">
        <v>332</v>
      </c>
      <c r="F5" s="7" t="s">
        <v>333</v>
      </c>
      <c r="G5" s="7" t="s">
        <v>334</v>
      </c>
      <c r="H5" s="7" t="s">
        <v>335</v>
      </c>
      <c r="K5" s="36" t="s">
        <v>216</v>
      </c>
      <c r="L5" s="37" t="s">
        <v>217</v>
      </c>
      <c r="M5" s="7" t="s">
        <v>331</v>
      </c>
      <c r="N5" s="7" t="s">
        <v>332</v>
      </c>
      <c r="O5" s="7" t="s">
        <v>333</v>
      </c>
      <c r="P5" s="7" t="s">
        <v>334</v>
      </c>
      <c r="Q5" s="7" t="s">
        <v>335</v>
      </c>
      <c r="S5" s="36" t="s">
        <v>216</v>
      </c>
      <c r="T5" s="37" t="s">
        <v>217</v>
      </c>
      <c r="U5" s="7" t="s">
        <v>331</v>
      </c>
      <c r="V5" s="7" t="s">
        <v>332</v>
      </c>
      <c r="W5" s="7" t="s">
        <v>333</v>
      </c>
      <c r="X5" s="7" t="s">
        <v>334</v>
      </c>
      <c r="Y5" s="7" t="s">
        <v>335</v>
      </c>
      <c r="AB5" s="36" t="s">
        <v>216</v>
      </c>
      <c r="AC5" s="37" t="s">
        <v>217</v>
      </c>
      <c r="AD5" s="7" t="s">
        <v>331</v>
      </c>
      <c r="AE5" s="7" t="s">
        <v>332</v>
      </c>
      <c r="AF5" s="7" t="s">
        <v>333</v>
      </c>
      <c r="AG5" s="7" t="s">
        <v>334</v>
      </c>
      <c r="AH5" s="7" t="s">
        <v>335</v>
      </c>
      <c r="AK5" s="7" t="s">
        <v>387</v>
      </c>
      <c r="AL5" s="7" t="s">
        <v>388</v>
      </c>
      <c r="AM5" s="7" t="s">
        <v>331</v>
      </c>
      <c r="AN5" s="7" t="s">
        <v>332</v>
      </c>
      <c r="AO5" s="7" t="s">
        <v>333</v>
      </c>
      <c r="AP5" s="7" t="s">
        <v>334</v>
      </c>
      <c r="AQ5" s="7" t="s">
        <v>335</v>
      </c>
      <c r="AS5" s="40" t="s">
        <v>387</v>
      </c>
      <c r="AT5" s="41" t="s">
        <v>217</v>
      </c>
      <c r="AU5" s="40" t="s">
        <v>388</v>
      </c>
      <c r="AV5" s="41" t="s">
        <v>392</v>
      </c>
      <c r="AW5" s="41" t="s">
        <v>393</v>
      </c>
      <c r="AZ5" s="40" t="s">
        <v>387</v>
      </c>
      <c r="BA5" s="41" t="s">
        <v>217</v>
      </c>
      <c r="BB5" s="40" t="s">
        <v>388</v>
      </c>
      <c r="BC5" s="7" t="s">
        <v>507</v>
      </c>
    </row>
    <row r="6" spans="1:56" x14ac:dyDescent="0.25">
      <c r="B6" s="38">
        <v>1</v>
      </c>
      <c r="C6" s="38" t="s">
        <v>218</v>
      </c>
      <c r="D6" s="7">
        <v>4</v>
      </c>
      <c r="E6" s="7">
        <v>3</v>
      </c>
      <c r="F6" s="7">
        <v>2</v>
      </c>
      <c r="G6" s="7">
        <v>3</v>
      </c>
      <c r="H6" s="7">
        <v>3</v>
      </c>
      <c r="K6" s="38">
        <v>1</v>
      </c>
      <c r="L6" s="38" t="s">
        <v>218</v>
      </c>
      <c r="M6" s="7">
        <f>D6^2</f>
        <v>16</v>
      </c>
      <c r="N6" s="7">
        <f t="shared" ref="N6:Q21" si="0">E6^2</f>
        <v>9</v>
      </c>
      <c r="O6" s="7">
        <f t="shared" si="0"/>
        <v>4</v>
      </c>
      <c r="P6" s="7">
        <f t="shared" si="0"/>
        <v>9</v>
      </c>
      <c r="Q6" s="7">
        <f t="shared" si="0"/>
        <v>9</v>
      </c>
      <c r="S6" s="38">
        <v>1</v>
      </c>
      <c r="T6" s="38" t="s">
        <v>218</v>
      </c>
      <c r="U6" s="44">
        <f>D6/SQRT(908)</f>
        <v>0.13274466231999441</v>
      </c>
      <c r="V6" s="44">
        <f>E6/SQRT(748)</f>
        <v>0.10969086361906959</v>
      </c>
      <c r="W6" s="44">
        <f>F6/SQRT(799)</f>
        <v>7.0754913767722499E-2</v>
      </c>
      <c r="X6" s="44">
        <f>G6/SQRT(738)</f>
        <v>0.11043152607484655</v>
      </c>
      <c r="Y6" s="44">
        <f>H6/SQRT(763)</f>
        <v>0.10860729213839948</v>
      </c>
      <c r="AB6" s="38">
        <v>1</v>
      </c>
      <c r="AC6" s="38" t="s">
        <v>218</v>
      </c>
      <c r="AD6" s="44">
        <f>U6*0.457</f>
        <v>6.0664310680237449E-2</v>
      </c>
      <c r="AE6" s="44">
        <f>V6*0.257</f>
        <v>2.8190551950100885E-2</v>
      </c>
      <c r="AF6" s="44">
        <f>W6*0.157</f>
        <v>1.1108521461532432E-2</v>
      </c>
      <c r="AG6" s="44">
        <f>X6*0.09</f>
        <v>9.9388373467361891E-3</v>
      </c>
      <c r="AH6" s="44">
        <f>Y6*0.04</f>
        <v>4.3442916855359797E-3</v>
      </c>
      <c r="AK6" s="2"/>
      <c r="AL6" s="2" t="s">
        <v>389</v>
      </c>
      <c r="AM6" s="49">
        <f>MAX(AD6:AD117)</f>
        <v>6.0664310680237449E-2</v>
      </c>
      <c r="AN6" s="49">
        <f>MAX(AE6:AE117)</f>
        <v>2.8190551950100885E-2</v>
      </c>
      <c r="AO6" s="49">
        <f t="shared" ref="AO6" si="1">MAX(AF6:AF117)</f>
        <v>2.2217042923064863E-2</v>
      </c>
      <c r="AP6" s="49">
        <f>MAX(AG6:AG117)</f>
        <v>9.9388373467361891E-3</v>
      </c>
      <c r="AQ6" s="49">
        <f>MAX(AH6:AH117)</f>
        <v>4.3442916855359797E-3</v>
      </c>
      <c r="AS6" s="40"/>
      <c r="AT6" s="41"/>
      <c r="AU6" s="40"/>
      <c r="AV6" s="41"/>
      <c r="AW6" s="41"/>
      <c r="AZ6" s="40"/>
      <c r="BA6" s="41"/>
      <c r="BB6" s="40"/>
      <c r="BC6" s="2"/>
    </row>
    <row r="7" spans="1:56" x14ac:dyDescent="0.25">
      <c r="B7" s="38">
        <v>2</v>
      </c>
      <c r="C7" s="38" t="s">
        <v>219</v>
      </c>
      <c r="D7" s="7">
        <v>3</v>
      </c>
      <c r="E7" s="7">
        <v>2</v>
      </c>
      <c r="F7" s="7">
        <v>4</v>
      </c>
      <c r="G7" s="7">
        <v>2</v>
      </c>
      <c r="H7" s="7">
        <v>3</v>
      </c>
      <c r="K7" s="38">
        <v>2</v>
      </c>
      <c r="L7" s="38" t="s">
        <v>219</v>
      </c>
      <c r="M7" s="7">
        <f t="shared" ref="M7:M70" si="2">D7^2</f>
        <v>9</v>
      </c>
      <c r="N7" s="7">
        <f t="shared" si="0"/>
        <v>4</v>
      </c>
      <c r="O7" s="7">
        <f t="shared" si="0"/>
        <v>16</v>
      </c>
      <c r="P7" s="7">
        <f t="shared" si="0"/>
        <v>4</v>
      </c>
      <c r="Q7" s="7">
        <f t="shared" si="0"/>
        <v>9</v>
      </c>
      <c r="S7" s="38">
        <v>2</v>
      </c>
      <c r="T7" s="38" t="s">
        <v>219</v>
      </c>
      <c r="U7" s="44">
        <f t="shared" ref="U7:U70" si="3">D7/SQRT(908)</f>
        <v>9.9558496739995797E-2</v>
      </c>
      <c r="V7" s="44">
        <f t="shared" ref="V7:V70" si="4">E7/SQRT(748)</f>
        <v>7.3127242412713067E-2</v>
      </c>
      <c r="W7" s="44">
        <f t="shared" ref="W7:W70" si="5">F7/SQRT(799)</f>
        <v>0.141509827535445</v>
      </c>
      <c r="X7" s="44">
        <f t="shared" ref="X7:X70" si="6">G7/SQRT(738)</f>
        <v>7.3621017383231027E-2</v>
      </c>
      <c r="Y7" s="44">
        <f t="shared" ref="Y7:Y70" si="7">H7/SQRT(763)</f>
        <v>0.10860729213839948</v>
      </c>
      <c r="AB7" s="38">
        <v>2</v>
      </c>
      <c r="AC7" s="38" t="s">
        <v>219</v>
      </c>
      <c r="AD7" s="44">
        <f t="shared" ref="AD7:AD70" si="8">U7*0.457</f>
        <v>4.549823301017808E-2</v>
      </c>
      <c r="AE7" s="44">
        <f t="shared" ref="AE7:AE70" si="9">V7*0.257</f>
        <v>1.8793701300067259E-2</v>
      </c>
      <c r="AF7" s="44">
        <f t="shared" ref="AF7:AF70" si="10">W7*0.157</f>
        <v>2.2217042923064863E-2</v>
      </c>
      <c r="AG7" s="44">
        <f t="shared" ref="AG7:AG70" si="11">X7*0.09</f>
        <v>6.6258915644907919E-3</v>
      </c>
      <c r="AH7" s="44">
        <f t="shared" ref="AH7:AH70" si="12">Y7*0.04</f>
        <v>4.3442916855359797E-3</v>
      </c>
      <c r="AK7" s="2"/>
      <c r="AL7" s="2" t="s">
        <v>390</v>
      </c>
      <c r="AM7" s="49">
        <f>MIN(AD7:AD118)</f>
        <v>3.0332155340118724E-2</v>
      </c>
      <c r="AN7" s="49">
        <f t="shared" ref="AN7:AQ7" si="13">MIN(AE7:AE118)</f>
        <v>1.8793701300067259E-2</v>
      </c>
      <c r="AO7" s="49">
        <f t="shared" si="13"/>
        <v>1.1108521461532432E-2</v>
      </c>
      <c r="AP7" s="49">
        <f t="shared" si="13"/>
        <v>6.6258915644907919E-3</v>
      </c>
      <c r="AQ7" s="49">
        <f t="shared" si="13"/>
        <v>2.8961944570239863E-3</v>
      </c>
      <c r="AS7" s="38">
        <v>1</v>
      </c>
      <c r="AT7" s="38" t="s">
        <v>218</v>
      </c>
      <c r="AU7" s="40" t="s">
        <v>394</v>
      </c>
      <c r="AV7" s="51">
        <f>SQRT((AD6-0.0607)^2+(AE6-0.0282)^2+(AF6-0.0221)^2+(AG6-0.0099)^2+(AH6-0.0043)^2)</f>
        <v>1.0991698392318373E-2</v>
      </c>
      <c r="AW7" s="51">
        <f>SQRT((AD6-0.0303)^2+(AE6-0.0188)^2+(AF6-0.0111)^2+(AG6-0.0066)^2+(AH6-0.0029)^2)</f>
        <v>3.1990744207187505E-2</v>
      </c>
      <c r="AZ7" s="38">
        <v>1</v>
      </c>
      <c r="BA7" s="38" t="s">
        <v>218</v>
      </c>
      <c r="BB7" s="40" t="s">
        <v>394</v>
      </c>
      <c r="BC7" s="52">
        <f>AW7/(AW7+AV7)</f>
        <v>0.74427469153545189</v>
      </c>
    </row>
    <row r="8" spans="1:56" x14ac:dyDescent="0.25">
      <c r="B8" s="38">
        <v>3</v>
      </c>
      <c r="C8" s="38" t="s">
        <v>220</v>
      </c>
      <c r="D8" s="7">
        <v>2</v>
      </c>
      <c r="E8" s="7">
        <v>3</v>
      </c>
      <c r="F8" s="7">
        <v>3</v>
      </c>
      <c r="G8" s="7">
        <v>3</v>
      </c>
      <c r="H8" s="7">
        <v>3</v>
      </c>
      <c r="K8" s="38">
        <v>3</v>
      </c>
      <c r="L8" s="38" t="s">
        <v>220</v>
      </c>
      <c r="M8" s="7">
        <f t="shared" si="2"/>
        <v>4</v>
      </c>
      <c r="N8" s="7">
        <f t="shared" si="0"/>
        <v>9</v>
      </c>
      <c r="O8" s="7">
        <f t="shared" si="0"/>
        <v>9</v>
      </c>
      <c r="P8" s="7">
        <f t="shared" si="0"/>
        <v>9</v>
      </c>
      <c r="Q8" s="7">
        <f t="shared" si="0"/>
        <v>9</v>
      </c>
      <c r="S8" s="38">
        <v>3</v>
      </c>
      <c r="T8" s="38" t="s">
        <v>220</v>
      </c>
      <c r="U8" s="44">
        <f t="shared" si="3"/>
        <v>6.6372331159997203E-2</v>
      </c>
      <c r="V8" s="44">
        <f t="shared" si="4"/>
        <v>0.10969086361906959</v>
      </c>
      <c r="W8" s="44">
        <f t="shared" si="5"/>
        <v>0.10613237065158375</v>
      </c>
      <c r="X8" s="44">
        <f t="shared" si="6"/>
        <v>0.11043152607484655</v>
      </c>
      <c r="Y8" s="44">
        <f t="shared" si="7"/>
        <v>0.10860729213839948</v>
      </c>
      <c r="AB8" s="38">
        <v>3</v>
      </c>
      <c r="AC8" s="38" t="s">
        <v>220</v>
      </c>
      <c r="AD8" s="44">
        <f t="shared" si="8"/>
        <v>3.0332155340118724E-2</v>
      </c>
      <c r="AE8" s="44">
        <f t="shared" si="9"/>
        <v>2.8190551950100885E-2</v>
      </c>
      <c r="AF8" s="44">
        <f t="shared" si="10"/>
        <v>1.666278219229865E-2</v>
      </c>
      <c r="AG8" s="44">
        <f t="shared" si="11"/>
        <v>9.9388373467361891E-3</v>
      </c>
      <c r="AH8" s="44">
        <f t="shared" si="12"/>
        <v>4.3442916855359797E-3</v>
      </c>
      <c r="AS8" s="38">
        <v>2</v>
      </c>
      <c r="AT8" s="38" t="s">
        <v>219</v>
      </c>
      <c r="AU8" s="40" t="s">
        <v>396</v>
      </c>
      <c r="AV8" s="51">
        <f>SQRT((AD7-0.0607)^2+(AE7-0.0282)^2+(AF7-0.0221)^2+(AG7-0.0099)^2+(AH7-0.0043)^2)</f>
        <v>1.8174367160699582E-2</v>
      </c>
      <c r="AW8" s="51">
        <f t="shared" ref="AW8:AW71" si="14">SQRT((AD7-0.0303)^2+(AE7-0.0188)^2+(AF7-0.0111)^2+(AG7-0.0066)^2+(AH7-0.0029)^2)</f>
        <v>1.8885486980869046E-2</v>
      </c>
      <c r="AZ8" s="38">
        <v>2</v>
      </c>
      <c r="BA8" s="38" t="s">
        <v>219</v>
      </c>
      <c r="BB8" s="40" t="s">
        <v>396</v>
      </c>
      <c r="BC8" s="52">
        <f t="shared" ref="BC8:BC71" si="15">AW8/(AW8+AV8)</f>
        <v>0.50959420694767155</v>
      </c>
    </row>
    <row r="9" spans="1:56" x14ac:dyDescent="0.25">
      <c r="B9" s="38">
        <v>4</v>
      </c>
      <c r="C9" s="38" t="s">
        <v>221</v>
      </c>
      <c r="D9" s="7">
        <v>3</v>
      </c>
      <c r="E9" s="7">
        <v>3</v>
      </c>
      <c r="F9" s="7">
        <v>3</v>
      </c>
      <c r="G9" s="7">
        <v>3</v>
      </c>
      <c r="H9" s="7">
        <v>3</v>
      </c>
      <c r="K9" s="38">
        <v>4</v>
      </c>
      <c r="L9" s="38" t="s">
        <v>221</v>
      </c>
      <c r="M9" s="7">
        <f t="shared" si="2"/>
        <v>9</v>
      </c>
      <c r="N9" s="7">
        <f t="shared" si="0"/>
        <v>9</v>
      </c>
      <c r="O9" s="7">
        <f t="shared" si="0"/>
        <v>9</v>
      </c>
      <c r="P9" s="7">
        <f t="shared" si="0"/>
        <v>9</v>
      </c>
      <c r="Q9" s="7">
        <f t="shared" si="0"/>
        <v>9</v>
      </c>
      <c r="S9" s="38">
        <v>4</v>
      </c>
      <c r="T9" s="38" t="s">
        <v>221</v>
      </c>
      <c r="U9" s="44">
        <f t="shared" si="3"/>
        <v>9.9558496739995797E-2</v>
      </c>
      <c r="V9" s="44">
        <f t="shared" si="4"/>
        <v>0.10969086361906959</v>
      </c>
      <c r="W9" s="44">
        <f t="shared" si="5"/>
        <v>0.10613237065158375</v>
      </c>
      <c r="X9" s="44">
        <f t="shared" si="6"/>
        <v>0.11043152607484655</v>
      </c>
      <c r="Y9" s="44">
        <f t="shared" si="7"/>
        <v>0.10860729213839948</v>
      </c>
      <c r="AB9" s="38">
        <v>4</v>
      </c>
      <c r="AC9" s="38" t="s">
        <v>221</v>
      </c>
      <c r="AD9" s="44">
        <f t="shared" si="8"/>
        <v>4.549823301017808E-2</v>
      </c>
      <c r="AE9" s="44">
        <f t="shared" si="9"/>
        <v>2.8190551950100885E-2</v>
      </c>
      <c r="AF9" s="44">
        <f t="shared" si="10"/>
        <v>1.666278219229865E-2</v>
      </c>
      <c r="AG9" s="44">
        <f t="shared" si="11"/>
        <v>9.9388373467361891E-3</v>
      </c>
      <c r="AH9" s="44">
        <f t="shared" si="12"/>
        <v>4.3442916855359797E-3</v>
      </c>
      <c r="AS9" s="38">
        <v>3</v>
      </c>
      <c r="AT9" s="38" t="s">
        <v>220</v>
      </c>
      <c r="AU9" s="40" t="s">
        <v>397</v>
      </c>
      <c r="AV9" s="51">
        <f t="shared" ref="AV9:AV71" si="16">SQRT((AD8-0.0607)^2+(AE8-0.0282)^2+(AF8-0.0221)^2+(AG8-0.0099)^2+(AH8-0.0043)^2)</f>
        <v>3.085081662020667E-2</v>
      </c>
      <c r="AW9" s="51">
        <f t="shared" si="14"/>
        <v>1.1504862403056603E-2</v>
      </c>
      <c r="AZ9" s="38">
        <v>3</v>
      </c>
      <c r="BA9" s="38" t="s">
        <v>220</v>
      </c>
      <c r="BB9" s="40" t="s">
        <v>397</v>
      </c>
      <c r="BC9" s="52">
        <f t="shared" si="15"/>
        <v>0.27162502569579194</v>
      </c>
    </row>
    <row r="10" spans="1:56" x14ac:dyDescent="0.25">
      <c r="B10" s="38">
        <v>5</v>
      </c>
      <c r="C10" s="38" t="s">
        <v>222</v>
      </c>
      <c r="D10" s="7">
        <v>2</v>
      </c>
      <c r="E10" s="7">
        <v>3</v>
      </c>
      <c r="F10" s="7">
        <v>3</v>
      </c>
      <c r="G10" s="7">
        <v>3</v>
      </c>
      <c r="H10" s="7">
        <v>2</v>
      </c>
      <c r="K10" s="38">
        <v>5</v>
      </c>
      <c r="L10" s="38" t="s">
        <v>222</v>
      </c>
      <c r="M10" s="7">
        <f t="shared" si="2"/>
        <v>4</v>
      </c>
      <c r="N10" s="7">
        <f t="shared" si="0"/>
        <v>9</v>
      </c>
      <c r="O10" s="7">
        <f t="shared" si="0"/>
        <v>9</v>
      </c>
      <c r="P10" s="7">
        <f t="shared" si="0"/>
        <v>9</v>
      </c>
      <c r="Q10" s="7">
        <f t="shared" si="0"/>
        <v>4</v>
      </c>
      <c r="S10" s="38">
        <v>5</v>
      </c>
      <c r="T10" s="38" t="s">
        <v>222</v>
      </c>
      <c r="U10" s="44">
        <f t="shared" si="3"/>
        <v>6.6372331159997203E-2</v>
      </c>
      <c r="V10" s="44">
        <f t="shared" si="4"/>
        <v>0.10969086361906959</v>
      </c>
      <c r="W10" s="44">
        <f t="shared" si="5"/>
        <v>0.10613237065158375</v>
      </c>
      <c r="X10" s="44">
        <f t="shared" si="6"/>
        <v>0.11043152607484655</v>
      </c>
      <c r="Y10" s="44">
        <f t="shared" si="7"/>
        <v>7.2404861425599654E-2</v>
      </c>
      <c r="AB10" s="38">
        <v>5</v>
      </c>
      <c r="AC10" s="38" t="s">
        <v>222</v>
      </c>
      <c r="AD10" s="44">
        <f t="shared" si="8"/>
        <v>3.0332155340118724E-2</v>
      </c>
      <c r="AE10" s="44">
        <f t="shared" si="9"/>
        <v>2.8190551950100885E-2</v>
      </c>
      <c r="AF10" s="44">
        <f t="shared" si="10"/>
        <v>1.666278219229865E-2</v>
      </c>
      <c r="AG10" s="44">
        <f t="shared" si="11"/>
        <v>9.9388373467361891E-3</v>
      </c>
      <c r="AH10" s="44">
        <f t="shared" si="12"/>
        <v>2.8961944570239863E-3</v>
      </c>
      <c r="AS10" s="38">
        <v>4</v>
      </c>
      <c r="AT10" s="38" t="s">
        <v>221</v>
      </c>
      <c r="AU10" s="40" t="s">
        <v>398</v>
      </c>
      <c r="AV10" s="51">
        <f t="shared" si="16"/>
        <v>1.6144987347773924E-2</v>
      </c>
      <c r="AW10" s="51">
        <f t="shared" si="14"/>
        <v>1.9061666023174204E-2</v>
      </c>
      <c r="AZ10" s="38">
        <v>4</v>
      </c>
      <c r="BA10" s="38" t="s">
        <v>221</v>
      </c>
      <c r="BB10" s="40" t="s">
        <v>398</v>
      </c>
      <c r="BC10" s="52">
        <f t="shared" si="15"/>
        <v>0.54142226534100335</v>
      </c>
    </row>
    <row r="11" spans="1:56" x14ac:dyDescent="0.25">
      <c r="B11" s="38">
        <v>6</v>
      </c>
      <c r="C11" s="38" t="s">
        <v>223</v>
      </c>
      <c r="D11" s="7">
        <v>2</v>
      </c>
      <c r="E11" s="7">
        <v>3</v>
      </c>
      <c r="F11" s="7">
        <v>3</v>
      </c>
      <c r="G11" s="7">
        <v>2</v>
      </c>
      <c r="H11" s="7">
        <v>2</v>
      </c>
      <c r="K11" s="38">
        <v>6</v>
      </c>
      <c r="L11" s="38" t="s">
        <v>223</v>
      </c>
      <c r="M11" s="7">
        <f t="shared" si="2"/>
        <v>4</v>
      </c>
      <c r="N11" s="7">
        <f t="shared" si="0"/>
        <v>9</v>
      </c>
      <c r="O11" s="7">
        <f t="shared" si="0"/>
        <v>9</v>
      </c>
      <c r="P11" s="7">
        <f t="shared" si="0"/>
        <v>4</v>
      </c>
      <c r="Q11" s="7">
        <f t="shared" si="0"/>
        <v>4</v>
      </c>
      <c r="S11" s="38">
        <v>6</v>
      </c>
      <c r="T11" s="38" t="s">
        <v>223</v>
      </c>
      <c r="U11" s="44">
        <f t="shared" si="3"/>
        <v>6.6372331159997203E-2</v>
      </c>
      <c r="V11" s="44">
        <f t="shared" si="4"/>
        <v>0.10969086361906959</v>
      </c>
      <c r="W11" s="44">
        <f t="shared" si="5"/>
        <v>0.10613237065158375</v>
      </c>
      <c r="X11" s="44">
        <f t="shared" si="6"/>
        <v>7.3621017383231027E-2</v>
      </c>
      <c r="Y11" s="44">
        <f t="shared" si="7"/>
        <v>7.2404861425599654E-2</v>
      </c>
      <c r="AB11" s="38">
        <v>6</v>
      </c>
      <c r="AC11" s="38" t="s">
        <v>223</v>
      </c>
      <c r="AD11" s="44">
        <f t="shared" si="8"/>
        <v>3.0332155340118724E-2</v>
      </c>
      <c r="AE11" s="44">
        <f t="shared" si="9"/>
        <v>2.8190551950100885E-2</v>
      </c>
      <c r="AF11" s="44">
        <f t="shared" si="10"/>
        <v>1.666278219229865E-2</v>
      </c>
      <c r="AG11" s="44">
        <f t="shared" si="11"/>
        <v>6.6258915644907919E-3</v>
      </c>
      <c r="AH11" s="44">
        <f t="shared" si="12"/>
        <v>2.8961944570239863E-3</v>
      </c>
      <c r="AS11" s="38">
        <v>5</v>
      </c>
      <c r="AT11" s="38" t="s">
        <v>222</v>
      </c>
      <c r="AU11" s="40" t="s">
        <v>399</v>
      </c>
      <c r="AV11" s="51">
        <f t="shared" si="16"/>
        <v>3.0882707044278077E-2</v>
      </c>
      <c r="AW11" s="51">
        <f t="shared" si="14"/>
        <v>1.1413846631285805E-2</v>
      </c>
      <c r="AZ11" s="38">
        <v>5</v>
      </c>
      <c r="BA11" s="38" t="s">
        <v>222</v>
      </c>
      <c r="BB11" s="40" t="s">
        <v>399</v>
      </c>
      <c r="BC11" s="52">
        <f t="shared" si="15"/>
        <v>0.26985287545732034</v>
      </c>
    </row>
    <row r="12" spans="1:56" x14ac:dyDescent="0.25">
      <c r="B12" s="38">
        <v>7</v>
      </c>
      <c r="C12" s="38" t="s">
        <v>224</v>
      </c>
      <c r="D12" s="7">
        <v>2</v>
      </c>
      <c r="E12" s="7">
        <v>2</v>
      </c>
      <c r="F12" s="7">
        <v>3</v>
      </c>
      <c r="G12" s="7">
        <v>2</v>
      </c>
      <c r="H12" s="7">
        <v>2</v>
      </c>
      <c r="K12" s="38">
        <v>7</v>
      </c>
      <c r="L12" s="38" t="s">
        <v>224</v>
      </c>
      <c r="M12" s="7">
        <f t="shared" si="2"/>
        <v>4</v>
      </c>
      <c r="N12" s="7">
        <f t="shared" si="0"/>
        <v>4</v>
      </c>
      <c r="O12" s="7">
        <f t="shared" si="0"/>
        <v>9</v>
      </c>
      <c r="P12" s="7">
        <f t="shared" si="0"/>
        <v>4</v>
      </c>
      <c r="Q12" s="7">
        <f t="shared" si="0"/>
        <v>4</v>
      </c>
      <c r="S12" s="38">
        <v>7</v>
      </c>
      <c r="T12" s="38" t="s">
        <v>224</v>
      </c>
      <c r="U12" s="44">
        <f t="shared" si="3"/>
        <v>6.6372331159997203E-2</v>
      </c>
      <c r="V12" s="44">
        <f t="shared" si="4"/>
        <v>7.3127242412713067E-2</v>
      </c>
      <c r="W12" s="44">
        <f t="shared" si="5"/>
        <v>0.10613237065158375</v>
      </c>
      <c r="X12" s="44">
        <f t="shared" si="6"/>
        <v>7.3621017383231027E-2</v>
      </c>
      <c r="Y12" s="44">
        <f t="shared" si="7"/>
        <v>7.2404861425599654E-2</v>
      </c>
      <c r="AB12" s="38">
        <v>7</v>
      </c>
      <c r="AC12" s="38" t="s">
        <v>224</v>
      </c>
      <c r="AD12" s="44">
        <f t="shared" si="8"/>
        <v>3.0332155340118724E-2</v>
      </c>
      <c r="AE12" s="44">
        <f t="shared" si="9"/>
        <v>1.8793701300067259E-2</v>
      </c>
      <c r="AF12" s="44">
        <f t="shared" si="10"/>
        <v>1.666278219229865E-2</v>
      </c>
      <c r="AG12" s="44">
        <f t="shared" si="11"/>
        <v>6.6258915644907919E-3</v>
      </c>
      <c r="AH12" s="44">
        <f t="shared" si="12"/>
        <v>2.8961944570239863E-3</v>
      </c>
      <c r="AS12" s="38">
        <v>6</v>
      </c>
      <c r="AT12" s="38" t="s">
        <v>223</v>
      </c>
      <c r="AU12" s="40" t="s">
        <v>400</v>
      </c>
      <c r="AV12" s="51">
        <f t="shared" si="16"/>
        <v>3.1055754250873924E-2</v>
      </c>
      <c r="AW12" s="51">
        <f t="shared" si="14"/>
        <v>1.0914610871106022E-2</v>
      </c>
      <c r="AZ12" s="38">
        <v>6</v>
      </c>
      <c r="BA12" s="38" t="s">
        <v>223</v>
      </c>
      <c r="BB12" s="40" t="s">
        <v>400</v>
      </c>
      <c r="BC12" s="52">
        <f t="shared" si="15"/>
        <v>0.26005518034890818</v>
      </c>
    </row>
    <row r="13" spans="1:56" x14ac:dyDescent="0.25">
      <c r="B13" s="38">
        <v>8</v>
      </c>
      <c r="C13" s="38" t="s">
        <v>225</v>
      </c>
      <c r="D13" s="7">
        <v>4</v>
      </c>
      <c r="E13" s="7">
        <v>3</v>
      </c>
      <c r="F13" s="7">
        <v>3</v>
      </c>
      <c r="G13" s="7">
        <v>2</v>
      </c>
      <c r="H13" s="7">
        <v>2</v>
      </c>
      <c r="K13" s="38">
        <v>8</v>
      </c>
      <c r="L13" s="38" t="s">
        <v>225</v>
      </c>
      <c r="M13" s="7">
        <f t="shared" si="2"/>
        <v>16</v>
      </c>
      <c r="N13" s="7">
        <f t="shared" si="0"/>
        <v>9</v>
      </c>
      <c r="O13" s="7">
        <f t="shared" si="0"/>
        <v>9</v>
      </c>
      <c r="P13" s="7">
        <f t="shared" si="0"/>
        <v>4</v>
      </c>
      <c r="Q13" s="7">
        <f t="shared" si="0"/>
        <v>4</v>
      </c>
      <c r="S13" s="38">
        <v>8</v>
      </c>
      <c r="T13" s="38" t="s">
        <v>225</v>
      </c>
      <c r="U13" s="44">
        <f t="shared" si="3"/>
        <v>0.13274466231999441</v>
      </c>
      <c r="V13" s="44">
        <f t="shared" si="4"/>
        <v>0.10969086361906959</v>
      </c>
      <c r="W13" s="44">
        <f t="shared" si="5"/>
        <v>0.10613237065158375</v>
      </c>
      <c r="X13" s="44">
        <f t="shared" si="6"/>
        <v>7.3621017383231027E-2</v>
      </c>
      <c r="Y13" s="44">
        <f t="shared" si="7"/>
        <v>7.2404861425599654E-2</v>
      </c>
      <c r="AB13" s="38">
        <v>8</v>
      </c>
      <c r="AC13" s="38" t="s">
        <v>225</v>
      </c>
      <c r="AD13" s="44">
        <f t="shared" si="8"/>
        <v>6.0664310680237449E-2</v>
      </c>
      <c r="AE13" s="44">
        <f t="shared" si="9"/>
        <v>2.8190551950100885E-2</v>
      </c>
      <c r="AF13" s="44">
        <f t="shared" si="10"/>
        <v>1.666278219229865E-2</v>
      </c>
      <c r="AG13" s="44">
        <f t="shared" si="11"/>
        <v>6.6258915644907919E-3</v>
      </c>
      <c r="AH13" s="44">
        <f t="shared" si="12"/>
        <v>2.8961944570239863E-3</v>
      </c>
      <c r="AS13" s="38">
        <v>7</v>
      </c>
      <c r="AT13" s="38" t="s">
        <v>224</v>
      </c>
      <c r="AU13" s="40" t="s">
        <v>401</v>
      </c>
      <c r="AV13" s="51">
        <f t="shared" si="16"/>
        <v>3.2449009816285353E-2</v>
      </c>
      <c r="AW13" s="51">
        <f t="shared" si="14"/>
        <v>5.5629402489819251E-3</v>
      </c>
      <c r="AZ13" s="38">
        <v>7</v>
      </c>
      <c r="BA13" s="38" t="s">
        <v>224</v>
      </c>
      <c r="BB13" s="40" t="s">
        <v>401</v>
      </c>
      <c r="BC13" s="52">
        <f t="shared" si="15"/>
        <v>0.14634714187065503</v>
      </c>
    </row>
    <row r="14" spans="1:56" x14ac:dyDescent="0.25">
      <c r="B14" s="38">
        <v>9</v>
      </c>
      <c r="C14" s="38" t="s">
        <v>226</v>
      </c>
      <c r="D14" s="7">
        <v>3</v>
      </c>
      <c r="E14" s="7">
        <v>3</v>
      </c>
      <c r="F14" s="7">
        <v>2</v>
      </c>
      <c r="G14" s="7">
        <v>2</v>
      </c>
      <c r="H14" s="7">
        <v>2</v>
      </c>
      <c r="K14" s="38">
        <v>9</v>
      </c>
      <c r="L14" s="38" t="s">
        <v>226</v>
      </c>
      <c r="M14" s="7">
        <f t="shared" si="2"/>
        <v>9</v>
      </c>
      <c r="N14" s="7">
        <f t="shared" si="0"/>
        <v>9</v>
      </c>
      <c r="O14" s="7">
        <f t="shared" si="0"/>
        <v>4</v>
      </c>
      <c r="P14" s="7">
        <f t="shared" si="0"/>
        <v>4</v>
      </c>
      <c r="Q14" s="7">
        <f t="shared" si="0"/>
        <v>4</v>
      </c>
      <c r="S14" s="38">
        <v>9</v>
      </c>
      <c r="T14" s="38" t="s">
        <v>226</v>
      </c>
      <c r="U14" s="44">
        <f t="shared" si="3"/>
        <v>9.9558496739995797E-2</v>
      </c>
      <c r="V14" s="44">
        <f t="shared" si="4"/>
        <v>0.10969086361906959</v>
      </c>
      <c r="W14" s="44">
        <f t="shared" si="5"/>
        <v>7.0754913767722499E-2</v>
      </c>
      <c r="X14" s="44">
        <f t="shared" si="6"/>
        <v>7.3621017383231027E-2</v>
      </c>
      <c r="Y14" s="44">
        <f t="shared" si="7"/>
        <v>7.2404861425599654E-2</v>
      </c>
      <c r="AB14" s="38">
        <v>9</v>
      </c>
      <c r="AC14" s="38" t="s">
        <v>226</v>
      </c>
      <c r="AD14" s="44">
        <f t="shared" si="8"/>
        <v>4.549823301017808E-2</v>
      </c>
      <c r="AE14" s="44">
        <f t="shared" si="9"/>
        <v>2.8190551950100885E-2</v>
      </c>
      <c r="AF14" s="44">
        <f t="shared" si="10"/>
        <v>1.1108521461532432E-2</v>
      </c>
      <c r="AG14" s="44">
        <f t="shared" si="11"/>
        <v>6.6258915644907919E-3</v>
      </c>
      <c r="AH14" s="44">
        <f t="shared" si="12"/>
        <v>2.8961944570239863E-3</v>
      </c>
      <c r="AS14" s="38">
        <v>8</v>
      </c>
      <c r="AT14" s="38" t="s">
        <v>225</v>
      </c>
      <c r="AU14" s="40" t="s">
        <v>402</v>
      </c>
      <c r="AV14" s="51">
        <f t="shared" si="16"/>
        <v>6.5003966441702183E-3</v>
      </c>
      <c r="AW14" s="51">
        <f t="shared" si="14"/>
        <v>3.2266376610765417E-2</v>
      </c>
      <c r="AZ14" s="38">
        <v>8</v>
      </c>
      <c r="BA14" s="38" t="s">
        <v>225</v>
      </c>
      <c r="BB14" s="40" t="s">
        <v>402</v>
      </c>
      <c r="BC14" s="52">
        <f t="shared" si="15"/>
        <v>0.83232041002167723</v>
      </c>
    </row>
    <row r="15" spans="1:56" x14ac:dyDescent="0.25">
      <c r="B15" s="38">
        <v>10</v>
      </c>
      <c r="C15" s="38" t="s">
        <v>227</v>
      </c>
      <c r="D15" s="7">
        <v>2</v>
      </c>
      <c r="E15" s="7">
        <v>3</v>
      </c>
      <c r="F15" s="7">
        <v>2</v>
      </c>
      <c r="G15" s="7">
        <v>3</v>
      </c>
      <c r="H15" s="7">
        <v>3</v>
      </c>
      <c r="K15" s="38">
        <v>10</v>
      </c>
      <c r="L15" s="38" t="s">
        <v>227</v>
      </c>
      <c r="M15" s="7">
        <f t="shared" si="2"/>
        <v>4</v>
      </c>
      <c r="N15" s="7">
        <f t="shared" si="0"/>
        <v>9</v>
      </c>
      <c r="O15" s="7">
        <f t="shared" si="0"/>
        <v>4</v>
      </c>
      <c r="P15" s="7">
        <f t="shared" si="0"/>
        <v>9</v>
      </c>
      <c r="Q15" s="7">
        <f t="shared" si="0"/>
        <v>9</v>
      </c>
      <c r="S15" s="38">
        <v>10</v>
      </c>
      <c r="T15" s="38" t="s">
        <v>227</v>
      </c>
      <c r="U15" s="44">
        <f t="shared" si="3"/>
        <v>6.6372331159997203E-2</v>
      </c>
      <c r="V15" s="44">
        <f t="shared" si="4"/>
        <v>0.10969086361906959</v>
      </c>
      <c r="W15" s="44">
        <f t="shared" si="5"/>
        <v>7.0754913767722499E-2</v>
      </c>
      <c r="X15" s="44">
        <f t="shared" si="6"/>
        <v>0.11043152607484655</v>
      </c>
      <c r="Y15" s="44">
        <f t="shared" si="7"/>
        <v>0.10860729213839948</v>
      </c>
      <c r="AB15" s="38">
        <v>10</v>
      </c>
      <c r="AC15" s="38" t="s">
        <v>227</v>
      </c>
      <c r="AD15" s="44">
        <f t="shared" si="8"/>
        <v>3.0332155340118724E-2</v>
      </c>
      <c r="AE15" s="44">
        <f t="shared" si="9"/>
        <v>2.8190551950100885E-2</v>
      </c>
      <c r="AF15" s="44">
        <f t="shared" si="10"/>
        <v>1.1108521461532432E-2</v>
      </c>
      <c r="AG15" s="44">
        <f t="shared" si="11"/>
        <v>9.9388373467361891E-3</v>
      </c>
      <c r="AH15" s="44">
        <f t="shared" si="12"/>
        <v>4.3442916855359797E-3</v>
      </c>
      <c r="AS15" s="38">
        <v>9</v>
      </c>
      <c r="AT15" s="38" t="s">
        <v>226</v>
      </c>
      <c r="AU15" s="40" t="s">
        <v>403</v>
      </c>
      <c r="AV15" s="51">
        <f t="shared" si="16"/>
        <v>1.9094419744785183E-2</v>
      </c>
      <c r="AW15" s="51">
        <f t="shared" si="14"/>
        <v>1.7865315839071694E-2</v>
      </c>
      <c r="AZ15" s="38">
        <v>9</v>
      </c>
      <c r="BA15" s="38" t="s">
        <v>226</v>
      </c>
      <c r="BB15" s="40" t="s">
        <v>403</v>
      </c>
      <c r="BC15" s="52">
        <f t="shared" si="15"/>
        <v>0.48337239314219649</v>
      </c>
    </row>
    <row r="16" spans="1:56" x14ac:dyDescent="0.25">
      <c r="B16" s="38">
        <v>11</v>
      </c>
      <c r="C16" s="38" t="s">
        <v>228</v>
      </c>
      <c r="D16" s="7">
        <v>3</v>
      </c>
      <c r="E16" s="7">
        <v>2</v>
      </c>
      <c r="F16" s="7">
        <v>2</v>
      </c>
      <c r="G16" s="7">
        <v>2</v>
      </c>
      <c r="H16" s="7">
        <v>3</v>
      </c>
      <c r="K16" s="38">
        <v>11</v>
      </c>
      <c r="L16" s="38" t="s">
        <v>228</v>
      </c>
      <c r="M16" s="7">
        <f t="shared" si="2"/>
        <v>9</v>
      </c>
      <c r="N16" s="7">
        <f t="shared" si="0"/>
        <v>4</v>
      </c>
      <c r="O16" s="7">
        <f t="shared" si="0"/>
        <v>4</v>
      </c>
      <c r="P16" s="7">
        <f t="shared" si="0"/>
        <v>4</v>
      </c>
      <c r="Q16" s="7">
        <f t="shared" si="0"/>
        <v>9</v>
      </c>
      <c r="S16" s="38">
        <v>11</v>
      </c>
      <c r="T16" s="38" t="s">
        <v>228</v>
      </c>
      <c r="U16" s="44">
        <f t="shared" si="3"/>
        <v>9.9558496739995797E-2</v>
      </c>
      <c r="V16" s="44">
        <f t="shared" si="4"/>
        <v>7.3127242412713067E-2</v>
      </c>
      <c r="W16" s="44">
        <f t="shared" si="5"/>
        <v>7.0754913767722499E-2</v>
      </c>
      <c r="X16" s="44">
        <f t="shared" si="6"/>
        <v>7.3621017383231027E-2</v>
      </c>
      <c r="Y16" s="44">
        <f t="shared" si="7"/>
        <v>0.10860729213839948</v>
      </c>
      <c r="AB16" s="38">
        <v>11</v>
      </c>
      <c r="AC16" s="38" t="s">
        <v>228</v>
      </c>
      <c r="AD16" s="44">
        <f t="shared" si="8"/>
        <v>4.549823301017808E-2</v>
      </c>
      <c r="AE16" s="44">
        <f t="shared" si="9"/>
        <v>1.8793701300067259E-2</v>
      </c>
      <c r="AF16" s="44">
        <f t="shared" si="10"/>
        <v>1.1108521461532432E-2</v>
      </c>
      <c r="AG16" s="44">
        <f t="shared" si="11"/>
        <v>6.6258915644907919E-3</v>
      </c>
      <c r="AH16" s="44">
        <f t="shared" si="12"/>
        <v>4.3442916855359797E-3</v>
      </c>
      <c r="AS16" s="38">
        <v>10</v>
      </c>
      <c r="AT16" s="38" t="s">
        <v>227</v>
      </c>
      <c r="AU16" s="40" t="s">
        <v>404</v>
      </c>
      <c r="AV16" s="51">
        <f t="shared" si="16"/>
        <v>3.2295853435183111E-2</v>
      </c>
      <c r="AW16" s="51">
        <f t="shared" si="14"/>
        <v>1.0070619931742882E-2</v>
      </c>
      <c r="AZ16" s="38">
        <v>10</v>
      </c>
      <c r="BA16" s="38" t="s">
        <v>227</v>
      </c>
      <c r="BB16" s="40" t="s">
        <v>404</v>
      </c>
      <c r="BC16" s="52">
        <f t="shared" si="15"/>
        <v>0.23770257780305734</v>
      </c>
    </row>
    <row r="17" spans="2:55" x14ac:dyDescent="0.25">
      <c r="B17" s="38">
        <v>12</v>
      </c>
      <c r="C17" s="38" t="s">
        <v>229</v>
      </c>
      <c r="D17" s="7">
        <v>3</v>
      </c>
      <c r="E17" s="7">
        <v>2</v>
      </c>
      <c r="F17" s="7">
        <v>2</v>
      </c>
      <c r="G17" s="7">
        <v>3</v>
      </c>
      <c r="H17" s="7">
        <v>3</v>
      </c>
      <c r="K17" s="38">
        <v>12</v>
      </c>
      <c r="L17" s="38" t="s">
        <v>229</v>
      </c>
      <c r="M17" s="7">
        <f t="shared" si="2"/>
        <v>9</v>
      </c>
      <c r="N17" s="7">
        <f t="shared" si="0"/>
        <v>4</v>
      </c>
      <c r="O17" s="7">
        <f t="shared" si="0"/>
        <v>4</v>
      </c>
      <c r="P17" s="7">
        <f t="shared" si="0"/>
        <v>9</v>
      </c>
      <c r="Q17" s="7">
        <f t="shared" si="0"/>
        <v>9</v>
      </c>
      <c r="S17" s="38">
        <v>12</v>
      </c>
      <c r="T17" s="38" t="s">
        <v>229</v>
      </c>
      <c r="U17" s="44">
        <f t="shared" si="3"/>
        <v>9.9558496739995797E-2</v>
      </c>
      <c r="V17" s="44">
        <f t="shared" si="4"/>
        <v>7.3127242412713067E-2</v>
      </c>
      <c r="W17" s="44">
        <f t="shared" si="5"/>
        <v>7.0754913767722499E-2</v>
      </c>
      <c r="X17" s="44">
        <f t="shared" si="6"/>
        <v>0.11043152607484655</v>
      </c>
      <c r="Y17" s="44">
        <f t="shared" si="7"/>
        <v>0.10860729213839948</v>
      </c>
      <c r="AB17" s="38">
        <v>12</v>
      </c>
      <c r="AC17" s="38" t="s">
        <v>229</v>
      </c>
      <c r="AD17" s="44">
        <f t="shared" si="8"/>
        <v>4.549823301017808E-2</v>
      </c>
      <c r="AE17" s="44">
        <f t="shared" si="9"/>
        <v>1.8793701300067259E-2</v>
      </c>
      <c r="AF17" s="44">
        <f t="shared" si="10"/>
        <v>1.1108521461532432E-2</v>
      </c>
      <c r="AG17" s="44">
        <f t="shared" si="11"/>
        <v>9.9388373467361891E-3</v>
      </c>
      <c r="AH17" s="44">
        <f t="shared" si="12"/>
        <v>4.3442916855359797E-3</v>
      </c>
      <c r="AS17" s="38">
        <v>11</v>
      </c>
      <c r="AT17" s="38" t="s">
        <v>228</v>
      </c>
      <c r="AU17" s="40" t="s">
        <v>405</v>
      </c>
      <c r="AV17" s="51">
        <f t="shared" si="16"/>
        <v>2.1239268422138958E-2</v>
      </c>
      <c r="AW17" s="51">
        <f t="shared" si="14"/>
        <v>1.5266730094116889E-2</v>
      </c>
      <c r="AZ17" s="38">
        <v>11</v>
      </c>
      <c r="BA17" s="38" t="s">
        <v>228</v>
      </c>
      <c r="BB17" s="40" t="s">
        <v>405</v>
      </c>
      <c r="BC17" s="52">
        <f t="shared" si="15"/>
        <v>0.41819785006890658</v>
      </c>
    </row>
    <row r="18" spans="2:55" x14ac:dyDescent="0.25">
      <c r="B18" s="38">
        <v>13</v>
      </c>
      <c r="C18" s="38" t="s">
        <v>230</v>
      </c>
      <c r="D18" s="7">
        <v>3</v>
      </c>
      <c r="E18" s="7">
        <v>2</v>
      </c>
      <c r="F18" s="7">
        <v>2</v>
      </c>
      <c r="G18" s="7">
        <v>3</v>
      </c>
      <c r="H18" s="7">
        <v>3</v>
      </c>
      <c r="K18" s="38">
        <v>13</v>
      </c>
      <c r="L18" s="38" t="s">
        <v>230</v>
      </c>
      <c r="M18" s="7">
        <f t="shared" si="2"/>
        <v>9</v>
      </c>
      <c r="N18" s="7">
        <f t="shared" si="0"/>
        <v>4</v>
      </c>
      <c r="O18" s="7">
        <f t="shared" si="0"/>
        <v>4</v>
      </c>
      <c r="P18" s="7">
        <f t="shared" si="0"/>
        <v>9</v>
      </c>
      <c r="Q18" s="7">
        <f t="shared" si="0"/>
        <v>9</v>
      </c>
      <c r="S18" s="38">
        <v>13</v>
      </c>
      <c r="T18" s="38" t="s">
        <v>230</v>
      </c>
      <c r="U18" s="44">
        <f t="shared" si="3"/>
        <v>9.9558496739995797E-2</v>
      </c>
      <c r="V18" s="44">
        <f t="shared" si="4"/>
        <v>7.3127242412713067E-2</v>
      </c>
      <c r="W18" s="44">
        <f t="shared" si="5"/>
        <v>7.0754913767722499E-2</v>
      </c>
      <c r="X18" s="44">
        <f t="shared" si="6"/>
        <v>0.11043152607484655</v>
      </c>
      <c r="Y18" s="44">
        <f t="shared" si="7"/>
        <v>0.10860729213839948</v>
      </c>
      <c r="AB18" s="38">
        <v>13</v>
      </c>
      <c r="AC18" s="38" t="s">
        <v>230</v>
      </c>
      <c r="AD18" s="44">
        <f t="shared" si="8"/>
        <v>4.549823301017808E-2</v>
      </c>
      <c r="AE18" s="44">
        <f t="shared" si="9"/>
        <v>1.8793701300067259E-2</v>
      </c>
      <c r="AF18" s="44">
        <f t="shared" si="10"/>
        <v>1.1108521461532432E-2</v>
      </c>
      <c r="AG18" s="44">
        <f t="shared" si="11"/>
        <v>9.9388373467361891E-3</v>
      </c>
      <c r="AH18" s="44">
        <f t="shared" si="12"/>
        <v>4.3442916855359797E-3</v>
      </c>
      <c r="AS18" s="38">
        <v>12</v>
      </c>
      <c r="AT18" s="38" t="s">
        <v>229</v>
      </c>
      <c r="AU18" s="40" t="s">
        <v>406</v>
      </c>
      <c r="AV18" s="51">
        <f t="shared" si="16"/>
        <v>2.09854293594317E-2</v>
      </c>
      <c r="AW18" s="51">
        <f t="shared" si="14"/>
        <v>1.5627546583564002E-2</v>
      </c>
      <c r="AZ18" s="38">
        <v>12</v>
      </c>
      <c r="BA18" s="38" t="s">
        <v>229</v>
      </c>
      <c r="BB18" s="40" t="s">
        <v>406</v>
      </c>
      <c r="BC18" s="52">
        <f t="shared" si="15"/>
        <v>0.42683082106997239</v>
      </c>
    </row>
    <row r="19" spans="2:55" x14ac:dyDescent="0.25">
      <c r="B19" s="38">
        <v>14</v>
      </c>
      <c r="C19" s="38" t="s">
        <v>231</v>
      </c>
      <c r="D19" s="7">
        <v>3</v>
      </c>
      <c r="E19" s="7">
        <v>2</v>
      </c>
      <c r="F19" s="7">
        <v>2</v>
      </c>
      <c r="G19" s="7">
        <v>3</v>
      </c>
      <c r="H19" s="7">
        <v>3</v>
      </c>
      <c r="K19" s="38">
        <v>14</v>
      </c>
      <c r="L19" s="38" t="s">
        <v>231</v>
      </c>
      <c r="M19" s="7">
        <f t="shared" si="2"/>
        <v>9</v>
      </c>
      <c r="N19" s="7">
        <f t="shared" si="0"/>
        <v>4</v>
      </c>
      <c r="O19" s="7">
        <f t="shared" si="0"/>
        <v>4</v>
      </c>
      <c r="P19" s="7">
        <f t="shared" si="0"/>
        <v>9</v>
      </c>
      <c r="Q19" s="7">
        <f t="shared" si="0"/>
        <v>9</v>
      </c>
      <c r="S19" s="38">
        <v>14</v>
      </c>
      <c r="T19" s="38" t="s">
        <v>231</v>
      </c>
      <c r="U19" s="44">
        <f t="shared" si="3"/>
        <v>9.9558496739995797E-2</v>
      </c>
      <c r="V19" s="44">
        <f t="shared" si="4"/>
        <v>7.3127242412713067E-2</v>
      </c>
      <c r="W19" s="44">
        <f t="shared" si="5"/>
        <v>7.0754913767722499E-2</v>
      </c>
      <c r="X19" s="44">
        <f t="shared" si="6"/>
        <v>0.11043152607484655</v>
      </c>
      <c r="Y19" s="44">
        <f t="shared" si="7"/>
        <v>0.10860729213839948</v>
      </c>
      <c r="AB19" s="38">
        <v>14</v>
      </c>
      <c r="AC19" s="38" t="s">
        <v>231</v>
      </c>
      <c r="AD19" s="44">
        <f t="shared" si="8"/>
        <v>4.549823301017808E-2</v>
      </c>
      <c r="AE19" s="44">
        <f t="shared" si="9"/>
        <v>1.8793701300067259E-2</v>
      </c>
      <c r="AF19" s="44">
        <f t="shared" si="10"/>
        <v>1.1108521461532432E-2</v>
      </c>
      <c r="AG19" s="44">
        <f t="shared" si="11"/>
        <v>9.9388373467361891E-3</v>
      </c>
      <c r="AH19" s="44">
        <f t="shared" si="12"/>
        <v>4.3442916855359797E-3</v>
      </c>
      <c r="AS19" s="38">
        <v>13</v>
      </c>
      <c r="AT19" s="38" t="s">
        <v>230</v>
      </c>
      <c r="AU19" s="40" t="s">
        <v>407</v>
      </c>
      <c r="AV19" s="51">
        <f t="shared" si="16"/>
        <v>2.09854293594317E-2</v>
      </c>
      <c r="AW19" s="51">
        <f t="shared" si="14"/>
        <v>1.5627546583564002E-2</v>
      </c>
      <c r="AZ19" s="38">
        <v>13</v>
      </c>
      <c r="BA19" s="38" t="s">
        <v>230</v>
      </c>
      <c r="BB19" s="40" t="s">
        <v>407</v>
      </c>
      <c r="BC19" s="52">
        <f t="shared" si="15"/>
        <v>0.42683082106997239</v>
      </c>
    </row>
    <row r="20" spans="2:55" x14ac:dyDescent="0.25">
      <c r="B20" s="38">
        <v>15</v>
      </c>
      <c r="C20" s="38" t="s">
        <v>232</v>
      </c>
      <c r="D20" s="7">
        <v>3</v>
      </c>
      <c r="E20" s="7">
        <v>2</v>
      </c>
      <c r="F20" s="7">
        <v>2</v>
      </c>
      <c r="G20" s="7">
        <v>3</v>
      </c>
      <c r="H20" s="7">
        <v>3</v>
      </c>
      <c r="K20" s="38">
        <v>15</v>
      </c>
      <c r="L20" s="38" t="s">
        <v>232</v>
      </c>
      <c r="M20" s="7">
        <f t="shared" si="2"/>
        <v>9</v>
      </c>
      <c r="N20" s="7">
        <f t="shared" si="0"/>
        <v>4</v>
      </c>
      <c r="O20" s="7">
        <f t="shared" si="0"/>
        <v>4</v>
      </c>
      <c r="P20" s="7">
        <f t="shared" si="0"/>
        <v>9</v>
      </c>
      <c r="Q20" s="7">
        <f t="shared" si="0"/>
        <v>9</v>
      </c>
      <c r="S20" s="38">
        <v>15</v>
      </c>
      <c r="T20" s="38" t="s">
        <v>232</v>
      </c>
      <c r="U20" s="44">
        <f t="shared" si="3"/>
        <v>9.9558496739995797E-2</v>
      </c>
      <c r="V20" s="44">
        <f t="shared" si="4"/>
        <v>7.3127242412713067E-2</v>
      </c>
      <c r="W20" s="44">
        <f t="shared" si="5"/>
        <v>7.0754913767722499E-2</v>
      </c>
      <c r="X20" s="44">
        <f t="shared" si="6"/>
        <v>0.11043152607484655</v>
      </c>
      <c r="Y20" s="44">
        <f t="shared" si="7"/>
        <v>0.10860729213839948</v>
      </c>
      <c r="AB20" s="38">
        <v>15</v>
      </c>
      <c r="AC20" s="38" t="s">
        <v>232</v>
      </c>
      <c r="AD20" s="44">
        <f t="shared" si="8"/>
        <v>4.549823301017808E-2</v>
      </c>
      <c r="AE20" s="44">
        <f t="shared" si="9"/>
        <v>1.8793701300067259E-2</v>
      </c>
      <c r="AF20" s="44">
        <f t="shared" si="10"/>
        <v>1.1108521461532432E-2</v>
      </c>
      <c r="AG20" s="44">
        <f t="shared" si="11"/>
        <v>9.9388373467361891E-3</v>
      </c>
      <c r="AH20" s="44">
        <f t="shared" si="12"/>
        <v>4.3442916855359797E-3</v>
      </c>
      <c r="AS20" s="38">
        <v>14</v>
      </c>
      <c r="AT20" s="38" t="s">
        <v>231</v>
      </c>
      <c r="AU20" s="40" t="s">
        <v>408</v>
      </c>
      <c r="AV20" s="51">
        <f t="shared" si="16"/>
        <v>2.09854293594317E-2</v>
      </c>
      <c r="AW20" s="51">
        <f t="shared" si="14"/>
        <v>1.5627546583564002E-2</v>
      </c>
      <c r="AZ20" s="38">
        <v>14</v>
      </c>
      <c r="BA20" s="38" t="s">
        <v>231</v>
      </c>
      <c r="BB20" s="40" t="s">
        <v>408</v>
      </c>
      <c r="BC20" s="52">
        <f t="shared" si="15"/>
        <v>0.42683082106997239</v>
      </c>
    </row>
    <row r="21" spans="2:55" x14ac:dyDescent="0.25">
      <c r="B21" s="38">
        <v>16</v>
      </c>
      <c r="C21" s="38" t="s">
        <v>233</v>
      </c>
      <c r="D21" s="7">
        <v>4</v>
      </c>
      <c r="E21" s="7">
        <v>2</v>
      </c>
      <c r="F21" s="7">
        <v>3</v>
      </c>
      <c r="G21" s="7">
        <v>2</v>
      </c>
      <c r="H21" s="7">
        <v>2</v>
      </c>
      <c r="K21" s="38">
        <v>16</v>
      </c>
      <c r="L21" s="38" t="s">
        <v>233</v>
      </c>
      <c r="M21" s="7">
        <f t="shared" si="2"/>
        <v>16</v>
      </c>
      <c r="N21" s="7">
        <f t="shared" si="0"/>
        <v>4</v>
      </c>
      <c r="O21" s="7">
        <f t="shared" si="0"/>
        <v>9</v>
      </c>
      <c r="P21" s="7">
        <f t="shared" si="0"/>
        <v>4</v>
      </c>
      <c r="Q21" s="7">
        <f t="shared" si="0"/>
        <v>4</v>
      </c>
      <c r="S21" s="38">
        <v>16</v>
      </c>
      <c r="T21" s="38" t="s">
        <v>233</v>
      </c>
      <c r="U21" s="44">
        <f t="shared" si="3"/>
        <v>0.13274466231999441</v>
      </c>
      <c r="V21" s="44">
        <f t="shared" si="4"/>
        <v>7.3127242412713067E-2</v>
      </c>
      <c r="W21" s="44">
        <f t="shared" si="5"/>
        <v>0.10613237065158375</v>
      </c>
      <c r="X21" s="44">
        <f t="shared" si="6"/>
        <v>7.3621017383231027E-2</v>
      </c>
      <c r="Y21" s="44">
        <f t="shared" si="7"/>
        <v>7.2404861425599654E-2</v>
      </c>
      <c r="AB21" s="38">
        <v>16</v>
      </c>
      <c r="AC21" s="38" t="s">
        <v>233</v>
      </c>
      <c r="AD21" s="44">
        <f t="shared" si="8"/>
        <v>6.0664310680237449E-2</v>
      </c>
      <c r="AE21" s="44">
        <f t="shared" si="9"/>
        <v>1.8793701300067259E-2</v>
      </c>
      <c r="AF21" s="44">
        <f t="shared" si="10"/>
        <v>1.666278219229865E-2</v>
      </c>
      <c r="AG21" s="44">
        <f t="shared" si="11"/>
        <v>6.6258915644907919E-3</v>
      </c>
      <c r="AH21" s="44">
        <f t="shared" si="12"/>
        <v>2.8961944570239863E-3</v>
      </c>
      <c r="AS21" s="38">
        <v>15</v>
      </c>
      <c r="AT21" s="38" t="s">
        <v>232</v>
      </c>
      <c r="AU21" s="40" t="s">
        <v>409</v>
      </c>
      <c r="AV21" s="51">
        <f t="shared" si="16"/>
        <v>2.09854293594317E-2</v>
      </c>
      <c r="AW21" s="51">
        <f t="shared" si="14"/>
        <v>1.5627546583564002E-2</v>
      </c>
      <c r="AZ21" s="38">
        <v>15</v>
      </c>
      <c r="BA21" s="38" t="s">
        <v>232</v>
      </c>
      <c r="BB21" s="40" t="s">
        <v>409</v>
      </c>
      <c r="BC21" s="52">
        <f t="shared" si="15"/>
        <v>0.42683082106997239</v>
      </c>
    </row>
    <row r="22" spans="2:55" x14ac:dyDescent="0.25">
      <c r="B22" s="38">
        <v>17</v>
      </c>
      <c r="C22" s="38" t="s">
        <v>234</v>
      </c>
      <c r="D22" s="7">
        <v>2</v>
      </c>
      <c r="E22" s="7">
        <v>2</v>
      </c>
      <c r="F22" s="7">
        <v>3</v>
      </c>
      <c r="G22" s="7">
        <v>3</v>
      </c>
      <c r="H22" s="7">
        <v>2</v>
      </c>
      <c r="K22" s="38">
        <v>17</v>
      </c>
      <c r="L22" s="38" t="s">
        <v>234</v>
      </c>
      <c r="M22" s="7">
        <f t="shared" si="2"/>
        <v>4</v>
      </c>
      <c r="N22" s="7">
        <f t="shared" ref="N22:N85" si="17">E22^2</f>
        <v>4</v>
      </c>
      <c r="O22" s="7">
        <f t="shared" ref="O22:O85" si="18">F22^2</f>
        <v>9</v>
      </c>
      <c r="P22" s="7">
        <f t="shared" ref="P22:P85" si="19">G22^2</f>
        <v>9</v>
      </c>
      <c r="Q22" s="7">
        <f t="shared" ref="Q22:Q85" si="20">H22^2</f>
        <v>4</v>
      </c>
      <c r="S22" s="38">
        <v>17</v>
      </c>
      <c r="T22" s="38" t="s">
        <v>234</v>
      </c>
      <c r="U22" s="44">
        <f t="shared" si="3"/>
        <v>6.6372331159997203E-2</v>
      </c>
      <c r="V22" s="44">
        <f t="shared" si="4"/>
        <v>7.3127242412713067E-2</v>
      </c>
      <c r="W22" s="44">
        <f t="shared" si="5"/>
        <v>0.10613237065158375</v>
      </c>
      <c r="X22" s="44">
        <f t="shared" si="6"/>
        <v>0.11043152607484655</v>
      </c>
      <c r="Y22" s="44">
        <f t="shared" si="7"/>
        <v>7.2404861425599654E-2</v>
      </c>
      <c r="AB22" s="38">
        <v>17</v>
      </c>
      <c r="AC22" s="38" t="s">
        <v>234</v>
      </c>
      <c r="AD22" s="44">
        <f t="shared" si="8"/>
        <v>3.0332155340118724E-2</v>
      </c>
      <c r="AE22" s="44">
        <f t="shared" si="9"/>
        <v>1.8793701300067259E-2</v>
      </c>
      <c r="AF22" s="44">
        <f t="shared" si="10"/>
        <v>1.666278219229865E-2</v>
      </c>
      <c r="AG22" s="44">
        <f t="shared" si="11"/>
        <v>9.9388373467361891E-3</v>
      </c>
      <c r="AH22" s="44">
        <f t="shared" si="12"/>
        <v>2.8961944570239863E-3</v>
      </c>
      <c r="AS22" s="38">
        <v>16</v>
      </c>
      <c r="AT22" s="38" t="s">
        <v>233</v>
      </c>
      <c r="AU22" s="40" t="s">
        <v>410</v>
      </c>
      <c r="AV22" s="51">
        <f t="shared" si="16"/>
        <v>1.1433876092482764E-2</v>
      </c>
      <c r="AW22" s="51">
        <f t="shared" si="14"/>
        <v>3.0869671739975253E-2</v>
      </c>
      <c r="AZ22" s="38">
        <v>16</v>
      </c>
      <c r="BA22" s="38" t="s">
        <v>233</v>
      </c>
      <c r="BB22" s="40" t="s">
        <v>410</v>
      </c>
      <c r="BC22" s="52">
        <f t="shared" si="15"/>
        <v>0.72971827001918843</v>
      </c>
    </row>
    <row r="23" spans="2:55" x14ac:dyDescent="0.25">
      <c r="B23" s="38">
        <v>18</v>
      </c>
      <c r="C23" s="38" t="s">
        <v>235</v>
      </c>
      <c r="D23" s="7">
        <v>2</v>
      </c>
      <c r="E23" s="7">
        <v>3</v>
      </c>
      <c r="F23" s="7">
        <v>3</v>
      </c>
      <c r="G23" s="7">
        <v>3</v>
      </c>
      <c r="H23" s="7">
        <v>2</v>
      </c>
      <c r="K23" s="38">
        <v>18</v>
      </c>
      <c r="L23" s="38" t="s">
        <v>235</v>
      </c>
      <c r="M23" s="7">
        <f t="shared" si="2"/>
        <v>4</v>
      </c>
      <c r="N23" s="7">
        <f t="shared" si="17"/>
        <v>9</v>
      </c>
      <c r="O23" s="7">
        <f t="shared" si="18"/>
        <v>9</v>
      </c>
      <c r="P23" s="7">
        <f t="shared" si="19"/>
        <v>9</v>
      </c>
      <c r="Q23" s="7">
        <f t="shared" si="20"/>
        <v>4</v>
      </c>
      <c r="S23" s="38">
        <v>18</v>
      </c>
      <c r="T23" s="38" t="s">
        <v>235</v>
      </c>
      <c r="U23" s="44">
        <f t="shared" si="3"/>
        <v>6.6372331159997203E-2</v>
      </c>
      <c r="V23" s="44">
        <f t="shared" si="4"/>
        <v>0.10969086361906959</v>
      </c>
      <c r="W23" s="44">
        <f t="shared" si="5"/>
        <v>0.10613237065158375</v>
      </c>
      <c r="X23" s="44">
        <f t="shared" si="6"/>
        <v>0.11043152607484655</v>
      </c>
      <c r="Y23" s="44">
        <f t="shared" si="7"/>
        <v>7.2404861425599654E-2</v>
      </c>
      <c r="AB23" s="38">
        <v>18</v>
      </c>
      <c r="AC23" s="38" t="s">
        <v>235</v>
      </c>
      <c r="AD23" s="44">
        <f t="shared" si="8"/>
        <v>3.0332155340118724E-2</v>
      </c>
      <c r="AE23" s="44">
        <f t="shared" si="9"/>
        <v>2.8190551950100885E-2</v>
      </c>
      <c r="AF23" s="44">
        <f t="shared" si="10"/>
        <v>1.666278219229865E-2</v>
      </c>
      <c r="AG23" s="44">
        <f t="shared" si="11"/>
        <v>9.9388373467361891E-3</v>
      </c>
      <c r="AH23" s="44">
        <f t="shared" si="12"/>
        <v>2.8961944570239863E-3</v>
      </c>
      <c r="AS23" s="38">
        <v>17</v>
      </c>
      <c r="AT23" s="38" t="s">
        <v>234</v>
      </c>
      <c r="AU23" s="40" t="s">
        <v>411</v>
      </c>
      <c r="AV23" s="51">
        <f t="shared" si="16"/>
        <v>3.2283431669347239E-2</v>
      </c>
      <c r="AW23" s="51">
        <f t="shared" si="14"/>
        <v>6.487947955138948E-3</v>
      </c>
      <c r="AZ23" s="38">
        <v>17</v>
      </c>
      <c r="BA23" s="38" t="s">
        <v>234</v>
      </c>
      <c r="BB23" s="40" t="s">
        <v>411</v>
      </c>
      <c r="BC23" s="52">
        <f t="shared" si="15"/>
        <v>0.16733858887604464</v>
      </c>
    </row>
    <row r="24" spans="2:55" x14ac:dyDescent="0.25">
      <c r="B24" s="38">
        <v>19</v>
      </c>
      <c r="C24" s="38" t="s">
        <v>236</v>
      </c>
      <c r="D24" s="7">
        <v>2</v>
      </c>
      <c r="E24" s="7">
        <v>3</v>
      </c>
      <c r="F24" s="7">
        <v>2</v>
      </c>
      <c r="G24" s="7">
        <v>3</v>
      </c>
      <c r="H24" s="7">
        <v>2</v>
      </c>
      <c r="K24" s="38">
        <v>19</v>
      </c>
      <c r="L24" s="38" t="s">
        <v>236</v>
      </c>
      <c r="M24" s="7">
        <f t="shared" si="2"/>
        <v>4</v>
      </c>
      <c r="N24" s="7">
        <f t="shared" si="17"/>
        <v>9</v>
      </c>
      <c r="O24" s="7">
        <f t="shared" si="18"/>
        <v>4</v>
      </c>
      <c r="P24" s="7">
        <f t="shared" si="19"/>
        <v>9</v>
      </c>
      <c r="Q24" s="7">
        <f t="shared" si="20"/>
        <v>4</v>
      </c>
      <c r="S24" s="38">
        <v>19</v>
      </c>
      <c r="T24" s="38" t="s">
        <v>236</v>
      </c>
      <c r="U24" s="44">
        <f t="shared" si="3"/>
        <v>6.6372331159997203E-2</v>
      </c>
      <c r="V24" s="44">
        <f t="shared" si="4"/>
        <v>0.10969086361906959</v>
      </c>
      <c r="W24" s="44">
        <f t="shared" si="5"/>
        <v>7.0754913767722499E-2</v>
      </c>
      <c r="X24" s="44">
        <f t="shared" si="6"/>
        <v>0.11043152607484655</v>
      </c>
      <c r="Y24" s="44">
        <f t="shared" si="7"/>
        <v>7.2404861425599654E-2</v>
      </c>
      <c r="AB24" s="38">
        <v>19</v>
      </c>
      <c r="AC24" s="38" t="s">
        <v>236</v>
      </c>
      <c r="AD24" s="44">
        <f t="shared" si="8"/>
        <v>3.0332155340118724E-2</v>
      </c>
      <c r="AE24" s="44">
        <f t="shared" si="9"/>
        <v>2.8190551950100885E-2</v>
      </c>
      <c r="AF24" s="44">
        <f t="shared" si="10"/>
        <v>1.1108521461532432E-2</v>
      </c>
      <c r="AG24" s="44">
        <f t="shared" si="11"/>
        <v>9.9388373467361891E-3</v>
      </c>
      <c r="AH24" s="44">
        <f t="shared" si="12"/>
        <v>2.8961944570239863E-3</v>
      </c>
      <c r="AS24" s="38">
        <v>18</v>
      </c>
      <c r="AT24" s="38" t="s">
        <v>235</v>
      </c>
      <c r="AU24" s="40" t="s">
        <v>412</v>
      </c>
      <c r="AV24" s="51">
        <f t="shared" si="16"/>
        <v>3.0882707044278077E-2</v>
      </c>
      <c r="AW24" s="51">
        <f t="shared" si="14"/>
        <v>1.1413846631285805E-2</v>
      </c>
      <c r="AZ24" s="38">
        <v>18</v>
      </c>
      <c r="BA24" s="38" t="s">
        <v>235</v>
      </c>
      <c r="BB24" s="40" t="s">
        <v>412</v>
      </c>
      <c r="BC24" s="52">
        <f t="shared" si="15"/>
        <v>0.26985287545732034</v>
      </c>
    </row>
    <row r="25" spans="2:55" x14ac:dyDescent="0.25">
      <c r="B25" s="38">
        <v>20</v>
      </c>
      <c r="C25" s="38" t="s">
        <v>237</v>
      </c>
      <c r="D25" s="7">
        <v>2</v>
      </c>
      <c r="E25" s="7">
        <v>3</v>
      </c>
      <c r="F25" s="7">
        <v>2</v>
      </c>
      <c r="G25" s="7">
        <v>2</v>
      </c>
      <c r="H25" s="7">
        <v>3</v>
      </c>
      <c r="K25" s="38">
        <v>20</v>
      </c>
      <c r="L25" s="38" t="s">
        <v>237</v>
      </c>
      <c r="M25" s="7">
        <f t="shared" si="2"/>
        <v>4</v>
      </c>
      <c r="N25" s="7">
        <f t="shared" si="17"/>
        <v>9</v>
      </c>
      <c r="O25" s="7">
        <f t="shared" si="18"/>
        <v>4</v>
      </c>
      <c r="P25" s="7">
        <f t="shared" si="19"/>
        <v>4</v>
      </c>
      <c r="Q25" s="7">
        <f t="shared" si="20"/>
        <v>9</v>
      </c>
      <c r="S25" s="38">
        <v>20</v>
      </c>
      <c r="T25" s="38" t="s">
        <v>237</v>
      </c>
      <c r="U25" s="44">
        <f t="shared" si="3"/>
        <v>6.6372331159997203E-2</v>
      </c>
      <c r="V25" s="44">
        <f t="shared" si="4"/>
        <v>0.10969086361906959</v>
      </c>
      <c r="W25" s="44">
        <f t="shared" si="5"/>
        <v>7.0754913767722499E-2</v>
      </c>
      <c r="X25" s="44">
        <f t="shared" si="6"/>
        <v>7.3621017383231027E-2</v>
      </c>
      <c r="Y25" s="44">
        <f t="shared" si="7"/>
        <v>0.10860729213839948</v>
      </c>
      <c r="AB25" s="38">
        <v>20</v>
      </c>
      <c r="AC25" s="38" t="s">
        <v>237</v>
      </c>
      <c r="AD25" s="44">
        <f t="shared" si="8"/>
        <v>3.0332155340118724E-2</v>
      </c>
      <c r="AE25" s="44">
        <f t="shared" si="9"/>
        <v>2.8190551950100885E-2</v>
      </c>
      <c r="AF25" s="44">
        <f t="shared" si="10"/>
        <v>1.1108521461532432E-2</v>
      </c>
      <c r="AG25" s="44">
        <f t="shared" si="11"/>
        <v>6.6258915644907919E-3</v>
      </c>
      <c r="AH25" s="44">
        <f t="shared" si="12"/>
        <v>4.3442916855359797E-3</v>
      </c>
      <c r="AS25" s="38">
        <v>19</v>
      </c>
      <c r="AT25" s="38" t="s">
        <v>236</v>
      </c>
      <c r="AU25" s="40" t="s">
        <v>413</v>
      </c>
      <c r="AV25" s="51">
        <f t="shared" si="16"/>
        <v>3.2326318339023871E-2</v>
      </c>
      <c r="AW25" s="51">
        <f t="shared" si="14"/>
        <v>9.9665150287784159E-3</v>
      </c>
      <c r="AZ25" s="38">
        <v>19</v>
      </c>
      <c r="BA25" s="38" t="s">
        <v>236</v>
      </c>
      <c r="BB25" s="40" t="s">
        <v>413</v>
      </c>
      <c r="BC25" s="52">
        <f t="shared" si="15"/>
        <v>0.23565493808617621</v>
      </c>
    </row>
    <row r="26" spans="2:55" x14ac:dyDescent="0.25">
      <c r="B26" s="38">
        <v>21</v>
      </c>
      <c r="C26" s="38" t="s">
        <v>238</v>
      </c>
      <c r="D26" s="7">
        <v>2</v>
      </c>
      <c r="E26" s="7">
        <v>3</v>
      </c>
      <c r="F26" s="7">
        <v>2</v>
      </c>
      <c r="G26" s="7">
        <v>2</v>
      </c>
      <c r="H26" s="7">
        <v>3</v>
      </c>
      <c r="K26" s="38">
        <v>21</v>
      </c>
      <c r="L26" s="38" t="s">
        <v>238</v>
      </c>
      <c r="M26" s="7">
        <f t="shared" si="2"/>
        <v>4</v>
      </c>
      <c r="N26" s="7">
        <f t="shared" si="17"/>
        <v>9</v>
      </c>
      <c r="O26" s="7">
        <f t="shared" si="18"/>
        <v>4</v>
      </c>
      <c r="P26" s="7">
        <f t="shared" si="19"/>
        <v>4</v>
      </c>
      <c r="Q26" s="7">
        <f t="shared" si="20"/>
        <v>9</v>
      </c>
      <c r="S26" s="38">
        <v>21</v>
      </c>
      <c r="T26" s="38" t="s">
        <v>238</v>
      </c>
      <c r="U26" s="44">
        <f t="shared" si="3"/>
        <v>6.6372331159997203E-2</v>
      </c>
      <c r="V26" s="44">
        <f t="shared" si="4"/>
        <v>0.10969086361906959</v>
      </c>
      <c r="W26" s="44">
        <f t="shared" si="5"/>
        <v>7.0754913767722499E-2</v>
      </c>
      <c r="X26" s="44">
        <f t="shared" si="6"/>
        <v>7.3621017383231027E-2</v>
      </c>
      <c r="Y26" s="44">
        <f t="shared" si="7"/>
        <v>0.10860729213839948</v>
      </c>
      <c r="AB26" s="38">
        <v>21</v>
      </c>
      <c r="AC26" s="38" t="s">
        <v>238</v>
      </c>
      <c r="AD26" s="44">
        <f t="shared" si="8"/>
        <v>3.0332155340118724E-2</v>
      </c>
      <c r="AE26" s="44">
        <f t="shared" si="9"/>
        <v>2.8190551950100885E-2</v>
      </c>
      <c r="AF26" s="44">
        <f t="shared" si="10"/>
        <v>1.1108521461532432E-2</v>
      </c>
      <c r="AG26" s="44">
        <f t="shared" si="11"/>
        <v>6.6258915644907919E-3</v>
      </c>
      <c r="AH26" s="44">
        <f t="shared" si="12"/>
        <v>4.3442916855359797E-3</v>
      </c>
      <c r="AS26" s="38">
        <v>20</v>
      </c>
      <c r="AT26" s="38" t="s">
        <v>237</v>
      </c>
      <c r="AU26" s="40" t="s">
        <v>414</v>
      </c>
      <c r="AV26" s="51">
        <f t="shared" si="16"/>
        <v>3.246136822154605E-2</v>
      </c>
      <c r="AW26" s="51">
        <f t="shared" si="14"/>
        <v>9.5010642222210281E-3</v>
      </c>
      <c r="AZ26" s="38">
        <v>20</v>
      </c>
      <c r="BA26" s="38" t="s">
        <v>237</v>
      </c>
      <c r="BB26" s="40" t="s">
        <v>414</v>
      </c>
      <c r="BC26" s="52">
        <f t="shared" si="15"/>
        <v>0.22641833823511523</v>
      </c>
    </row>
    <row r="27" spans="2:55" x14ac:dyDescent="0.25">
      <c r="B27" s="38">
        <v>22</v>
      </c>
      <c r="C27" s="38" t="s">
        <v>239</v>
      </c>
      <c r="D27" s="7">
        <v>4</v>
      </c>
      <c r="E27" s="7">
        <v>2</v>
      </c>
      <c r="F27" s="7">
        <v>4</v>
      </c>
      <c r="G27" s="7">
        <v>2</v>
      </c>
      <c r="H27" s="7">
        <v>3</v>
      </c>
      <c r="K27" s="38">
        <v>22</v>
      </c>
      <c r="L27" s="38" t="s">
        <v>239</v>
      </c>
      <c r="M27" s="7">
        <f t="shared" si="2"/>
        <v>16</v>
      </c>
      <c r="N27" s="7">
        <f t="shared" si="17"/>
        <v>4</v>
      </c>
      <c r="O27" s="7">
        <f t="shared" si="18"/>
        <v>16</v>
      </c>
      <c r="P27" s="7">
        <f t="shared" si="19"/>
        <v>4</v>
      </c>
      <c r="Q27" s="7">
        <f t="shared" si="20"/>
        <v>9</v>
      </c>
      <c r="S27" s="38">
        <v>22</v>
      </c>
      <c r="T27" s="38" t="s">
        <v>239</v>
      </c>
      <c r="U27" s="44">
        <f t="shared" si="3"/>
        <v>0.13274466231999441</v>
      </c>
      <c r="V27" s="44">
        <f t="shared" si="4"/>
        <v>7.3127242412713067E-2</v>
      </c>
      <c r="W27" s="44">
        <f t="shared" si="5"/>
        <v>0.141509827535445</v>
      </c>
      <c r="X27" s="44">
        <f t="shared" si="6"/>
        <v>7.3621017383231027E-2</v>
      </c>
      <c r="Y27" s="44">
        <f t="shared" si="7"/>
        <v>0.10860729213839948</v>
      </c>
      <c r="AB27" s="38">
        <v>22</v>
      </c>
      <c r="AC27" s="38" t="s">
        <v>239</v>
      </c>
      <c r="AD27" s="44">
        <f t="shared" si="8"/>
        <v>6.0664310680237449E-2</v>
      </c>
      <c r="AE27" s="44">
        <f t="shared" si="9"/>
        <v>1.8793701300067259E-2</v>
      </c>
      <c r="AF27" s="44">
        <f t="shared" si="10"/>
        <v>2.2217042923064863E-2</v>
      </c>
      <c r="AG27" s="44">
        <f t="shared" si="11"/>
        <v>6.6258915644907919E-3</v>
      </c>
      <c r="AH27" s="44">
        <f t="shared" si="12"/>
        <v>4.3442916855359797E-3</v>
      </c>
      <c r="AS27" s="38">
        <v>21</v>
      </c>
      <c r="AT27" s="38" t="s">
        <v>238</v>
      </c>
      <c r="AU27" s="40" t="s">
        <v>415</v>
      </c>
      <c r="AV27" s="51">
        <f t="shared" si="16"/>
        <v>3.246136822154605E-2</v>
      </c>
      <c r="AW27" s="51">
        <f t="shared" si="14"/>
        <v>9.5010642222210281E-3</v>
      </c>
      <c r="AZ27" s="38">
        <v>21</v>
      </c>
      <c r="BA27" s="38" t="s">
        <v>238</v>
      </c>
      <c r="BB27" s="40" t="s">
        <v>415</v>
      </c>
      <c r="BC27" s="52">
        <f t="shared" si="15"/>
        <v>0.22641833823511523</v>
      </c>
    </row>
    <row r="28" spans="2:55" x14ac:dyDescent="0.25">
      <c r="B28" s="38">
        <v>23</v>
      </c>
      <c r="C28" s="38" t="s">
        <v>240</v>
      </c>
      <c r="D28" s="7">
        <v>2</v>
      </c>
      <c r="E28" s="7">
        <v>2</v>
      </c>
      <c r="F28" s="7">
        <v>4</v>
      </c>
      <c r="G28" s="7">
        <v>2</v>
      </c>
      <c r="H28" s="7">
        <v>3</v>
      </c>
      <c r="K28" s="38">
        <v>23</v>
      </c>
      <c r="L28" s="38" t="s">
        <v>240</v>
      </c>
      <c r="M28" s="7">
        <f t="shared" si="2"/>
        <v>4</v>
      </c>
      <c r="N28" s="7">
        <f t="shared" si="17"/>
        <v>4</v>
      </c>
      <c r="O28" s="7">
        <f t="shared" si="18"/>
        <v>16</v>
      </c>
      <c r="P28" s="7">
        <f t="shared" si="19"/>
        <v>4</v>
      </c>
      <c r="Q28" s="7">
        <f t="shared" si="20"/>
        <v>9</v>
      </c>
      <c r="S28" s="38">
        <v>23</v>
      </c>
      <c r="T28" s="38" t="s">
        <v>240</v>
      </c>
      <c r="U28" s="44">
        <f t="shared" si="3"/>
        <v>6.6372331159997203E-2</v>
      </c>
      <c r="V28" s="44">
        <f t="shared" si="4"/>
        <v>7.3127242412713067E-2</v>
      </c>
      <c r="W28" s="44">
        <f t="shared" si="5"/>
        <v>0.141509827535445</v>
      </c>
      <c r="X28" s="44">
        <f t="shared" si="6"/>
        <v>7.3621017383231027E-2</v>
      </c>
      <c r="Y28" s="44">
        <f t="shared" si="7"/>
        <v>0.10860729213839948</v>
      </c>
      <c r="AB28" s="38">
        <v>23</v>
      </c>
      <c r="AC28" s="38" t="s">
        <v>240</v>
      </c>
      <c r="AD28" s="44">
        <f t="shared" si="8"/>
        <v>3.0332155340118724E-2</v>
      </c>
      <c r="AE28" s="44">
        <f t="shared" si="9"/>
        <v>1.8793701300067259E-2</v>
      </c>
      <c r="AF28" s="44">
        <f t="shared" si="10"/>
        <v>2.2217042923064863E-2</v>
      </c>
      <c r="AG28" s="44">
        <f t="shared" si="11"/>
        <v>6.6258915644907919E-3</v>
      </c>
      <c r="AH28" s="44">
        <f t="shared" si="12"/>
        <v>4.3442916855359797E-3</v>
      </c>
      <c r="AS28" s="38">
        <v>22</v>
      </c>
      <c r="AT28" s="38" t="s">
        <v>239</v>
      </c>
      <c r="AU28" s="40" t="s">
        <v>416</v>
      </c>
      <c r="AV28" s="51">
        <f t="shared" si="16"/>
        <v>9.9606814930817463E-3</v>
      </c>
      <c r="AW28" s="51">
        <f t="shared" si="14"/>
        <v>3.2367679789550713E-2</v>
      </c>
      <c r="AZ28" s="38">
        <v>22</v>
      </c>
      <c r="BA28" s="38" t="s">
        <v>239</v>
      </c>
      <c r="BB28" s="40" t="s">
        <v>416</v>
      </c>
      <c r="BC28" s="52">
        <f t="shared" si="15"/>
        <v>0.76468067292818476</v>
      </c>
    </row>
    <row r="29" spans="2:55" x14ac:dyDescent="0.25">
      <c r="B29" s="38">
        <v>24</v>
      </c>
      <c r="C29" s="38" t="s">
        <v>241</v>
      </c>
      <c r="D29" s="7">
        <v>3</v>
      </c>
      <c r="E29" s="7">
        <v>2</v>
      </c>
      <c r="F29" s="7">
        <v>4</v>
      </c>
      <c r="G29" s="7">
        <v>2</v>
      </c>
      <c r="H29" s="7">
        <v>2</v>
      </c>
      <c r="K29" s="38">
        <v>24</v>
      </c>
      <c r="L29" s="38" t="s">
        <v>241</v>
      </c>
      <c r="M29" s="7">
        <f t="shared" si="2"/>
        <v>9</v>
      </c>
      <c r="N29" s="7">
        <f t="shared" si="17"/>
        <v>4</v>
      </c>
      <c r="O29" s="7">
        <f t="shared" si="18"/>
        <v>16</v>
      </c>
      <c r="P29" s="7">
        <f t="shared" si="19"/>
        <v>4</v>
      </c>
      <c r="Q29" s="7">
        <f t="shared" si="20"/>
        <v>4</v>
      </c>
      <c r="S29" s="38">
        <v>24</v>
      </c>
      <c r="T29" s="38" t="s">
        <v>241</v>
      </c>
      <c r="U29" s="44">
        <f t="shared" si="3"/>
        <v>9.9558496739995797E-2</v>
      </c>
      <c r="V29" s="44">
        <f t="shared" si="4"/>
        <v>7.3127242412713067E-2</v>
      </c>
      <c r="W29" s="44">
        <f t="shared" si="5"/>
        <v>0.141509827535445</v>
      </c>
      <c r="X29" s="44">
        <f t="shared" si="6"/>
        <v>7.3621017383231027E-2</v>
      </c>
      <c r="Y29" s="44">
        <f t="shared" si="7"/>
        <v>7.2404861425599654E-2</v>
      </c>
      <c r="AB29" s="38">
        <v>24</v>
      </c>
      <c r="AC29" s="38" t="s">
        <v>241</v>
      </c>
      <c r="AD29" s="44">
        <f t="shared" si="8"/>
        <v>4.549823301017808E-2</v>
      </c>
      <c r="AE29" s="44">
        <f t="shared" si="9"/>
        <v>1.8793701300067259E-2</v>
      </c>
      <c r="AF29" s="44">
        <f t="shared" si="10"/>
        <v>2.2217042923064863E-2</v>
      </c>
      <c r="AG29" s="44">
        <f t="shared" si="11"/>
        <v>6.6258915644907919E-3</v>
      </c>
      <c r="AH29" s="44">
        <f t="shared" si="12"/>
        <v>2.8961944570239863E-3</v>
      </c>
      <c r="AS29" s="38">
        <v>23</v>
      </c>
      <c r="AT29" s="38" t="s">
        <v>240</v>
      </c>
      <c r="AU29" s="40" t="s">
        <v>417</v>
      </c>
      <c r="AV29" s="51">
        <f t="shared" si="16"/>
        <v>3.1959660376257998E-2</v>
      </c>
      <c r="AW29" s="51">
        <f t="shared" si="14"/>
        <v>1.1210547080263554E-2</v>
      </c>
      <c r="AZ29" s="38">
        <v>23</v>
      </c>
      <c r="BA29" s="38" t="s">
        <v>240</v>
      </c>
      <c r="BB29" s="40" t="s">
        <v>417</v>
      </c>
      <c r="BC29" s="52">
        <f t="shared" si="15"/>
        <v>0.25968249264389442</v>
      </c>
    </row>
    <row r="30" spans="2:55" x14ac:dyDescent="0.25">
      <c r="B30" s="38">
        <v>25</v>
      </c>
      <c r="C30" s="38" t="s">
        <v>242</v>
      </c>
      <c r="D30" s="7">
        <v>2</v>
      </c>
      <c r="E30" s="7">
        <v>3</v>
      </c>
      <c r="F30" s="7">
        <v>2</v>
      </c>
      <c r="G30" s="7">
        <v>2</v>
      </c>
      <c r="H30" s="7">
        <v>2</v>
      </c>
      <c r="K30" s="38">
        <v>25</v>
      </c>
      <c r="L30" s="38" t="s">
        <v>242</v>
      </c>
      <c r="M30" s="7">
        <f t="shared" si="2"/>
        <v>4</v>
      </c>
      <c r="N30" s="7">
        <f t="shared" si="17"/>
        <v>9</v>
      </c>
      <c r="O30" s="7">
        <f t="shared" si="18"/>
        <v>4</v>
      </c>
      <c r="P30" s="7">
        <f t="shared" si="19"/>
        <v>4</v>
      </c>
      <c r="Q30" s="7">
        <f t="shared" si="20"/>
        <v>4</v>
      </c>
      <c r="S30" s="38">
        <v>25</v>
      </c>
      <c r="T30" s="38" t="s">
        <v>242</v>
      </c>
      <c r="U30" s="44">
        <f t="shared" si="3"/>
        <v>6.6372331159997203E-2</v>
      </c>
      <c r="V30" s="44">
        <f t="shared" si="4"/>
        <v>0.10969086361906959</v>
      </c>
      <c r="W30" s="44">
        <f t="shared" si="5"/>
        <v>7.0754913767722499E-2</v>
      </c>
      <c r="X30" s="44">
        <f t="shared" si="6"/>
        <v>7.3621017383231027E-2</v>
      </c>
      <c r="Y30" s="44">
        <f t="shared" si="7"/>
        <v>7.2404861425599654E-2</v>
      </c>
      <c r="AB30" s="38">
        <v>25</v>
      </c>
      <c r="AC30" s="38" t="s">
        <v>242</v>
      </c>
      <c r="AD30" s="44">
        <f t="shared" si="8"/>
        <v>3.0332155340118724E-2</v>
      </c>
      <c r="AE30" s="44">
        <f t="shared" si="9"/>
        <v>2.8190551950100885E-2</v>
      </c>
      <c r="AF30" s="44">
        <f t="shared" si="10"/>
        <v>1.1108521461532432E-2</v>
      </c>
      <c r="AG30" s="44">
        <f t="shared" si="11"/>
        <v>6.6258915644907919E-3</v>
      </c>
      <c r="AH30" s="44">
        <f t="shared" si="12"/>
        <v>2.8961944570239863E-3</v>
      </c>
      <c r="AS30" s="38">
        <v>24</v>
      </c>
      <c r="AT30" s="38" t="s">
        <v>241</v>
      </c>
      <c r="AU30" s="40" t="s">
        <v>418</v>
      </c>
      <c r="AV30" s="51">
        <f t="shared" si="16"/>
        <v>1.8228448368991752E-2</v>
      </c>
      <c r="AW30" s="51">
        <f t="shared" si="14"/>
        <v>1.8830179354265938E-2</v>
      </c>
      <c r="AZ30" s="38">
        <v>24</v>
      </c>
      <c r="BA30" s="38" t="s">
        <v>241</v>
      </c>
      <c r="BB30" s="40" t="s">
        <v>418</v>
      </c>
      <c r="BC30" s="52">
        <f t="shared" si="15"/>
        <v>0.50811863555455605</v>
      </c>
    </row>
    <row r="31" spans="2:55" x14ac:dyDescent="0.25">
      <c r="B31" s="38">
        <v>26</v>
      </c>
      <c r="C31" s="38" t="s">
        <v>243</v>
      </c>
      <c r="D31" s="7">
        <v>3</v>
      </c>
      <c r="E31" s="7">
        <v>3</v>
      </c>
      <c r="F31" s="7">
        <v>2</v>
      </c>
      <c r="G31" s="7">
        <v>2</v>
      </c>
      <c r="H31" s="7">
        <v>2</v>
      </c>
      <c r="K31" s="38">
        <v>26</v>
      </c>
      <c r="L31" s="38" t="s">
        <v>243</v>
      </c>
      <c r="M31" s="7">
        <f t="shared" si="2"/>
        <v>9</v>
      </c>
      <c r="N31" s="7">
        <f t="shared" si="17"/>
        <v>9</v>
      </c>
      <c r="O31" s="7">
        <f t="shared" si="18"/>
        <v>4</v>
      </c>
      <c r="P31" s="7">
        <f t="shared" si="19"/>
        <v>4</v>
      </c>
      <c r="Q31" s="7">
        <f t="shared" si="20"/>
        <v>4</v>
      </c>
      <c r="S31" s="38">
        <v>26</v>
      </c>
      <c r="T31" s="38" t="s">
        <v>243</v>
      </c>
      <c r="U31" s="44">
        <f t="shared" si="3"/>
        <v>9.9558496739995797E-2</v>
      </c>
      <c r="V31" s="44">
        <f t="shared" si="4"/>
        <v>0.10969086361906959</v>
      </c>
      <c r="W31" s="44">
        <f t="shared" si="5"/>
        <v>7.0754913767722499E-2</v>
      </c>
      <c r="X31" s="44">
        <f t="shared" si="6"/>
        <v>7.3621017383231027E-2</v>
      </c>
      <c r="Y31" s="44">
        <f t="shared" si="7"/>
        <v>7.2404861425599654E-2</v>
      </c>
      <c r="AB31" s="38">
        <v>26</v>
      </c>
      <c r="AC31" s="38" t="s">
        <v>243</v>
      </c>
      <c r="AD31" s="44">
        <f t="shared" si="8"/>
        <v>4.549823301017808E-2</v>
      </c>
      <c r="AE31" s="44">
        <f t="shared" si="9"/>
        <v>2.8190551950100885E-2</v>
      </c>
      <c r="AF31" s="44">
        <f t="shared" si="10"/>
        <v>1.1108521461532432E-2</v>
      </c>
      <c r="AG31" s="44">
        <f t="shared" si="11"/>
        <v>6.6258915644907919E-3</v>
      </c>
      <c r="AH31" s="44">
        <f t="shared" si="12"/>
        <v>2.8961944570239863E-3</v>
      </c>
      <c r="AS31" s="38">
        <v>25</v>
      </c>
      <c r="AT31" s="38" t="s">
        <v>242</v>
      </c>
      <c r="AU31" s="40" t="s">
        <v>419</v>
      </c>
      <c r="AV31" s="51">
        <f t="shared" si="16"/>
        <v>3.249167793549422E-2</v>
      </c>
      <c r="AW31" s="51">
        <f t="shared" si="14"/>
        <v>9.390647334663221E-3</v>
      </c>
      <c r="AZ31" s="38">
        <v>25</v>
      </c>
      <c r="BA31" s="38" t="s">
        <v>242</v>
      </c>
      <c r="BB31" s="40" t="s">
        <v>419</v>
      </c>
      <c r="BC31" s="52">
        <f t="shared" si="15"/>
        <v>0.22421504236189987</v>
      </c>
    </row>
    <row r="32" spans="2:55" x14ac:dyDescent="0.25">
      <c r="B32" s="38">
        <v>27</v>
      </c>
      <c r="C32" s="38" t="s">
        <v>244</v>
      </c>
      <c r="D32" s="7">
        <v>2</v>
      </c>
      <c r="E32" s="7">
        <v>3</v>
      </c>
      <c r="F32" s="7">
        <v>2</v>
      </c>
      <c r="G32" s="7">
        <v>3</v>
      </c>
      <c r="H32" s="7">
        <v>3</v>
      </c>
      <c r="K32" s="38">
        <v>27</v>
      </c>
      <c r="L32" s="38" t="s">
        <v>244</v>
      </c>
      <c r="M32" s="7">
        <f t="shared" si="2"/>
        <v>4</v>
      </c>
      <c r="N32" s="7">
        <f t="shared" si="17"/>
        <v>9</v>
      </c>
      <c r="O32" s="7">
        <f t="shared" si="18"/>
        <v>4</v>
      </c>
      <c r="P32" s="7">
        <f t="shared" si="19"/>
        <v>9</v>
      </c>
      <c r="Q32" s="7">
        <f t="shared" si="20"/>
        <v>9</v>
      </c>
      <c r="S32" s="38">
        <v>27</v>
      </c>
      <c r="T32" s="38" t="s">
        <v>244</v>
      </c>
      <c r="U32" s="44">
        <f t="shared" si="3"/>
        <v>6.6372331159997203E-2</v>
      </c>
      <c r="V32" s="44">
        <f t="shared" si="4"/>
        <v>0.10969086361906959</v>
      </c>
      <c r="W32" s="44">
        <f t="shared" si="5"/>
        <v>7.0754913767722499E-2</v>
      </c>
      <c r="X32" s="44">
        <f t="shared" si="6"/>
        <v>0.11043152607484655</v>
      </c>
      <c r="Y32" s="44">
        <f t="shared" si="7"/>
        <v>0.10860729213839948</v>
      </c>
      <c r="AB32" s="38">
        <v>27</v>
      </c>
      <c r="AC32" s="38" t="s">
        <v>244</v>
      </c>
      <c r="AD32" s="44">
        <f t="shared" si="8"/>
        <v>3.0332155340118724E-2</v>
      </c>
      <c r="AE32" s="44">
        <f t="shared" si="9"/>
        <v>2.8190551950100885E-2</v>
      </c>
      <c r="AF32" s="44">
        <f t="shared" si="10"/>
        <v>1.1108521461532432E-2</v>
      </c>
      <c r="AG32" s="44">
        <f t="shared" si="11"/>
        <v>9.9388373467361891E-3</v>
      </c>
      <c r="AH32" s="44">
        <f t="shared" si="12"/>
        <v>4.3442916855359797E-3</v>
      </c>
      <c r="AS32" s="38">
        <v>26</v>
      </c>
      <c r="AT32" s="38" t="s">
        <v>243</v>
      </c>
      <c r="AU32" s="40" t="s">
        <v>420</v>
      </c>
      <c r="AV32" s="51">
        <f t="shared" si="16"/>
        <v>1.9094419744785183E-2</v>
      </c>
      <c r="AW32" s="51">
        <f t="shared" si="14"/>
        <v>1.7865315839071694E-2</v>
      </c>
      <c r="AZ32" s="38">
        <v>26</v>
      </c>
      <c r="BA32" s="38" t="s">
        <v>243</v>
      </c>
      <c r="BB32" s="40" t="s">
        <v>420</v>
      </c>
      <c r="BC32" s="52">
        <f t="shared" si="15"/>
        <v>0.48337239314219649</v>
      </c>
    </row>
    <row r="33" spans="2:55" x14ac:dyDescent="0.25">
      <c r="B33" s="38">
        <v>28</v>
      </c>
      <c r="C33" s="38" t="s">
        <v>245</v>
      </c>
      <c r="D33" s="7">
        <v>3</v>
      </c>
      <c r="E33" s="7">
        <v>3</v>
      </c>
      <c r="F33" s="7">
        <v>2</v>
      </c>
      <c r="G33" s="7">
        <v>2</v>
      </c>
      <c r="H33" s="7">
        <v>3</v>
      </c>
      <c r="K33" s="38">
        <v>28</v>
      </c>
      <c r="L33" s="38" t="s">
        <v>245</v>
      </c>
      <c r="M33" s="7">
        <f t="shared" si="2"/>
        <v>9</v>
      </c>
      <c r="N33" s="7">
        <f t="shared" si="17"/>
        <v>9</v>
      </c>
      <c r="O33" s="7">
        <f t="shared" si="18"/>
        <v>4</v>
      </c>
      <c r="P33" s="7">
        <f t="shared" si="19"/>
        <v>4</v>
      </c>
      <c r="Q33" s="7">
        <f t="shared" si="20"/>
        <v>9</v>
      </c>
      <c r="S33" s="38">
        <v>28</v>
      </c>
      <c r="T33" s="38" t="s">
        <v>245</v>
      </c>
      <c r="U33" s="44">
        <f t="shared" si="3"/>
        <v>9.9558496739995797E-2</v>
      </c>
      <c r="V33" s="44">
        <f t="shared" si="4"/>
        <v>0.10969086361906959</v>
      </c>
      <c r="W33" s="44">
        <f t="shared" si="5"/>
        <v>7.0754913767722499E-2</v>
      </c>
      <c r="X33" s="44">
        <f t="shared" si="6"/>
        <v>7.3621017383231027E-2</v>
      </c>
      <c r="Y33" s="44">
        <f t="shared" si="7"/>
        <v>0.10860729213839948</v>
      </c>
      <c r="AB33" s="38">
        <v>28</v>
      </c>
      <c r="AC33" s="38" t="s">
        <v>245</v>
      </c>
      <c r="AD33" s="44">
        <f t="shared" si="8"/>
        <v>4.549823301017808E-2</v>
      </c>
      <c r="AE33" s="44">
        <f t="shared" si="9"/>
        <v>2.8190551950100885E-2</v>
      </c>
      <c r="AF33" s="44">
        <f t="shared" si="10"/>
        <v>1.1108521461532432E-2</v>
      </c>
      <c r="AG33" s="44">
        <f t="shared" si="11"/>
        <v>6.6258915644907919E-3</v>
      </c>
      <c r="AH33" s="44">
        <f t="shared" si="12"/>
        <v>4.3442916855359797E-3</v>
      </c>
      <c r="AS33" s="38">
        <v>27</v>
      </c>
      <c r="AT33" s="38" t="s">
        <v>244</v>
      </c>
      <c r="AU33" s="40" t="s">
        <v>421</v>
      </c>
      <c r="AV33" s="51">
        <f t="shared" si="16"/>
        <v>3.2295853435183111E-2</v>
      </c>
      <c r="AW33" s="51">
        <f t="shared" si="14"/>
        <v>1.0070619931742882E-2</v>
      </c>
      <c r="AZ33" s="38">
        <v>27</v>
      </c>
      <c r="BA33" s="38" t="s">
        <v>244</v>
      </c>
      <c r="BB33" s="40" t="s">
        <v>421</v>
      </c>
      <c r="BC33" s="52">
        <f t="shared" si="15"/>
        <v>0.23770257780305734</v>
      </c>
    </row>
    <row r="34" spans="2:55" x14ac:dyDescent="0.25">
      <c r="B34" s="38">
        <v>29</v>
      </c>
      <c r="C34" s="38" t="s">
        <v>246</v>
      </c>
      <c r="D34" s="7">
        <v>2</v>
      </c>
      <c r="E34" s="7">
        <v>3</v>
      </c>
      <c r="F34" s="7">
        <v>3</v>
      </c>
      <c r="G34" s="7">
        <v>2</v>
      </c>
      <c r="H34" s="7">
        <v>3</v>
      </c>
      <c r="K34" s="38">
        <v>29</v>
      </c>
      <c r="L34" s="38" t="s">
        <v>246</v>
      </c>
      <c r="M34" s="7">
        <f t="shared" si="2"/>
        <v>4</v>
      </c>
      <c r="N34" s="7">
        <f t="shared" si="17"/>
        <v>9</v>
      </c>
      <c r="O34" s="7">
        <f t="shared" si="18"/>
        <v>9</v>
      </c>
      <c r="P34" s="7">
        <f t="shared" si="19"/>
        <v>4</v>
      </c>
      <c r="Q34" s="7">
        <f t="shared" si="20"/>
        <v>9</v>
      </c>
      <c r="S34" s="38">
        <v>29</v>
      </c>
      <c r="T34" s="38" t="s">
        <v>246</v>
      </c>
      <c r="U34" s="44">
        <f t="shared" si="3"/>
        <v>6.6372331159997203E-2</v>
      </c>
      <c r="V34" s="44">
        <f t="shared" si="4"/>
        <v>0.10969086361906959</v>
      </c>
      <c r="W34" s="44">
        <f t="shared" si="5"/>
        <v>0.10613237065158375</v>
      </c>
      <c r="X34" s="44">
        <f t="shared" si="6"/>
        <v>7.3621017383231027E-2</v>
      </c>
      <c r="Y34" s="44">
        <f t="shared" si="7"/>
        <v>0.10860729213839948</v>
      </c>
      <c r="AB34" s="38">
        <v>29</v>
      </c>
      <c r="AC34" s="38" t="s">
        <v>246</v>
      </c>
      <c r="AD34" s="44">
        <f t="shared" si="8"/>
        <v>3.0332155340118724E-2</v>
      </c>
      <c r="AE34" s="44">
        <f t="shared" si="9"/>
        <v>2.8190551950100885E-2</v>
      </c>
      <c r="AF34" s="44">
        <f t="shared" si="10"/>
        <v>1.666278219229865E-2</v>
      </c>
      <c r="AG34" s="44">
        <f t="shared" si="11"/>
        <v>6.6258915644907919E-3</v>
      </c>
      <c r="AH34" s="44">
        <f t="shared" si="12"/>
        <v>4.3442916855359797E-3</v>
      </c>
      <c r="AS34" s="38">
        <v>28</v>
      </c>
      <c r="AT34" s="38" t="s">
        <v>245</v>
      </c>
      <c r="AU34" s="40" t="s">
        <v>422</v>
      </c>
      <c r="AV34" s="51">
        <f t="shared" si="16"/>
        <v>1.9042798038653868E-2</v>
      </c>
      <c r="AW34" s="51">
        <f t="shared" si="14"/>
        <v>1.792360103384744E-2</v>
      </c>
      <c r="AZ34" s="38">
        <v>28</v>
      </c>
      <c r="BA34" s="38" t="s">
        <v>245</v>
      </c>
      <c r="BB34" s="40" t="s">
        <v>422</v>
      </c>
      <c r="BC34" s="52">
        <f t="shared" si="15"/>
        <v>0.48486196880292054</v>
      </c>
    </row>
    <row r="35" spans="2:55" x14ac:dyDescent="0.25">
      <c r="B35" s="38">
        <v>30</v>
      </c>
      <c r="C35" s="38" t="s">
        <v>247</v>
      </c>
      <c r="D35" s="7">
        <v>3</v>
      </c>
      <c r="E35" s="7">
        <v>2</v>
      </c>
      <c r="F35" s="7">
        <v>2</v>
      </c>
      <c r="G35" s="7">
        <v>3</v>
      </c>
      <c r="H35" s="7">
        <v>3</v>
      </c>
      <c r="K35" s="38">
        <v>30</v>
      </c>
      <c r="L35" s="38" t="s">
        <v>247</v>
      </c>
      <c r="M35" s="7">
        <f t="shared" si="2"/>
        <v>9</v>
      </c>
      <c r="N35" s="7">
        <f t="shared" si="17"/>
        <v>4</v>
      </c>
      <c r="O35" s="7">
        <f t="shared" si="18"/>
        <v>4</v>
      </c>
      <c r="P35" s="7">
        <f t="shared" si="19"/>
        <v>9</v>
      </c>
      <c r="Q35" s="7">
        <f t="shared" si="20"/>
        <v>9</v>
      </c>
      <c r="S35" s="38">
        <v>30</v>
      </c>
      <c r="T35" s="38" t="s">
        <v>247</v>
      </c>
      <c r="U35" s="44">
        <f t="shared" si="3"/>
        <v>9.9558496739995797E-2</v>
      </c>
      <c r="V35" s="44">
        <f t="shared" si="4"/>
        <v>7.3127242412713067E-2</v>
      </c>
      <c r="W35" s="44">
        <f t="shared" si="5"/>
        <v>7.0754913767722499E-2</v>
      </c>
      <c r="X35" s="44">
        <f t="shared" si="6"/>
        <v>0.11043152607484655</v>
      </c>
      <c r="Y35" s="44">
        <f t="shared" si="7"/>
        <v>0.10860729213839948</v>
      </c>
      <c r="AB35" s="38">
        <v>30</v>
      </c>
      <c r="AC35" s="38" t="s">
        <v>247</v>
      </c>
      <c r="AD35" s="44">
        <f t="shared" si="8"/>
        <v>4.549823301017808E-2</v>
      </c>
      <c r="AE35" s="44">
        <f t="shared" si="9"/>
        <v>1.8793701300067259E-2</v>
      </c>
      <c r="AF35" s="44">
        <f t="shared" si="10"/>
        <v>1.1108521461532432E-2</v>
      </c>
      <c r="AG35" s="44">
        <f t="shared" si="11"/>
        <v>9.9388373467361891E-3</v>
      </c>
      <c r="AH35" s="44">
        <f t="shared" si="12"/>
        <v>4.3442916855359797E-3</v>
      </c>
      <c r="AS35" s="38">
        <v>29</v>
      </c>
      <c r="AT35" s="38" t="s">
        <v>246</v>
      </c>
      <c r="AU35" s="40" t="s">
        <v>423</v>
      </c>
      <c r="AV35" s="51">
        <f t="shared" si="16"/>
        <v>3.1024041707063108E-2</v>
      </c>
      <c r="AW35" s="51">
        <f t="shared" si="14"/>
        <v>1.1009754513994252E-2</v>
      </c>
      <c r="AZ35" s="38">
        <v>29</v>
      </c>
      <c r="BA35" s="38" t="s">
        <v>246</v>
      </c>
      <c r="BB35" s="40" t="s">
        <v>423</v>
      </c>
      <c r="BC35" s="52">
        <f t="shared" si="15"/>
        <v>0.26192624753885013</v>
      </c>
    </row>
    <row r="36" spans="2:55" x14ac:dyDescent="0.25">
      <c r="B36" s="38">
        <v>31</v>
      </c>
      <c r="C36" s="38" t="s">
        <v>248</v>
      </c>
      <c r="D36" s="7">
        <v>2</v>
      </c>
      <c r="E36" s="7">
        <v>2</v>
      </c>
      <c r="F36" s="7">
        <v>2</v>
      </c>
      <c r="G36" s="7">
        <v>3</v>
      </c>
      <c r="H36" s="7">
        <v>3</v>
      </c>
      <c r="K36" s="38">
        <v>31</v>
      </c>
      <c r="L36" s="38" t="s">
        <v>248</v>
      </c>
      <c r="M36" s="7">
        <f t="shared" si="2"/>
        <v>4</v>
      </c>
      <c r="N36" s="7">
        <f t="shared" si="17"/>
        <v>4</v>
      </c>
      <c r="O36" s="7">
        <f t="shared" si="18"/>
        <v>4</v>
      </c>
      <c r="P36" s="7">
        <f t="shared" si="19"/>
        <v>9</v>
      </c>
      <c r="Q36" s="7">
        <f t="shared" si="20"/>
        <v>9</v>
      </c>
      <c r="S36" s="38">
        <v>31</v>
      </c>
      <c r="T36" s="38" t="s">
        <v>248</v>
      </c>
      <c r="U36" s="44">
        <f t="shared" si="3"/>
        <v>6.6372331159997203E-2</v>
      </c>
      <c r="V36" s="44">
        <f t="shared" si="4"/>
        <v>7.3127242412713067E-2</v>
      </c>
      <c r="W36" s="44">
        <f t="shared" si="5"/>
        <v>7.0754913767722499E-2</v>
      </c>
      <c r="X36" s="44">
        <f t="shared" si="6"/>
        <v>0.11043152607484655</v>
      </c>
      <c r="Y36" s="44">
        <f t="shared" si="7"/>
        <v>0.10860729213839948</v>
      </c>
      <c r="AB36" s="38">
        <v>31</v>
      </c>
      <c r="AC36" s="38" t="s">
        <v>248</v>
      </c>
      <c r="AD36" s="44">
        <f t="shared" si="8"/>
        <v>3.0332155340118724E-2</v>
      </c>
      <c r="AE36" s="44">
        <f t="shared" si="9"/>
        <v>1.8793701300067259E-2</v>
      </c>
      <c r="AF36" s="44">
        <f t="shared" si="10"/>
        <v>1.1108521461532432E-2</v>
      </c>
      <c r="AG36" s="44">
        <f t="shared" si="11"/>
        <v>9.9388373467361891E-3</v>
      </c>
      <c r="AH36" s="44">
        <f t="shared" si="12"/>
        <v>4.3442916855359797E-3</v>
      </c>
      <c r="AS36" s="38">
        <v>30</v>
      </c>
      <c r="AT36" s="38" t="s">
        <v>247</v>
      </c>
      <c r="AU36" s="40" t="s">
        <v>424</v>
      </c>
      <c r="AV36" s="51">
        <f t="shared" si="16"/>
        <v>2.09854293594317E-2</v>
      </c>
      <c r="AW36" s="51">
        <f t="shared" si="14"/>
        <v>1.5627546583564002E-2</v>
      </c>
      <c r="AZ36" s="38">
        <v>30</v>
      </c>
      <c r="BA36" s="38" t="s">
        <v>247</v>
      </c>
      <c r="BB36" s="40" t="s">
        <v>424</v>
      </c>
      <c r="BC36" s="52">
        <f t="shared" si="15"/>
        <v>0.42683082106997239</v>
      </c>
    </row>
    <row r="37" spans="2:55" x14ac:dyDescent="0.25">
      <c r="B37" s="38">
        <v>32</v>
      </c>
      <c r="C37" s="38" t="s">
        <v>249</v>
      </c>
      <c r="D37" s="7">
        <v>3</v>
      </c>
      <c r="E37" s="7">
        <v>2</v>
      </c>
      <c r="F37" s="7">
        <v>2</v>
      </c>
      <c r="G37" s="7">
        <v>3</v>
      </c>
      <c r="H37" s="7">
        <v>2</v>
      </c>
      <c r="K37" s="38">
        <v>32</v>
      </c>
      <c r="L37" s="38" t="s">
        <v>249</v>
      </c>
      <c r="M37" s="7">
        <f t="shared" si="2"/>
        <v>9</v>
      </c>
      <c r="N37" s="7">
        <f t="shared" si="17"/>
        <v>4</v>
      </c>
      <c r="O37" s="7">
        <f t="shared" si="18"/>
        <v>4</v>
      </c>
      <c r="P37" s="7">
        <f t="shared" si="19"/>
        <v>9</v>
      </c>
      <c r="Q37" s="7">
        <f t="shared" si="20"/>
        <v>4</v>
      </c>
      <c r="S37" s="38">
        <v>32</v>
      </c>
      <c r="T37" s="38" t="s">
        <v>249</v>
      </c>
      <c r="U37" s="44">
        <f t="shared" si="3"/>
        <v>9.9558496739995797E-2</v>
      </c>
      <c r="V37" s="44">
        <f t="shared" si="4"/>
        <v>7.3127242412713067E-2</v>
      </c>
      <c r="W37" s="44">
        <f t="shared" si="5"/>
        <v>7.0754913767722499E-2</v>
      </c>
      <c r="X37" s="44">
        <f t="shared" si="6"/>
        <v>0.11043152607484655</v>
      </c>
      <c r="Y37" s="44">
        <f t="shared" si="7"/>
        <v>7.2404861425599654E-2</v>
      </c>
      <c r="AB37" s="38">
        <v>32</v>
      </c>
      <c r="AC37" s="38" t="s">
        <v>249</v>
      </c>
      <c r="AD37" s="44">
        <f t="shared" si="8"/>
        <v>4.549823301017808E-2</v>
      </c>
      <c r="AE37" s="44">
        <f t="shared" si="9"/>
        <v>1.8793701300067259E-2</v>
      </c>
      <c r="AF37" s="44">
        <f t="shared" si="10"/>
        <v>1.1108521461532432E-2</v>
      </c>
      <c r="AG37" s="44">
        <f t="shared" si="11"/>
        <v>9.9388373467361891E-3</v>
      </c>
      <c r="AH37" s="44">
        <f t="shared" si="12"/>
        <v>2.8961944570239863E-3</v>
      </c>
      <c r="AS37" s="38">
        <v>31</v>
      </c>
      <c r="AT37" s="38" t="s">
        <v>248</v>
      </c>
      <c r="AU37" s="40" t="s">
        <v>425</v>
      </c>
      <c r="AV37" s="51">
        <f t="shared" si="16"/>
        <v>3.3637784039284427E-2</v>
      </c>
      <c r="AW37" s="51">
        <f t="shared" si="14"/>
        <v>3.6379883941121032E-3</v>
      </c>
      <c r="AZ37" s="38">
        <v>31</v>
      </c>
      <c r="BA37" s="38" t="s">
        <v>248</v>
      </c>
      <c r="BB37" s="40" t="s">
        <v>425</v>
      </c>
      <c r="BC37" s="52">
        <f t="shared" si="15"/>
        <v>9.7596593085022582E-2</v>
      </c>
    </row>
    <row r="38" spans="2:55" x14ac:dyDescent="0.25">
      <c r="B38" s="38">
        <v>33</v>
      </c>
      <c r="C38" s="38" t="s">
        <v>250</v>
      </c>
      <c r="D38" s="7">
        <v>2</v>
      </c>
      <c r="E38" s="7">
        <v>2</v>
      </c>
      <c r="F38" s="7">
        <v>2</v>
      </c>
      <c r="G38" s="7">
        <v>3</v>
      </c>
      <c r="H38" s="7">
        <v>2</v>
      </c>
      <c r="K38" s="38">
        <v>33</v>
      </c>
      <c r="L38" s="38" t="s">
        <v>250</v>
      </c>
      <c r="M38" s="7">
        <f t="shared" si="2"/>
        <v>4</v>
      </c>
      <c r="N38" s="7">
        <f t="shared" si="17"/>
        <v>4</v>
      </c>
      <c r="O38" s="7">
        <f t="shared" si="18"/>
        <v>4</v>
      </c>
      <c r="P38" s="7">
        <f t="shared" si="19"/>
        <v>9</v>
      </c>
      <c r="Q38" s="7">
        <f t="shared" si="20"/>
        <v>4</v>
      </c>
      <c r="S38" s="38">
        <v>33</v>
      </c>
      <c r="T38" s="38" t="s">
        <v>250</v>
      </c>
      <c r="U38" s="44">
        <f t="shared" si="3"/>
        <v>6.6372331159997203E-2</v>
      </c>
      <c r="V38" s="44">
        <f t="shared" si="4"/>
        <v>7.3127242412713067E-2</v>
      </c>
      <c r="W38" s="44">
        <f t="shared" si="5"/>
        <v>7.0754913767722499E-2</v>
      </c>
      <c r="X38" s="44">
        <f t="shared" si="6"/>
        <v>0.11043152607484655</v>
      </c>
      <c r="Y38" s="44">
        <f t="shared" si="7"/>
        <v>7.2404861425599654E-2</v>
      </c>
      <c r="AB38" s="38">
        <v>33</v>
      </c>
      <c r="AC38" s="38" t="s">
        <v>250</v>
      </c>
      <c r="AD38" s="44">
        <f t="shared" si="8"/>
        <v>3.0332155340118724E-2</v>
      </c>
      <c r="AE38" s="44">
        <f t="shared" si="9"/>
        <v>1.8793701300067259E-2</v>
      </c>
      <c r="AF38" s="44">
        <f t="shared" si="10"/>
        <v>1.1108521461532432E-2</v>
      </c>
      <c r="AG38" s="44">
        <f t="shared" si="11"/>
        <v>9.9388373467361891E-3</v>
      </c>
      <c r="AH38" s="44">
        <f t="shared" si="12"/>
        <v>2.8961944570239863E-3</v>
      </c>
      <c r="AS38" s="38">
        <v>32</v>
      </c>
      <c r="AT38" s="38" t="s">
        <v>249</v>
      </c>
      <c r="AU38" s="40" t="s">
        <v>426</v>
      </c>
      <c r="AV38" s="51">
        <f t="shared" si="16"/>
        <v>2.1032283605181359E-2</v>
      </c>
      <c r="AW38" s="51">
        <f t="shared" si="14"/>
        <v>1.5560663489411748E-2</v>
      </c>
      <c r="AZ38" s="38">
        <v>32</v>
      </c>
      <c r="BA38" s="38" t="s">
        <v>249</v>
      </c>
      <c r="BB38" s="40" t="s">
        <v>426</v>
      </c>
      <c r="BC38" s="52">
        <f t="shared" si="15"/>
        <v>0.42523668424921585</v>
      </c>
    </row>
    <row r="39" spans="2:55" x14ac:dyDescent="0.25">
      <c r="B39" s="38">
        <v>34</v>
      </c>
      <c r="C39" s="38" t="s">
        <v>251</v>
      </c>
      <c r="D39" s="7">
        <v>3</v>
      </c>
      <c r="E39" s="7">
        <v>3</v>
      </c>
      <c r="F39" s="7">
        <v>3</v>
      </c>
      <c r="G39" s="7">
        <v>3</v>
      </c>
      <c r="H39" s="7">
        <v>2</v>
      </c>
      <c r="K39" s="38">
        <v>34</v>
      </c>
      <c r="L39" s="38" t="s">
        <v>251</v>
      </c>
      <c r="M39" s="7">
        <f t="shared" si="2"/>
        <v>9</v>
      </c>
      <c r="N39" s="7">
        <f t="shared" si="17"/>
        <v>9</v>
      </c>
      <c r="O39" s="7">
        <f t="shared" si="18"/>
        <v>9</v>
      </c>
      <c r="P39" s="7">
        <f t="shared" si="19"/>
        <v>9</v>
      </c>
      <c r="Q39" s="7">
        <f t="shared" si="20"/>
        <v>4</v>
      </c>
      <c r="S39" s="38">
        <v>34</v>
      </c>
      <c r="T39" s="38" t="s">
        <v>251</v>
      </c>
      <c r="U39" s="44">
        <f t="shared" si="3"/>
        <v>9.9558496739995797E-2</v>
      </c>
      <c r="V39" s="44">
        <f t="shared" si="4"/>
        <v>0.10969086361906959</v>
      </c>
      <c r="W39" s="44">
        <f t="shared" si="5"/>
        <v>0.10613237065158375</v>
      </c>
      <c r="X39" s="44">
        <f t="shared" si="6"/>
        <v>0.11043152607484655</v>
      </c>
      <c r="Y39" s="44">
        <f t="shared" si="7"/>
        <v>7.2404861425599654E-2</v>
      </c>
      <c r="AB39" s="38">
        <v>34</v>
      </c>
      <c r="AC39" s="38" t="s">
        <v>251</v>
      </c>
      <c r="AD39" s="44">
        <f t="shared" si="8"/>
        <v>4.549823301017808E-2</v>
      </c>
      <c r="AE39" s="44">
        <f t="shared" si="9"/>
        <v>2.8190551950100885E-2</v>
      </c>
      <c r="AF39" s="44">
        <f t="shared" si="10"/>
        <v>1.666278219229865E-2</v>
      </c>
      <c r="AG39" s="44">
        <f t="shared" si="11"/>
        <v>9.9388373467361891E-3</v>
      </c>
      <c r="AH39" s="44">
        <f t="shared" si="12"/>
        <v>2.8961944570239863E-3</v>
      </c>
      <c r="AS39" s="38">
        <v>33</v>
      </c>
      <c r="AT39" s="38" t="s">
        <v>250</v>
      </c>
      <c r="AU39" s="40" t="s">
        <v>427</v>
      </c>
      <c r="AV39" s="51">
        <f t="shared" si="16"/>
        <v>3.3667034667796636E-2</v>
      </c>
      <c r="AW39" s="51">
        <f t="shared" si="14"/>
        <v>3.3390111657410401E-3</v>
      </c>
      <c r="AZ39" s="38">
        <v>33</v>
      </c>
      <c r="BA39" s="38" t="s">
        <v>250</v>
      </c>
      <c r="BB39" s="40" t="s">
        <v>427</v>
      </c>
      <c r="BC39" s="52">
        <f t="shared" si="15"/>
        <v>9.0228801552068971E-2</v>
      </c>
    </row>
    <row r="40" spans="2:55" x14ac:dyDescent="0.25">
      <c r="B40" s="38">
        <v>35</v>
      </c>
      <c r="C40" s="39" t="s">
        <v>252</v>
      </c>
      <c r="D40" s="7">
        <v>2</v>
      </c>
      <c r="E40" s="7">
        <v>3</v>
      </c>
      <c r="F40" s="7">
        <v>3</v>
      </c>
      <c r="G40" s="7">
        <v>3</v>
      </c>
      <c r="H40" s="7">
        <v>2</v>
      </c>
      <c r="K40" s="38">
        <v>35</v>
      </c>
      <c r="L40" s="39" t="s">
        <v>252</v>
      </c>
      <c r="M40" s="7">
        <f t="shared" si="2"/>
        <v>4</v>
      </c>
      <c r="N40" s="7">
        <f t="shared" si="17"/>
        <v>9</v>
      </c>
      <c r="O40" s="7">
        <f t="shared" si="18"/>
        <v>9</v>
      </c>
      <c r="P40" s="7">
        <f t="shared" si="19"/>
        <v>9</v>
      </c>
      <c r="Q40" s="7">
        <f t="shared" si="20"/>
        <v>4</v>
      </c>
      <c r="S40" s="38">
        <v>35</v>
      </c>
      <c r="T40" s="39" t="s">
        <v>252</v>
      </c>
      <c r="U40" s="44">
        <f t="shared" si="3"/>
        <v>6.6372331159997203E-2</v>
      </c>
      <c r="V40" s="44">
        <f t="shared" si="4"/>
        <v>0.10969086361906959</v>
      </c>
      <c r="W40" s="44">
        <f t="shared" si="5"/>
        <v>0.10613237065158375</v>
      </c>
      <c r="X40" s="44">
        <f t="shared" si="6"/>
        <v>0.11043152607484655</v>
      </c>
      <c r="Y40" s="44">
        <f t="shared" si="7"/>
        <v>7.2404861425599654E-2</v>
      </c>
      <c r="AB40" s="38">
        <v>35</v>
      </c>
      <c r="AC40" s="39" t="s">
        <v>252</v>
      </c>
      <c r="AD40" s="44">
        <f t="shared" si="8"/>
        <v>3.0332155340118724E-2</v>
      </c>
      <c r="AE40" s="44">
        <f t="shared" si="9"/>
        <v>2.8190551950100885E-2</v>
      </c>
      <c r="AF40" s="44">
        <f t="shared" si="10"/>
        <v>1.666278219229865E-2</v>
      </c>
      <c r="AG40" s="44">
        <f t="shared" si="11"/>
        <v>9.9388373467361891E-3</v>
      </c>
      <c r="AH40" s="44">
        <f t="shared" si="12"/>
        <v>2.8961944570239863E-3</v>
      </c>
      <c r="AS40" s="38">
        <v>34</v>
      </c>
      <c r="AT40" s="38" t="s">
        <v>251</v>
      </c>
      <c r="AU40" s="40" t="s">
        <v>428</v>
      </c>
      <c r="AV40" s="51">
        <f t="shared" si="16"/>
        <v>1.6205842301739909E-2</v>
      </c>
      <c r="AW40" s="51">
        <f t="shared" si="14"/>
        <v>1.9006871062546903E-2</v>
      </c>
      <c r="AZ40" s="38">
        <v>34</v>
      </c>
      <c r="BA40" s="38" t="s">
        <v>251</v>
      </c>
      <c r="BB40" s="40" t="s">
        <v>428</v>
      </c>
      <c r="BC40" s="52">
        <f t="shared" si="15"/>
        <v>0.53977297534315871</v>
      </c>
    </row>
    <row r="41" spans="2:55" x14ac:dyDescent="0.25">
      <c r="B41" s="38">
        <v>36</v>
      </c>
      <c r="C41" s="39" t="s">
        <v>253</v>
      </c>
      <c r="D41" s="7">
        <v>3</v>
      </c>
      <c r="E41" s="7">
        <v>3</v>
      </c>
      <c r="F41" s="7">
        <v>3</v>
      </c>
      <c r="G41" s="7">
        <v>3</v>
      </c>
      <c r="H41" s="7">
        <v>3</v>
      </c>
      <c r="K41" s="38">
        <v>36</v>
      </c>
      <c r="L41" s="39" t="s">
        <v>253</v>
      </c>
      <c r="M41" s="7">
        <f t="shared" si="2"/>
        <v>9</v>
      </c>
      <c r="N41" s="7">
        <f t="shared" si="17"/>
        <v>9</v>
      </c>
      <c r="O41" s="7">
        <f t="shared" si="18"/>
        <v>9</v>
      </c>
      <c r="P41" s="7">
        <f t="shared" si="19"/>
        <v>9</v>
      </c>
      <c r="Q41" s="7">
        <f t="shared" si="20"/>
        <v>9</v>
      </c>
      <c r="S41" s="38">
        <v>36</v>
      </c>
      <c r="T41" s="39" t="s">
        <v>253</v>
      </c>
      <c r="U41" s="44">
        <f t="shared" si="3"/>
        <v>9.9558496739995797E-2</v>
      </c>
      <c r="V41" s="44">
        <f t="shared" si="4"/>
        <v>0.10969086361906959</v>
      </c>
      <c r="W41" s="44">
        <f t="shared" si="5"/>
        <v>0.10613237065158375</v>
      </c>
      <c r="X41" s="44">
        <f t="shared" si="6"/>
        <v>0.11043152607484655</v>
      </c>
      <c r="Y41" s="44">
        <f t="shared" si="7"/>
        <v>0.10860729213839948</v>
      </c>
      <c r="AB41" s="38">
        <v>36</v>
      </c>
      <c r="AC41" s="39" t="s">
        <v>253</v>
      </c>
      <c r="AD41" s="44">
        <f t="shared" si="8"/>
        <v>4.549823301017808E-2</v>
      </c>
      <c r="AE41" s="44">
        <f t="shared" si="9"/>
        <v>2.8190551950100885E-2</v>
      </c>
      <c r="AF41" s="44">
        <f t="shared" si="10"/>
        <v>1.666278219229865E-2</v>
      </c>
      <c r="AG41" s="44">
        <f t="shared" si="11"/>
        <v>9.9388373467361891E-3</v>
      </c>
      <c r="AH41" s="44">
        <f t="shared" si="12"/>
        <v>4.3442916855359797E-3</v>
      </c>
      <c r="AS41" s="38">
        <v>35</v>
      </c>
      <c r="AT41" s="39" t="s">
        <v>252</v>
      </c>
      <c r="AU41" s="40" t="s">
        <v>429</v>
      </c>
      <c r="AV41" s="51">
        <f t="shared" si="16"/>
        <v>3.0882707044278077E-2</v>
      </c>
      <c r="AW41" s="51">
        <f t="shared" si="14"/>
        <v>1.1413846631285805E-2</v>
      </c>
      <c r="AZ41" s="38">
        <v>35</v>
      </c>
      <c r="BA41" s="39" t="s">
        <v>252</v>
      </c>
      <c r="BB41" s="40" t="s">
        <v>429</v>
      </c>
      <c r="BC41" s="52">
        <f t="shared" si="15"/>
        <v>0.26985287545732034</v>
      </c>
    </row>
    <row r="42" spans="2:55" x14ac:dyDescent="0.25">
      <c r="B42" s="38">
        <v>37</v>
      </c>
      <c r="C42" s="39" t="s">
        <v>254</v>
      </c>
      <c r="D42" s="7">
        <v>2</v>
      </c>
      <c r="E42" s="7">
        <v>3</v>
      </c>
      <c r="F42" s="7">
        <v>3</v>
      </c>
      <c r="G42" s="7">
        <v>3</v>
      </c>
      <c r="H42" s="7">
        <v>3</v>
      </c>
      <c r="K42" s="38">
        <v>37</v>
      </c>
      <c r="L42" s="39" t="s">
        <v>254</v>
      </c>
      <c r="M42" s="7">
        <f t="shared" si="2"/>
        <v>4</v>
      </c>
      <c r="N42" s="7">
        <f t="shared" si="17"/>
        <v>9</v>
      </c>
      <c r="O42" s="7">
        <f t="shared" si="18"/>
        <v>9</v>
      </c>
      <c r="P42" s="7">
        <f t="shared" si="19"/>
        <v>9</v>
      </c>
      <c r="Q42" s="7">
        <f t="shared" si="20"/>
        <v>9</v>
      </c>
      <c r="S42" s="38">
        <v>37</v>
      </c>
      <c r="T42" s="39" t="s">
        <v>254</v>
      </c>
      <c r="U42" s="44">
        <f t="shared" si="3"/>
        <v>6.6372331159997203E-2</v>
      </c>
      <c r="V42" s="44">
        <f t="shared" si="4"/>
        <v>0.10969086361906959</v>
      </c>
      <c r="W42" s="44">
        <f t="shared" si="5"/>
        <v>0.10613237065158375</v>
      </c>
      <c r="X42" s="44">
        <f t="shared" si="6"/>
        <v>0.11043152607484655</v>
      </c>
      <c r="Y42" s="44">
        <f t="shared" si="7"/>
        <v>0.10860729213839948</v>
      </c>
      <c r="AB42" s="38">
        <v>37</v>
      </c>
      <c r="AC42" s="39" t="s">
        <v>254</v>
      </c>
      <c r="AD42" s="44">
        <f t="shared" si="8"/>
        <v>3.0332155340118724E-2</v>
      </c>
      <c r="AE42" s="44">
        <f t="shared" si="9"/>
        <v>2.8190551950100885E-2</v>
      </c>
      <c r="AF42" s="44">
        <f t="shared" si="10"/>
        <v>1.666278219229865E-2</v>
      </c>
      <c r="AG42" s="44">
        <f t="shared" si="11"/>
        <v>9.9388373467361891E-3</v>
      </c>
      <c r="AH42" s="44">
        <f t="shared" si="12"/>
        <v>4.3442916855359797E-3</v>
      </c>
      <c r="AS42" s="38">
        <v>36</v>
      </c>
      <c r="AT42" s="39" t="s">
        <v>253</v>
      </c>
      <c r="AU42" s="40" t="s">
        <v>430</v>
      </c>
      <c r="AV42" s="51">
        <f t="shared" si="16"/>
        <v>1.6144987347773924E-2</v>
      </c>
      <c r="AW42" s="51">
        <f t="shared" si="14"/>
        <v>1.9061666023174204E-2</v>
      </c>
      <c r="AZ42" s="38">
        <v>36</v>
      </c>
      <c r="BA42" s="39" t="s">
        <v>253</v>
      </c>
      <c r="BB42" s="40" t="s">
        <v>430</v>
      </c>
      <c r="BC42" s="52">
        <f t="shared" si="15"/>
        <v>0.54142226534100335</v>
      </c>
    </row>
    <row r="43" spans="2:55" x14ac:dyDescent="0.25">
      <c r="B43" s="38">
        <v>38</v>
      </c>
      <c r="C43" s="39" t="s">
        <v>255</v>
      </c>
      <c r="D43" s="7">
        <v>2</v>
      </c>
      <c r="E43" s="7">
        <v>3</v>
      </c>
      <c r="F43" s="7">
        <v>3</v>
      </c>
      <c r="G43" s="7">
        <v>2</v>
      </c>
      <c r="H43" s="7">
        <v>3</v>
      </c>
      <c r="K43" s="38">
        <v>38</v>
      </c>
      <c r="L43" s="39" t="s">
        <v>255</v>
      </c>
      <c r="M43" s="7">
        <f t="shared" si="2"/>
        <v>4</v>
      </c>
      <c r="N43" s="7">
        <f t="shared" si="17"/>
        <v>9</v>
      </c>
      <c r="O43" s="7">
        <f t="shared" si="18"/>
        <v>9</v>
      </c>
      <c r="P43" s="7">
        <f t="shared" si="19"/>
        <v>4</v>
      </c>
      <c r="Q43" s="7">
        <f t="shared" si="20"/>
        <v>9</v>
      </c>
      <c r="S43" s="38">
        <v>38</v>
      </c>
      <c r="T43" s="39" t="s">
        <v>255</v>
      </c>
      <c r="U43" s="44">
        <f t="shared" si="3"/>
        <v>6.6372331159997203E-2</v>
      </c>
      <c r="V43" s="44">
        <f t="shared" si="4"/>
        <v>0.10969086361906959</v>
      </c>
      <c r="W43" s="44">
        <f t="shared" si="5"/>
        <v>0.10613237065158375</v>
      </c>
      <c r="X43" s="44">
        <f t="shared" si="6"/>
        <v>7.3621017383231027E-2</v>
      </c>
      <c r="Y43" s="44">
        <f t="shared" si="7"/>
        <v>0.10860729213839948</v>
      </c>
      <c r="AB43" s="38">
        <v>38</v>
      </c>
      <c r="AC43" s="39" t="s">
        <v>255</v>
      </c>
      <c r="AD43" s="44">
        <f t="shared" si="8"/>
        <v>3.0332155340118724E-2</v>
      </c>
      <c r="AE43" s="44">
        <f t="shared" si="9"/>
        <v>2.8190551950100885E-2</v>
      </c>
      <c r="AF43" s="44">
        <f t="shared" si="10"/>
        <v>1.666278219229865E-2</v>
      </c>
      <c r="AG43" s="44">
        <f t="shared" si="11"/>
        <v>6.6258915644907919E-3</v>
      </c>
      <c r="AH43" s="44">
        <f t="shared" si="12"/>
        <v>4.3442916855359797E-3</v>
      </c>
      <c r="AS43" s="38">
        <v>37</v>
      </c>
      <c r="AT43" s="39" t="s">
        <v>254</v>
      </c>
      <c r="AU43" s="40" t="s">
        <v>431</v>
      </c>
      <c r="AV43" s="51">
        <f t="shared" si="16"/>
        <v>3.085081662020667E-2</v>
      </c>
      <c r="AW43" s="51">
        <f t="shared" si="14"/>
        <v>1.1504862403056603E-2</v>
      </c>
      <c r="AZ43" s="38">
        <v>37</v>
      </c>
      <c r="BA43" s="39" t="s">
        <v>254</v>
      </c>
      <c r="BB43" s="40" t="s">
        <v>431</v>
      </c>
      <c r="BC43" s="52">
        <f t="shared" si="15"/>
        <v>0.27162502569579194</v>
      </c>
    </row>
    <row r="44" spans="2:55" x14ac:dyDescent="0.25">
      <c r="B44" s="38">
        <v>39</v>
      </c>
      <c r="C44" s="39" t="s">
        <v>256</v>
      </c>
      <c r="D44" s="7">
        <v>4</v>
      </c>
      <c r="E44" s="7">
        <v>3</v>
      </c>
      <c r="F44" s="7">
        <v>4</v>
      </c>
      <c r="G44" s="7">
        <v>2</v>
      </c>
      <c r="H44" s="7">
        <v>3</v>
      </c>
      <c r="K44" s="38">
        <v>39</v>
      </c>
      <c r="L44" s="39" t="s">
        <v>256</v>
      </c>
      <c r="M44" s="7">
        <f t="shared" si="2"/>
        <v>16</v>
      </c>
      <c r="N44" s="7">
        <f t="shared" si="17"/>
        <v>9</v>
      </c>
      <c r="O44" s="7">
        <f t="shared" si="18"/>
        <v>16</v>
      </c>
      <c r="P44" s="7">
        <f t="shared" si="19"/>
        <v>4</v>
      </c>
      <c r="Q44" s="7">
        <f t="shared" si="20"/>
        <v>9</v>
      </c>
      <c r="S44" s="38">
        <v>39</v>
      </c>
      <c r="T44" s="39" t="s">
        <v>256</v>
      </c>
      <c r="U44" s="44">
        <f t="shared" si="3"/>
        <v>0.13274466231999441</v>
      </c>
      <c r="V44" s="44">
        <f t="shared" si="4"/>
        <v>0.10969086361906959</v>
      </c>
      <c r="W44" s="44">
        <f t="shared" si="5"/>
        <v>0.141509827535445</v>
      </c>
      <c r="X44" s="44">
        <f t="shared" si="6"/>
        <v>7.3621017383231027E-2</v>
      </c>
      <c r="Y44" s="44">
        <f t="shared" si="7"/>
        <v>0.10860729213839948</v>
      </c>
      <c r="AB44" s="38">
        <v>39</v>
      </c>
      <c r="AC44" s="39" t="s">
        <v>256</v>
      </c>
      <c r="AD44" s="44">
        <f t="shared" si="8"/>
        <v>6.0664310680237449E-2</v>
      </c>
      <c r="AE44" s="44">
        <f t="shared" si="9"/>
        <v>2.8190551950100885E-2</v>
      </c>
      <c r="AF44" s="44">
        <f t="shared" si="10"/>
        <v>2.2217042923064863E-2</v>
      </c>
      <c r="AG44" s="44">
        <f t="shared" si="11"/>
        <v>6.6258915644907919E-3</v>
      </c>
      <c r="AH44" s="44">
        <f t="shared" si="12"/>
        <v>4.3442916855359797E-3</v>
      </c>
      <c r="AS44" s="38">
        <v>38</v>
      </c>
      <c r="AT44" s="39" t="s">
        <v>255</v>
      </c>
      <c r="AU44" s="40" t="s">
        <v>432</v>
      </c>
      <c r="AV44" s="51">
        <f t="shared" si="16"/>
        <v>3.1024041707063108E-2</v>
      </c>
      <c r="AW44" s="51">
        <f t="shared" si="14"/>
        <v>1.1009754513994252E-2</v>
      </c>
      <c r="AZ44" s="38">
        <v>38</v>
      </c>
      <c r="BA44" s="39" t="s">
        <v>255</v>
      </c>
      <c r="BB44" s="40" t="s">
        <v>432</v>
      </c>
      <c r="BC44" s="52">
        <f t="shared" si="15"/>
        <v>0.26192624753885013</v>
      </c>
    </row>
    <row r="45" spans="2:55" x14ac:dyDescent="0.25">
      <c r="B45" s="38">
        <v>40</v>
      </c>
      <c r="C45" s="39" t="s">
        <v>257</v>
      </c>
      <c r="D45" s="7">
        <v>4</v>
      </c>
      <c r="E45" s="7">
        <v>3</v>
      </c>
      <c r="F45" s="7">
        <v>4</v>
      </c>
      <c r="G45" s="7">
        <v>2</v>
      </c>
      <c r="H45" s="7">
        <v>3</v>
      </c>
      <c r="K45" s="38">
        <v>40</v>
      </c>
      <c r="L45" s="39" t="s">
        <v>257</v>
      </c>
      <c r="M45" s="7">
        <f t="shared" si="2"/>
        <v>16</v>
      </c>
      <c r="N45" s="7">
        <f t="shared" si="17"/>
        <v>9</v>
      </c>
      <c r="O45" s="7">
        <f t="shared" si="18"/>
        <v>16</v>
      </c>
      <c r="P45" s="7">
        <f t="shared" si="19"/>
        <v>4</v>
      </c>
      <c r="Q45" s="7">
        <f t="shared" si="20"/>
        <v>9</v>
      </c>
      <c r="S45" s="38">
        <v>40</v>
      </c>
      <c r="T45" s="39" t="s">
        <v>257</v>
      </c>
      <c r="U45" s="44">
        <f t="shared" si="3"/>
        <v>0.13274466231999441</v>
      </c>
      <c r="V45" s="44">
        <f t="shared" si="4"/>
        <v>0.10969086361906959</v>
      </c>
      <c r="W45" s="44">
        <f t="shared" si="5"/>
        <v>0.141509827535445</v>
      </c>
      <c r="X45" s="44">
        <f t="shared" si="6"/>
        <v>7.3621017383231027E-2</v>
      </c>
      <c r="Y45" s="44">
        <f t="shared" si="7"/>
        <v>0.10860729213839948</v>
      </c>
      <c r="AB45" s="38">
        <v>40</v>
      </c>
      <c r="AC45" s="39" t="s">
        <v>257</v>
      </c>
      <c r="AD45" s="44">
        <f t="shared" si="8"/>
        <v>6.0664310680237449E-2</v>
      </c>
      <c r="AE45" s="44">
        <f t="shared" si="9"/>
        <v>2.8190551950100885E-2</v>
      </c>
      <c r="AF45" s="44">
        <f t="shared" si="10"/>
        <v>2.2217042923064863E-2</v>
      </c>
      <c r="AG45" s="44">
        <f t="shared" si="11"/>
        <v>6.6258915644907919E-3</v>
      </c>
      <c r="AH45" s="44">
        <f t="shared" si="12"/>
        <v>4.3442916855359797E-3</v>
      </c>
      <c r="AS45" s="38">
        <v>39</v>
      </c>
      <c r="AT45" s="39" t="s">
        <v>256</v>
      </c>
      <c r="AU45" s="40" t="s">
        <v>433</v>
      </c>
      <c r="AV45" s="51">
        <f t="shared" si="16"/>
        <v>3.2767071641988019E-3</v>
      </c>
      <c r="AW45" s="51">
        <f t="shared" si="14"/>
        <v>3.3702360766166103E-2</v>
      </c>
      <c r="AZ45" s="38">
        <v>39</v>
      </c>
      <c r="BA45" s="39" t="s">
        <v>256</v>
      </c>
      <c r="BB45" s="40" t="s">
        <v>433</v>
      </c>
      <c r="BC45" s="52">
        <f t="shared" si="15"/>
        <v>0.91139021755850758</v>
      </c>
    </row>
    <row r="46" spans="2:55" x14ac:dyDescent="0.25">
      <c r="B46" s="38">
        <v>41</v>
      </c>
      <c r="C46" s="39" t="s">
        <v>258</v>
      </c>
      <c r="D46" s="7">
        <v>4</v>
      </c>
      <c r="E46" s="7">
        <v>3</v>
      </c>
      <c r="F46" s="7">
        <v>4</v>
      </c>
      <c r="G46" s="7">
        <v>2</v>
      </c>
      <c r="H46" s="7">
        <v>2</v>
      </c>
      <c r="K46" s="38">
        <v>41</v>
      </c>
      <c r="L46" s="39" t="s">
        <v>258</v>
      </c>
      <c r="M46" s="7">
        <f t="shared" si="2"/>
        <v>16</v>
      </c>
      <c r="N46" s="7">
        <f t="shared" si="17"/>
        <v>9</v>
      </c>
      <c r="O46" s="7">
        <f t="shared" si="18"/>
        <v>16</v>
      </c>
      <c r="P46" s="7">
        <f t="shared" si="19"/>
        <v>4</v>
      </c>
      <c r="Q46" s="7">
        <f t="shared" si="20"/>
        <v>4</v>
      </c>
      <c r="S46" s="38">
        <v>41</v>
      </c>
      <c r="T46" s="39" t="s">
        <v>258</v>
      </c>
      <c r="U46" s="44">
        <f t="shared" si="3"/>
        <v>0.13274466231999441</v>
      </c>
      <c r="V46" s="44">
        <f t="shared" si="4"/>
        <v>0.10969086361906959</v>
      </c>
      <c r="W46" s="44">
        <f t="shared" si="5"/>
        <v>0.141509827535445</v>
      </c>
      <c r="X46" s="44">
        <f t="shared" si="6"/>
        <v>7.3621017383231027E-2</v>
      </c>
      <c r="Y46" s="44">
        <f t="shared" si="7"/>
        <v>7.2404861425599654E-2</v>
      </c>
      <c r="AB46" s="38">
        <v>41</v>
      </c>
      <c r="AC46" s="39" t="s">
        <v>258</v>
      </c>
      <c r="AD46" s="44">
        <f t="shared" si="8"/>
        <v>6.0664310680237449E-2</v>
      </c>
      <c r="AE46" s="44">
        <f t="shared" si="9"/>
        <v>2.8190551950100885E-2</v>
      </c>
      <c r="AF46" s="44">
        <f t="shared" si="10"/>
        <v>2.2217042923064863E-2</v>
      </c>
      <c r="AG46" s="44">
        <f t="shared" si="11"/>
        <v>6.6258915644907919E-3</v>
      </c>
      <c r="AH46" s="44">
        <f t="shared" si="12"/>
        <v>2.8961944570239863E-3</v>
      </c>
      <c r="AS46" s="38">
        <v>40</v>
      </c>
      <c r="AT46" s="39" t="s">
        <v>257</v>
      </c>
      <c r="AU46" s="40" t="s">
        <v>434</v>
      </c>
      <c r="AV46" s="51">
        <f t="shared" si="16"/>
        <v>3.2767071641988019E-3</v>
      </c>
      <c r="AW46" s="51">
        <f t="shared" si="14"/>
        <v>3.3702360766166103E-2</v>
      </c>
      <c r="AZ46" s="38">
        <v>40</v>
      </c>
      <c r="BA46" s="39" t="s">
        <v>257</v>
      </c>
      <c r="BB46" s="40" t="s">
        <v>434</v>
      </c>
      <c r="BC46" s="52">
        <f t="shared" si="15"/>
        <v>0.91139021755850758</v>
      </c>
    </row>
    <row r="47" spans="2:55" x14ac:dyDescent="0.25">
      <c r="B47" s="38">
        <v>42</v>
      </c>
      <c r="C47" s="39" t="s">
        <v>259</v>
      </c>
      <c r="D47" s="7">
        <v>4</v>
      </c>
      <c r="E47" s="7">
        <v>2</v>
      </c>
      <c r="F47" s="7">
        <v>2</v>
      </c>
      <c r="G47" s="7">
        <v>3</v>
      </c>
      <c r="H47" s="7">
        <v>2</v>
      </c>
      <c r="K47" s="38">
        <v>42</v>
      </c>
      <c r="L47" s="39" t="s">
        <v>259</v>
      </c>
      <c r="M47" s="7">
        <f t="shared" si="2"/>
        <v>16</v>
      </c>
      <c r="N47" s="7">
        <f t="shared" si="17"/>
        <v>4</v>
      </c>
      <c r="O47" s="7">
        <f t="shared" si="18"/>
        <v>4</v>
      </c>
      <c r="P47" s="7">
        <f t="shared" si="19"/>
        <v>9</v>
      </c>
      <c r="Q47" s="7">
        <f t="shared" si="20"/>
        <v>4</v>
      </c>
      <c r="S47" s="38">
        <v>42</v>
      </c>
      <c r="T47" s="39" t="s">
        <v>259</v>
      </c>
      <c r="U47" s="44">
        <f t="shared" si="3"/>
        <v>0.13274466231999441</v>
      </c>
      <c r="V47" s="44">
        <f t="shared" si="4"/>
        <v>7.3127242412713067E-2</v>
      </c>
      <c r="W47" s="44">
        <f t="shared" si="5"/>
        <v>7.0754913767722499E-2</v>
      </c>
      <c r="X47" s="44">
        <f t="shared" si="6"/>
        <v>0.11043152607484655</v>
      </c>
      <c r="Y47" s="44">
        <f t="shared" si="7"/>
        <v>7.2404861425599654E-2</v>
      </c>
      <c r="AB47" s="38">
        <v>42</v>
      </c>
      <c r="AC47" s="39" t="s">
        <v>259</v>
      </c>
      <c r="AD47" s="44">
        <f t="shared" si="8"/>
        <v>6.0664310680237449E-2</v>
      </c>
      <c r="AE47" s="44">
        <f t="shared" si="9"/>
        <v>1.8793701300067259E-2</v>
      </c>
      <c r="AF47" s="44">
        <f t="shared" si="10"/>
        <v>1.1108521461532432E-2</v>
      </c>
      <c r="AG47" s="44">
        <f t="shared" si="11"/>
        <v>9.9388373467361891E-3</v>
      </c>
      <c r="AH47" s="44">
        <f t="shared" si="12"/>
        <v>2.8961944570239863E-3</v>
      </c>
      <c r="AS47" s="38">
        <v>41</v>
      </c>
      <c r="AT47" s="39" t="s">
        <v>258</v>
      </c>
      <c r="AU47" s="40" t="s">
        <v>435</v>
      </c>
      <c r="AV47" s="51">
        <f t="shared" si="16"/>
        <v>3.5644800587174446E-3</v>
      </c>
      <c r="AW47" s="51">
        <f t="shared" si="14"/>
        <v>3.3671399692054106E-2</v>
      </c>
      <c r="AZ47" s="38">
        <v>41</v>
      </c>
      <c r="BA47" s="39" t="s">
        <v>258</v>
      </c>
      <c r="BB47" s="40" t="s">
        <v>435</v>
      </c>
      <c r="BC47" s="52">
        <f t="shared" si="15"/>
        <v>0.90427297320285327</v>
      </c>
    </row>
    <row r="48" spans="2:55" x14ac:dyDescent="0.25">
      <c r="B48" s="38">
        <v>43</v>
      </c>
      <c r="C48" s="39" t="s">
        <v>260</v>
      </c>
      <c r="D48" s="7">
        <v>3</v>
      </c>
      <c r="E48" s="7">
        <v>2</v>
      </c>
      <c r="F48" s="7">
        <v>2</v>
      </c>
      <c r="G48" s="7">
        <v>3</v>
      </c>
      <c r="H48" s="7">
        <v>2</v>
      </c>
      <c r="K48" s="38">
        <v>43</v>
      </c>
      <c r="L48" s="39" t="s">
        <v>260</v>
      </c>
      <c r="M48" s="7">
        <f t="shared" si="2"/>
        <v>9</v>
      </c>
      <c r="N48" s="7">
        <f t="shared" si="17"/>
        <v>4</v>
      </c>
      <c r="O48" s="7">
        <f t="shared" si="18"/>
        <v>4</v>
      </c>
      <c r="P48" s="7">
        <f t="shared" si="19"/>
        <v>9</v>
      </c>
      <c r="Q48" s="7">
        <f t="shared" si="20"/>
        <v>4</v>
      </c>
      <c r="S48" s="38">
        <v>43</v>
      </c>
      <c r="T48" s="39" t="s">
        <v>260</v>
      </c>
      <c r="U48" s="44">
        <f t="shared" si="3"/>
        <v>9.9558496739995797E-2</v>
      </c>
      <c r="V48" s="44">
        <f t="shared" si="4"/>
        <v>7.3127242412713067E-2</v>
      </c>
      <c r="W48" s="44">
        <f t="shared" si="5"/>
        <v>7.0754913767722499E-2</v>
      </c>
      <c r="X48" s="44">
        <f t="shared" si="6"/>
        <v>0.11043152607484655</v>
      </c>
      <c r="Y48" s="44">
        <f t="shared" si="7"/>
        <v>7.2404861425599654E-2</v>
      </c>
      <c r="AB48" s="38">
        <v>43</v>
      </c>
      <c r="AC48" s="39" t="s">
        <v>260</v>
      </c>
      <c r="AD48" s="44">
        <f t="shared" si="8"/>
        <v>4.549823301017808E-2</v>
      </c>
      <c r="AE48" s="44">
        <f t="shared" si="9"/>
        <v>1.8793701300067259E-2</v>
      </c>
      <c r="AF48" s="44">
        <f t="shared" si="10"/>
        <v>1.1108521461532432E-2</v>
      </c>
      <c r="AG48" s="44">
        <f t="shared" si="11"/>
        <v>9.9388373467361891E-3</v>
      </c>
      <c r="AH48" s="44">
        <f t="shared" si="12"/>
        <v>2.8961944570239863E-3</v>
      </c>
      <c r="AS48" s="38">
        <v>42</v>
      </c>
      <c r="AT48" s="39" t="s">
        <v>259</v>
      </c>
      <c r="AU48" s="40" t="s">
        <v>436</v>
      </c>
      <c r="AV48" s="51">
        <f t="shared" si="16"/>
        <v>1.453494092741647E-2</v>
      </c>
      <c r="AW48" s="51">
        <f t="shared" si="14"/>
        <v>3.0547329256172744E-2</v>
      </c>
      <c r="AZ48" s="38">
        <v>42</v>
      </c>
      <c r="BA48" s="39" t="s">
        <v>259</v>
      </c>
      <c r="BB48" s="40" t="s">
        <v>436</v>
      </c>
      <c r="BC48" s="52">
        <f t="shared" si="15"/>
        <v>0.67759074979530509</v>
      </c>
    </row>
    <row r="49" spans="2:55" x14ac:dyDescent="0.25">
      <c r="B49" s="38">
        <v>44</v>
      </c>
      <c r="C49" s="39" t="s">
        <v>261</v>
      </c>
      <c r="D49" s="7">
        <v>3</v>
      </c>
      <c r="E49" s="7">
        <v>2</v>
      </c>
      <c r="F49" s="7">
        <v>2</v>
      </c>
      <c r="G49" s="7">
        <v>3</v>
      </c>
      <c r="H49" s="7">
        <v>2</v>
      </c>
      <c r="K49" s="38">
        <v>44</v>
      </c>
      <c r="L49" s="39" t="s">
        <v>261</v>
      </c>
      <c r="M49" s="7">
        <f t="shared" si="2"/>
        <v>9</v>
      </c>
      <c r="N49" s="7">
        <f t="shared" si="17"/>
        <v>4</v>
      </c>
      <c r="O49" s="7">
        <f t="shared" si="18"/>
        <v>4</v>
      </c>
      <c r="P49" s="7">
        <f t="shared" si="19"/>
        <v>9</v>
      </c>
      <c r="Q49" s="7">
        <f t="shared" si="20"/>
        <v>4</v>
      </c>
      <c r="S49" s="38">
        <v>44</v>
      </c>
      <c r="T49" s="39" t="s">
        <v>261</v>
      </c>
      <c r="U49" s="44">
        <f t="shared" si="3"/>
        <v>9.9558496739995797E-2</v>
      </c>
      <c r="V49" s="44">
        <f t="shared" si="4"/>
        <v>7.3127242412713067E-2</v>
      </c>
      <c r="W49" s="44">
        <f t="shared" si="5"/>
        <v>7.0754913767722499E-2</v>
      </c>
      <c r="X49" s="44">
        <f t="shared" si="6"/>
        <v>0.11043152607484655</v>
      </c>
      <c r="Y49" s="44">
        <f t="shared" si="7"/>
        <v>7.2404861425599654E-2</v>
      </c>
      <c r="AB49" s="38">
        <v>44</v>
      </c>
      <c r="AC49" s="39" t="s">
        <v>261</v>
      </c>
      <c r="AD49" s="44">
        <f t="shared" si="8"/>
        <v>4.549823301017808E-2</v>
      </c>
      <c r="AE49" s="44">
        <f t="shared" si="9"/>
        <v>1.8793701300067259E-2</v>
      </c>
      <c r="AF49" s="44">
        <f t="shared" si="10"/>
        <v>1.1108521461532432E-2</v>
      </c>
      <c r="AG49" s="44">
        <f t="shared" si="11"/>
        <v>9.9388373467361891E-3</v>
      </c>
      <c r="AH49" s="44">
        <f t="shared" si="12"/>
        <v>2.8961944570239863E-3</v>
      </c>
      <c r="AS49" s="38">
        <v>43</v>
      </c>
      <c r="AT49" s="39" t="s">
        <v>260</v>
      </c>
      <c r="AU49" s="40" t="s">
        <v>437</v>
      </c>
      <c r="AV49" s="51">
        <f t="shared" si="16"/>
        <v>2.1032283605181359E-2</v>
      </c>
      <c r="AW49" s="51">
        <f t="shared" si="14"/>
        <v>1.5560663489411748E-2</v>
      </c>
      <c r="AZ49" s="38">
        <v>43</v>
      </c>
      <c r="BA49" s="39" t="s">
        <v>260</v>
      </c>
      <c r="BB49" s="40" t="s">
        <v>437</v>
      </c>
      <c r="BC49" s="52">
        <f t="shared" si="15"/>
        <v>0.42523668424921585</v>
      </c>
    </row>
    <row r="50" spans="2:55" x14ac:dyDescent="0.25">
      <c r="B50" s="38">
        <v>45</v>
      </c>
      <c r="C50" s="39" t="s">
        <v>262</v>
      </c>
      <c r="D50" s="7">
        <v>3</v>
      </c>
      <c r="E50" s="7">
        <v>2</v>
      </c>
      <c r="F50" s="7">
        <v>2</v>
      </c>
      <c r="G50" s="7">
        <v>3</v>
      </c>
      <c r="H50" s="7">
        <v>2</v>
      </c>
      <c r="K50" s="38">
        <v>45</v>
      </c>
      <c r="L50" s="39" t="s">
        <v>262</v>
      </c>
      <c r="M50" s="7">
        <f t="shared" si="2"/>
        <v>9</v>
      </c>
      <c r="N50" s="7">
        <f t="shared" si="17"/>
        <v>4</v>
      </c>
      <c r="O50" s="7">
        <f t="shared" si="18"/>
        <v>4</v>
      </c>
      <c r="P50" s="7">
        <f t="shared" si="19"/>
        <v>9</v>
      </c>
      <c r="Q50" s="7">
        <f t="shared" si="20"/>
        <v>4</v>
      </c>
      <c r="S50" s="38">
        <v>45</v>
      </c>
      <c r="T50" s="39" t="s">
        <v>262</v>
      </c>
      <c r="U50" s="44">
        <f t="shared" si="3"/>
        <v>9.9558496739995797E-2</v>
      </c>
      <c r="V50" s="44">
        <f t="shared" si="4"/>
        <v>7.3127242412713067E-2</v>
      </c>
      <c r="W50" s="44">
        <f t="shared" si="5"/>
        <v>7.0754913767722499E-2</v>
      </c>
      <c r="X50" s="44">
        <f t="shared" si="6"/>
        <v>0.11043152607484655</v>
      </c>
      <c r="Y50" s="44">
        <f t="shared" si="7"/>
        <v>7.2404861425599654E-2</v>
      </c>
      <c r="AB50" s="38">
        <v>45</v>
      </c>
      <c r="AC50" s="39" t="s">
        <v>262</v>
      </c>
      <c r="AD50" s="44">
        <f t="shared" si="8"/>
        <v>4.549823301017808E-2</v>
      </c>
      <c r="AE50" s="44">
        <f t="shared" si="9"/>
        <v>1.8793701300067259E-2</v>
      </c>
      <c r="AF50" s="44">
        <f t="shared" si="10"/>
        <v>1.1108521461532432E-2</v>
      </c>
      <c r="AG50" s="44">
        <f t="shared" si="11"/>
        <v>9.9388373467361891E-3</v>
      </c>
      <c r="AH50" s="44">
        <f t="shared" si="12"/>
        <v>2.8961944570239863E-3</v>
      </c>
      <c r="AS50" s="38">
        <v>44</v>
      </c>
      <c r="AT50" s="39" t="s">
        <v>261</v>
      </c>
      <c r="AU50" s="40" t="s">
        <v>438</v>
      </c>
      <c r="AV50" s="51">
        <f t="shared" si="16"/>
        <v>2.1032283605181359E-2</v>
      </c>
      <c r="AW50" s="51">
        <f t="shared" si="14"/>
        <v>1.5560663489411748E-2</v>
      </c>
      <c r="AZ50" s="38">
        <v>44</v>
      </c>
      <c r="BA50" s="39" t="s">
        <v>261</v>
      </c>
      <c r="BB50" s="40" t="s">
        <v>438</v>
      </c>
      <c r="BC50" s="52">
        <f t="shared" si="15"/>
        <v>0.42523668424921585</v>
      </c>
    </row>
    <row r="51" spans="2:55" x14ac:dyDescent="0.25">
      <c r="B51" s="38">
        <v>46</v>
      </c>
      <c r="C51" s="39" t="s">
        <v>263</v>
      </c>
      <c r="D51" s="7">
        <v>2</v>
      </c>
      <c r="E51" s="7">
        <v>2</v>
      </c>
      <c r="F51" s="7">
        <v>3</v>
      </c>
      <c r="G51" s="7">
        <v>3</v>
      </c>
      <c r="H51" s="7">
        <v>3</v>
      </c>
      <c r="K51" s="38">
        <v>46</v>
      </c>
      <c r="L51" s="39" t="s">
        <v>263</v>
      </c>
      <c r="M51" s="7">
        <f t="shared" si="2"/>
        <v>4</v>
      </c>
      <c r="N51" s="7">
        <f t="shared" si="17"/>
        <v>4</v>
      </c>
      <c r="O51" s="7">
        <f t="shared" si="18"/>
        <v>9</v>
      </c>
      <c r="P51" s="7">
        <f t="shared" si="19"/>
        <v>9</v>
      </c>
      <c r="Q51" s="7">
        <f t="shared" si="20"/>
        <v>9</v>
      </c>
      <c r="S51" s="38">
        <v>46</v>
      </c>
      <c r="T51" s="39" t="s">
        <v>263</v>
      </c>
      <c r="U51" s="44">
        <f t="shared" si="3"/>
        <v>6.6372331159997203E-2</v>
      </c>
      <c r="V51" s="44">
        <f t="shared" si="4"/>
        <v>7.3127242412713067E-2</v>
      </c>
      <c r="W51" s="44">
        <f t="shared" si="5"/>
        <v>0.10613237065158375</v>
      </c>
      <c r="X51" s="44">
        <f t="shared" si="6"/>
        <v>0.11043152607484655</v>
      </c>
      <c r="Y51" s="44">
        <f t="shared" si="7"/>
        <v>0.10860729213839948</v>
      </c>
      <c r="AB51" s="38">
        <v>46</v>
      </c>
      <c r="AC51" s="39" t="s">
        <v>263</v>
      </c>
      <c r="AD51" s="44">
        <f t="shared" si="8"/>
        <v>3.0332155340118724E-2</v>
      </c>
      <c r="AE51" s="44">
        <f t="shared" si="9"/>
        <v>1.8793701300067259E-2</v>
      </c>
      <c r="AF51" s="44">
        <f t="shared" si="10"/>
        <v>1.666278219229865E-2</v>
      </c>
      <c r="AG51" s="44">
        <f t="shared" si="11"/>
        <v>9.9388373467361891E-3</v>
      </c>
      <c r="AH51" s="44">
        <f t="shared" si="12"/>
        <v>4.3442916855359797E-3</v>
      </c>
      <c r="AS51" s="38">
        <v>45</v>
      </c>
      <c r="AT51" s="39" t="s">
        <v>262</v>
      </c>
      <c r="AU51" s="40" t="s">
        <v>439</v>
      </c>
      <c r="AV51" s="51">
        <f t="shared" si="16"/>
        <v>2.1032283605181359E-2</v>
      </c>
      <c r="AW51" s="51">
        <f t="shared" si="14"/>
        <v>1.5560663489411748E-2</v>
      </c>
      <c r="AZ51" s="38">
        <v>45</v>
      </c>
      <c r="BA51" s="39" t="s">
        <v>262</v>
      </c>
      <c r="BB51" s="40" t="s">
        <v>439</v>
      </c>
      <c r="BC51" s="52">
        <f t="shared" si="15"/>
        <v>0.42523668424921585</v>
      </c>
    </row>
    <row r="52" spans="2:55" x14ac:dyDescent="0.25">
      <c r="B52" s="38">
        <v>47</v>
      </c>
      <c r="C52" s="39" t="s">
        <v>264</v>
      </c>
      <c r="D52" s="7">
        <v>2</v>
      </c>
      <c r="E52" s="7">
        <v>3</v>
      </c>
      <c r="F52" s="7">
        <v>3</v>
      </c>
      <c r="G52" s="7">
        <v>3</v>
      </c>
      <c r="H52" s="7">
        <v>3</v>
      </c>
      <c r="K52" s="38">
        <v>47</v>
      </c>
      <c r="L52" s="39" t="s">
        <v>264</v>
      </c>
      <c r="M52" s="7">
        <f t="shared" si="2"/>
        <v>4</v>
      </c>
      <c r="N52" s="7">
        <f t="shared" si="17"/>
        <v>9</v>
      </c>
      <c r="O52" s="7">
        <f t="shared" si="18"/>
        <v>9</v>
      </c>
      <c r="P52" s="7">
        <f t="shared" si="19"/>
        <v>9</v>
      </c>
      <c r="Q52" s="7">
        <f t="shared" si="20"/>
        <v>9</v>
      </c>
      <c r="S52" s="38">
        <v>47</v>
      </c>
      <c r="T52" s="39" t="s">
        <v>264</v>
      </c>
      <c r="U52" s="44">
        <f t="shared" si="3"/>
        <v>6.6372331159997203E-2</v>
      </c>
      <c r="V52" s="44">
        <f t="shared" si="4"/>
        <v>0.10969086361906959</v>
      </c>
      <c r="W52" s="44">
        <f t="shared" si="5"/>
        <v>0.10613237065158375</v>
      </c>
      <c r="X52" s="44">
        <f t="shared" si="6"/>
        <v>0.11043152607484655</v>
      </c>
      <c r="Y52" s="44">
        <f t="shared" si="7"/>
        <v>0.10860729213839948</v>
      </c>
      <c r="AB52" s="38">
        <v>47</v>
      </c>
      <c r="AC52" s="39" t="s">
        <v>264</v>
      </c>
      <c r="AD52" s="44">
        <f t="shared" si="8"/>
        <v>3.0332155340118724E-2</v>
      </c>
      <c r="AE52" s="44">
        <f t="shared" si="9"/>
        <v>2.8190551950100885E-2</v>
      </c>
      <c r="AF52" s="44">
        <f t="shared" si="10"/>
        <v>1.666278219229865E-2</v>
      </c>
      <c r="AG52" s="44">
        <f t="shared" si="11"/>
        <v>9.9388373467361891E-3</v>
      </c>
      <c r="AH52" s="44">
        <f t="shared" si="12"/>
        <v>4.3442916855359797E-3</v>
      </c>
      <c r="AS52" s="38">
        <v>46</v>
      </c>
      <c r="AT52" s="39" t="s">
        <v>263</v>
      </c>
      <c r="AU52" s="40" t="s">
        <v>440</v>
      </c>
      <c r="AV52" s="51">
        <f t="shared" si="16"/>
        <v>3.2252926256393075E-2</v>
      </c>
      <c r="AW52" s="51">
        <f t="shared" si="14"/>
        <v>6.6467610653116365E-3</v>
      </c>
      <c r="AZ52" s="38">
        <v>46</v>
      </c>
      <c r="BA52" s="39" t="s">
        <v>263</v>
      </c>
      <c r="BB52" s="40" t="s">
        <v>440</v>
      </c>
      <c r="BC52" s="52">
        <f t="shared" si="15"/>
        <v>0.17086926715739867</v>
      </c>
    </row>
    <row r="53" spans="2:55" x14ac:dyDescent="0.25">
      <c r="B53" s="38">
        <v>48</v>
      </c>
      <c r="C53" s="39" t="s">
        <v>265</v>
      </c>
      <c r="D53" s="7">
        <v>2</v>
      </c>
      <c r="E53" s="7">
        <v>3</v>
      </c>
      <c r="F53" s="7">
        <v>3</v>
      </c>
      <c r="G53" s="7">
        <v>2</v>
      </c>
      <c r="H53" s="7">
        <v>3</v>
      </c>
      <c r="K53" s="38">
        <v>48</v>
      </c>
      <c r="L53" s="39" t="s">
        <v>265</v>
      </c>
      <c r="M53" s="7">
        <f t="shared" si="2"/>
        <v>4</v>
      </c>
      <c r="N53" s="7">
        <f t="shared" si="17"/>
        <v>9</v>
      </c>
      <c r="O53" s="7">
        <f t="shared" si="18"/>
        <v>9</v>
      </c>
      <c r="P53" s="7">
        <f t="shared" si="19"/>
        <v>4</v>
      </c>
      <c r="Q53" s="7">
        <f t="shared" si="20"/>
        <v>9</v>
      </c>
      <c r="S53" s="38">
        <v>48</v>
      </c>
      <c r="T53" s="39" t="s">
        <v>265</v>
      </c>
      <c r="U53" s="44">
        <f t="shared" si="3"/>
        <v>6.6372331159997203E-2</v>
      </c>
      <c r="V53" s="44">
        <f t="shared" si="4"/>
        <v>0.10969086361906959</v>
      </c>
      <c r="W53" s="44">
        <f t="shared" si="5"/>
        <v>0.10613237065158375</v>
      </c>
      <c r="X53" s="44">
        <f t="shared" si="6"/>
        <v>7.3621017383231027E-2</v>
      </c>
      <c r="Y53" s="44">
        <f t="shared" si="7"/>
        <v>0.10860729213839948</v>
      </c>
      <c r="AB53" s="38">
        <v>48</v>
      </c>
      <c r="AC53" s="39" t="s">
        <v>265</v>
      </c>
      <c r="AD53" s="44">
        <f t="shared" si="8"/>
        <v>3.0332155340118724E-2</v>
      </c>
      <c r="AE53" s="44">
        <f t="shared" si="9"/>
        <v>2.8190551950100885E-2</v>
      </c>
      <c r="AF53" s="44">
        <f t="shared" si="10"/>
        <v>1.666278219229865E-2</v>
      </c>
      <c r="AG53" s="44">
        <f t="shared" si="11"/>
        <v>6.6258915644907919E-3</v>
      </c>
      <c r="AH53" s="44">
        <f t="shared" si="12"/>
        <v>4.3442916855359797E-3</v>
      </c>
      <c r="AS53" s="38">
        <v>47</v>
      </c>
      <c r="AT53" s="39" t="s">
        <v>264</v>
      </c>
      <c r="AU53" s="40" t="s">
        <v>441</v>
      </c>
      <c r="AV53" s="51">
        <f t="shared" si="16"/>
        <v>3.085081662020667E-2</v>
      </c>
      <c r="AW53" s="51">
        <f t="shared" si="14"/>
        <v>1.1504862403056603E-2</v>
      </c>
      <c r="AZ53" s="38">
        <v>47</v>
      </c>
      <c r="BA53" s="39" t="s">
        <v>264</v>
      </c>
      <c r="BB53" s="40" t="s">
        <v>441</v>
      </c>
      <c r="BC53" s="52">
        <f t="shared" si="15"/>
        <v>0.27162502569579194</v>
      </c>
    </row>
    <row r="54" spans="2:55" x14ac:dyDescent="0.25">
      <c r="B54" s="38">
        <v>49</v>
      </c>
      <c r="C54" s="39" t="s">
        <v>266</v>
      </c>
      <c r="D54" s="7">
        <v>4</v>
      </c>
      <c r="E54" s="7">
        <v>3</v>
      </c>
      <c r="F54" s="7">
        <v>3</v>
      </c>
      <c r="G54" s="7">
        <v>2</v>
      </c>
      <c r="H54" s="7">
        <v>3</v>
      </c>
      <c r="K54" s="38">
        <v>49</v>
      </c>
      <c r="L54" s="39" t="s">
        <v>266</v>
      </c>
      <c r="M54" s="7">
        <f t="shared" si="2"/>
        <v>16</v>
      </c>
      <c r="N54" s="7">
        <f t="shared" si="17"/>
        <v>9</v>
      </c>
      <c r="O54" s="7">
        <f t="shared" si="18"/>
        <v>9</v>
      </c>
      <c r="P54" s="7">
        <f t="shared" si="19"/>
        <v>4</v>
      </c>
      <c r="Q54" s="7">
        <f t="shared" si="20"/>
        <v>9</v>
      </c>
      <c r="S54" s="38">
        <v>49</v>
      </c>
      <c r="T54" s="39" t="s">
        <v>266</v>
      </c>
      <c r="U54" s="44">
        <f t="shared" si="3"/>
        <v>0.13274466231999441</v>
      </c>
      <c r="V54" s="44">
        <f t="shared" si="4"/>
        <v>0.10969086361906959</v>
      </c>
      <c r="W54" s="44">
        <f t="shared" si="5"/>
        <v>0.10613237065158375</v>
      </c>
      <c r="X54" s="44">
        <f t="shared" si="6"/>
        <v>7.3621017383231027E-2</v>
      </c>
      <c r="Y54" s="44">
        <f t="shared" si="7"/>
        <v>0.10860729213839948</v>
      </c>
      <c r="AB54" s="38">
        <v>49</v>
      </c>
      <c r="AC54" s="39" t="s">
        <v>266</v>
      </c>
      <c r="AD54" s="44">
        <f t="shared" si="8"/>
        <v>6.0664310680237449E-2</v>
      </c>
      <c r="AE54" s="44">
        <f t="shared" si="9"/>
        <v>2.8190551950100885E-2</v>
      </c>
      <c r="AF54" s="44">
        <f t="shared" si="10"/>
        <v>1.666278219229865E-2</v>
      </c>
      <c r="AG54" s="44">
        <f t="shared" si="11"/>
        <v>6.6258915644907919E-3</v>
      </c>
      <c r="AH54" s="44">
        <f t="shared" si="12"/>
        <v>4.3442916855359797E-3</v>
      </c>
      <c r="AS54" s="38">
        <v>48</v>
      </c>
      <c r="AT54" s="39" t="s">
        <v>265</v>
      </c>
      <c r="AU54" s="40" t="s">
        <v>442</v>
      </c>
      <c r="AV54" s="51">
        <f t="shared" si="16"/>
        <v>3.1024041707063108E-2</v>
      </c>
      <c r="AW54" s="51">
        <f t="shared" si="14"/>
        <v>1.1009754513994252E-2</v>
      </c>
      <c r="AZ54" s="38">
        <v>48</v>
      </c>
      <c r="BA54" s="39" t="s">
        <v>265</v>
      </c>
      <c r="BB54" s="40" t="s">
        <v>442</v>
      </c>
      <c r="BC54" s="52">
        <f t="shared" si="15"/>
        <v>0.26192624753885013</v>
      </c>
    </row>
    <row r="55" spans="2:55" x14ac:dyDescent="0.25">
      <c r="B55" s="38">
        <v>50</v>
      </c>
      <c r="C55" s="39" t="s">
        <v>267</v>
      </c>
      <c r="D55" s="7">
        <v>3</v>
      </c>
      <c r="E55" s="7">
        <v>3</v>
      </c>
      <c r="F55" s="7">
        <v>2</v>
      </c>
      <c r="G55" s="7">
        <v>2</v>
      </c>
      <c r="H55" s="7">
        <v>3</v>
      </c>
      <c r="K55" s="38">
        <v>50</v>
      </c>
      <c r="L55" s="39" t="s">
        <v>267</v>
      </c>
      <c r="M55" s="7">
        <f t="shared" si="2"/>
        <v>9</v>
      </c>
      <c r="N55" s="7">
        <f t="shared" si="17"/>
        <v>9</v>
      </c>
      <c r="O55" s="7">
        <f t="shared" si="18"/>
        <v>4</v>
      </c>
      <c r="P55" s="7">
        <f t="shared" si="19"/>
        <v>4</v>
      </c>
      <c r="Q55" s="7">
        <f t="shared" si="20"/>
        <v>9</v>
      </c>
      <c r="S55" s="38">
        <v>50</v>
      </c>
      <c r="T55" s="39" t="s">
        <v>267</v>
      </c>
      <c r="U55" s="44">
        <f t="shared" si="3"/>
        <v>9.9558496739995797E-2</v>
      </c>
      <c r="V55" s="44">
        <f t="shared" si="4"/>
        <v>0.10969086361906959</v>
      </c>
      <c r="W55" s="44">
        <f t="shared" si="5"/>
        <v>7.0754913767722499E-2</v>
      </c>
      <c r="X55" s="44">
        <f t="shared" si="6"/>
        <v>7.3621017383231027E-2</v>
      </c>
      <c r="Y55" s="44">
        <f t="shared" si="7"/>
        <v>0.10860729213839948</v>
      </c>
      <c r="AB55" s="38">
        <v>50</v>
      </c>
      <c r="AC55" s="39" t="s">
        <v>267</v>
      </c>
      <c r="AD55" s="44">
        <f t="shared" si="8"/>
        <v>4.549823301017808E-2</v>
      </c>
      <c r="AE55" s="44">
        <f t="shared" si="9"/>
        <v>2.8190551950100885E-2</v>
      </c>
      <c r="AF55" s="44">
        <f t="shared" si="10"/>
        <v>1.1108521461532432E-2</v>
      </c>
      <c r="AG55" s="44">
        <f t="shared" si="11"/>
        <v>6.6258915644907919E-3</v>
      </c>
      <c r="AH55" s="44">
        <f t="shared" si="12"/>
        <v>4.3442916855359797E-3</v>
      </c>
      <c r="AS55" s="38">
        <v>49</v>
      </c>
      <c r="AT55" s="39" t="s">
        <v>266</v>
      </c>
      <c r="AU55" s="40" t="s">
        <v>443</v>
      </c>
      <c r="AV55" s="51">
        <f t="shared" si="16"/>
        <v>6.347160647286066E-3</v>
      </c>
      <c r="AW55" s="51">
        <f t="shared" si="14"/>
        <v>3.2298684548732019E-2</v>
      </c>
      <c r="AZ55" s="38">
        <v>49</v>
      </c>
      <c r="BA55" s="39" t="s">
        <v>266</v>
      </c>
      <c r="BB55" s="40" t="s">
        <v>443</v>
      </c>
      <c r="BC55" s="52">
        <f t="shared" si="15"/>
        <v>0.83576085307250425</v>
      </c>
    </row>
    <row r="56" spans="2:55" x14ac:dyDescent="0.25">
      <c r="B56" s="38">
        <v>51</v>
      </c>
      <c r="C56" s="39" t="s">
        <v>268</v>
      </c>
      <c r="D56" s="7">
        <v>4</v>
      </c>
      <c r="E56" s="7">
        <v>3</v>
      </c>
      <c r="F56" s="7">
        <v>2</v>
      </c>
      <c r="G56" s="7">
        <v>3</v>
      </c>
      <c r="H56" s="7">
        <v>3</v>
      </c>
      <c r="K56" s="38">
        <v>51</v>
      </c>
      <c r="L56" s="39" t="s">
        <v>268</v>
      </c>
      <c r="M56" s="7">
        <f t="shared" si="2"/>
        <v>16</v>
      </c>
      <c r="N56" s="7">
        <f t="shared" si="17"/>
        <v>9</v>
      </c>
      <c r="O56" s="7">
        <f t="shared" si="18"/>
        <v>4</v>
      </c>
      <c r="P56" s="7">
        <f t="shared" si="19"/>
        <v>9</v>
      </c>
      <c r="Q56" s="7">
        <f t="shared" si="20"/>
        <v>9</v>
      </c>
      <c r="S56" s="38">
        <v>51</v>
      </c>
      <c r="T56" s="39" t="s">
        <v>268</v>
      </c>
      <c r="U56" s="44">
        <f t="shared" si="3"/>
        <v>0.13274466231999441</v>
      </c>
      <c r="V56" s="44">
        <f t="shared" si="4"/>
        <v>0.10969086361906959</v>
      </c>
      <c r="W56" s="44">
        <f t="shared" si="5"/>
        <v>7.0754913767722499E-2</v>
      </c>
      <c r="X56" s="44">
        <f t="shared" si="6"/>
        <v>0.11043152607484655</v>
      </c>
      <c r="Y56" s="44">
        <f t="shared" si="7"/>
        <v>0.10860729213839948</v>
      </c>
      <c r="AB56" s="38">
        <v>51</v>
      </c>
      <c r="AC56" s="39" t="s">
        <v>268</v>
      </c>
      <c r="AD56" s="44">
        <f t="shared" si="8"/>
        <v>6.0664310680237449E-2</v>
      </c>
      <c r="AE56" s="44">
        <f t="shared" si="9"/>
        <v>2.8190551950100885E-2</v>
      </c>
      <c r="AF56" s="44">
        <f t="shared" si="10"/>
        <v>1.1108521461532432E-2</v>
      </c>
      <c r="AG56" s="44">
        <f t="shared" si="11"/>
        <v>9.9388373467361891E-3</v>
      </c>
      <c r="AH56" s="44">
        <f t="shared" si="12"/>
        <v>4.3442916855359797E-3</v>
      </c>
      <c r="AS56" s="38">
        <v>50</v>
      </c>
      <c r="AT56" s="39" t="s">
        <v>267</v>
      </c>
      <c r="AU56" s="40" t="s">
        <v>444</v>
      </c>
      <c r="AV56" s="51">
        <f t="shared" si="16"/>
        <v>1.9042798038653868E-2</v>
      </c>
      <c r="AW56" s="51">
        <f t="shared" si="14"/>
        <v>1.792360103384744E-2</v>
      </c>
      <c r="AZ56" s="38">
        <v>50</v>
      </c>
      <c r="BA56" s="39" t="s">
        <v>267</v>
      </c>
      <c r="BB56" s="40" t="s">
        <v>444</v>
      </c>
      <c r="BC56" s="52">
        <f t="shared" si="15"/>
        <v>0.48486196880292054</v>
      </c>
    </row>
    <row r="57" spans="2:55" x14ac:dyDescent="0.25">
      <c r="B57" s="38">
        <v>52</v>
      </c>
      <c r="C57" s="39" t="s">
        <v>269</v>
      </c>
      <c r="D57" s="7">
        <v>2</v>
      </c>
      <c r="E57" s="7">
        <v>3</v>
      </c>
      <c r="F57" s="7">
        <v>2</v>
      </c>
      <c r="G57" s="7">
        <v>3</v>
      </c>
      <c r="H57" s="7">
        <v>3</v>
      </c>
      <c r="K57" s="38">
        <v>52</v>
      </c>
      <c r="L57" s="39" t="s">
        <v>269</v>
      </c>
      <c r="M57" s="7">
        <f t="shared" si="2"/>
        <v>4</v>
      </c>
      <c r="N57" s="7">
        <f t="shared" si="17"/>
        <v>9</v>
      </c>
      <c r="O57" s="7">
        <f t="shared" si="18"/>
        <v>4</v>
      </c>
      <c r="P57" s="7">
        <f t="shared" si="19"/>
        <v>9</v>
      </c>
      <c r="Q57" s="7">
        <f t="shared" si="20"/>
        <v>9</v>
      </c>
      <c r="S57" s="38">
        <v>52</v>
      </c>
      <c r="T57" s="39" t="s">
        <v>269</v>
      </c>
      <c r="U57" s="44">
        <f t="shared" si="3"/>
        <v>6.6372331159997203E-2</v>
      </c>
      <c r="V57" s="44">
        <f t="shared" si="4"/>
        <v>0.10969086361906959</v>
      </c>
      <c r="W57" s="44">
        <f t="shared" si="5"/>
        <v>7.0754913767722499E-2</v>
      </c>
      <c r="X57" s="44">
        <f t="shared" si="6"/>
        <v>0.11043152607484655</v>
      </c>
      <c r="Y57" s="44">
        <f t="shared" si="7"/>
        <v>0.10860729213839948</v>
      </c>
      <c r="AB57" s="38">
        <v>52</v>
      </c>
      <c r="AC57" s="39" t="s">
        <v>269</v>
      </c>
      <c r="AD57" s="44">
        <f t="shared" si="8"/>
        <v>3.0332155340118724E-2</v>
      </c>
      <c r="AE57" s="44">
        <f t="shared" si="9"/>
        <v>2.8190551950100885E-2</v>
      </c>
      <c r="AF57" s="44">
        <f t="shared" si="10"/>
        <v>1.1108521461532432E-2</v>
      </c>
      <c r="AG57" s="44">
        <f t="shared" si="11"/>
        <v>9.9388373467361891E-3</v>
      </c>
      <c r="AH57" s="44">
        <f t="shared" si="12"/>
        <v>4.3442916855359797E-3</v>
      </c>
      <c r="AS57" s="38">
        <v>51</v>
      </c>
      <c r="AT57" s="39" t="s">
        <v>268</v>
      </c>
      <c r="AU57" s="40" t="s">
        <v>445</v>
      </c>
      <c r="AV57" s="51">
        <f t="shared" si="16"/>
        <v>1.0991698392318373E-2</v>
      </c>
      <c r="AW57" s="51">
        <f t="shared" si="14"/>
        <v>3.1990744207187505E-2</v>
      </c>
      <c r="AZ57" s="38">
        <v>51</v>
      </c>
      <c r="BA57" s="39" t="s">
        <v>268</v>
      </c>
      <c r="BB57" s="40" t="s">
        <v>445</v>
      </c>
      <c r="BC57" s="52">
        <f t="shared" si="15"/>
        <v>0.74427469153545189</v>
      </c>
    </row>
    <row r="58" spans="2:55" x14ac:dyDescent="0.25">
      <c r="B58" s="38">
        <v>53</v>
      </c>
      <c r="C58" s="39" t="s">
        <v>270</v>
      </c>
      <c r="D58" s="7">
        <v>3</v>
      </c>
      <c r="E58" s="7">
        <v>2</v>
      </c>
      <c r="F58" s="7">
        <v>2</v>
      </c>
      <c r="G58" s="7">
        <v>2</v>
      </c>
      <c r="H58" s="7">
        <v>3</v>
      </c>
      <c r="K58" s="38">
        <v>53</v>
      </c>
      <c r="L58" s="39" t="s">
        <v>270</v>
      </c>
      <c r="M58" s="7">
        <f t="shared" si="2"/>
        <v>9</v>
      </c>
      <c r="N58" s="7">
        <f t="shared" si="17"/>
        <v>4</v>
      </c>
      <c r="O58" s="7">
        <f t="shared" si="18"/>
        <v>4</v>
      </c>
      <c r="P58" s="7">
        <f t="shared" si="19"/>
        <v>4</v>
      </c>
      <c r="Q58" s="7">
        <f t="shared" si="20"/>
        <v>9</v>
      </c>
      <c r="S58" s="38">
        <v>53</v>
      </c>
      <c r="T58" s="39" t="s">
        <v>270</v>
      </c>
      <c r="U58" s="44">
        <f t="shared" si="3"/>
        <v>9.9558496739995797E-2</v>
      </c>
      <c r="V58" s="44">
        <f t="shared" si="4"/>
        <v>7.3127242412713067E-2</v>
      </c>
      <c r="W58" s="44">
        <f t="shared" si="5"/>
        <v>7.0754913767722499E-2</v>
      </c>
      <c r="X58" s="44">
        <f t="shared" si="6"/>
        <v>7.3621017383231027E-2</v>
      </c>
      <c r="Y58" s="44">
        <f t="shared" si="7"/>
        <v>0.10860729213839948</v>
      </c>
      <c r="AB58" s="38">
        <v>53</v>
      </c>
      <c r="AC58" s="39" t="s">
        <v>270</v>
      </c>
      <c r="AD58" s="44">
        <f t="shared" si="8"/>
        <v>4.549823301017808E-2</v>
      </c>
      <c r="AE58" s="44">
        <f t="shared" si="9"/>
        <v>1.8793701300067259E-2</v>
      </c>
      <c r="AF58" s="44">
        <f t="shared" si="10"/>
        <v>1.1108521461532432E-2</v>
      </c>
      <c r="AG58" s="44">
        <f t="shared" si="11"/>
        <v>6.6258915644907919E-3</v>
      </c>
      <c r="AH58" s="44">
        <f t="shared" si="12"/>
        <v>4.3442916855359797E-3</v>
      </c>
      <c r="AS58" s="38">
        <v>52</v>
      </c>
      <c r="AT58" s="39" t="s">
        <v>269</v>
      </c>
      <c r="AU58" s="40" t="s">
        <v>446</v>
      </c>
      <c r="AV58" s="51">
        <f t="shared" si="16"/>
        <v>3.2295853435183111E-2</v>
      </c>
      <c r="AW58" s="51">
        <f t="shared" si="14"/>
        <v>1.0070619931742882E-2</v>
      </c>
      <c r="AZ58" s="38">
        <v>52</v>
      </c>
      <c r="BA58" s="39" t="s">
        <v>269</v>
      </c>
      <c r="BB58" s="40" t="s">
        <v>446</v>
      </c>
      <c r="BC58" s="52">
        <f t="shared" si="15"/>
        <v>0.23770257780305734</v>
      </c>
    </row>
    <row r="59" spans="2:55" x14ac:dyDescent="0.25">
      <c r="B59" s="38">
        <v>54</v>
      </c>
      <c r="C59" s="39" t="s">
        <v>271</v>
      </c>
      <c r="D59" s="7">
        <v>4</v>
      </c>
      <c r="E59" s="7">
        <v>2</v>
      </c>
      <c r="F59" s="7">
        <v>3</v>
      </c>
      <c r="G59" s="7">
        <v>3</v>
      </c>
      <c r="H59" s="7">
        <v>2</v>
      </c>
      <c r="K59" s="38">
        <v>54</v>
      </c>
      <c r="L59" s="39" t="s">
        <v>271</v>
      </c>
      <c r="M59" s="7">
        <f t="shared" si="2"/>
        <v>16</v>
      </c>
      <c r="N59" s="7">
        <f t="shared" si="17"/>
        <v>4</v>
      </c>
      <c r="O59" s="7">
        <f t="shared" si="18"/>
        <v>9</v>
      </c>
      <c r="P59" s="7">
        <f t="shared" si="19"/>
        <v>9</v>
      </c>
      <c r="Q59" s="7">
        <f t="shared" si="20"/>
        <v>4</v>
      </c>
      <c r="S59" s="38">
        <v>54</v>
      </c>
      <c r="T59" s="39" t="s">
        <v>271</v>
      </c>
      <c r="U59" s="44">
        <f t="shared" si="3"/>
        <v>0.13274466231999441</v>
      </c>
      <c r="V59" s="44">
        <f t="shared" si="4"/>
        <v>7.3127242412713067E-2</v>
      </c>
      <c r="W59" s="44">
        <f t="shared" si="5"/>
        <v>0.10613237065158375</v>
      </c>
      <c r="X59" s="44">
        <f t="shared" si="6"/>
        <v>0.11043152607484655</v>
      </c>
      <c r="Y59" s="44">
        <f t="shared" si="7"/>
        <v>7.2404861425599654E-2</v>
      </c>
      <c r="AB59" s="38">
        <v>54</v>
      </c>
      <c r="AC59" s="39" t="s">
        <v>271</v>
      </c>
      <c r="AD59" s="44">
        <f t="shared" si="8"/>
        <v>6.0664310680237449E-2</v>
      </c>
      <c r="AE59" s="44">
        <f t="shared" si="9"/>
        <v>1.8793701300067259E-2</v>
      </c>
      <c r="AF59" s="44">
        <f t="shared" si="10"/>
        <v>1.666278219229865E-2</v>
      </c>
      <c r="AG59" s="44">
        <f t="shared" si="11"/>
        <v>9.9388373467361891E-3</v>
      </c>
      <c r="AH59" s="44">
        <f t="shared" si="12"/>
        <v>2.8961944570239863E-3</v>
      </c>
      <c r="AS59" s="38">
        <v>53</v>
      </c>
      <c r="AT59" s="39" t="s">
        <v>270</v>
      </c>
      <c r="AU59" s="40" t="s">
        <v>447</v>
      </c>
      <c r="AV59" s="51">
        <f t="shared" si="16"/>
        <v>2.1239268422138958E-2</v>
      </c>
      <c r="AW59" s="51">
        <f t="shared" si="14"/>
        <v>1.5266730094116889E-2</v>
      </c>
      <c r="AZ59" s="38">
        <v>53</v>
      </c>
      <c r="BA59" s="39" t="s">
        <v>270</v>
      </c>
      <c r="BB59" s="40" t="s">
        <v>447</v>
      </c>
      <c r="BC59" s="52">
        <f t="shared" si="15"/>
        <v>0.41819785006890658</v>
      </c>
    </row>
    <row r="60" spans="2:55" x14ac:dyDescent="0.25">
      <c r="B60" s="38">
        <v>55</v>
      </c>
      <c r="C60" s="39" t="s">
        <v>272</v>
      </c>
      <c r="D60" s="7">
        <v>4</v>
      </c>
      <c r="E60" s="7">
        <v>2</v>
      </c>
      <c r="F60" s="7">
        <v>3</v>
      </c>
      <c r="G60" s="7">
        <v>2</v>
      </c>
      <c r="H60" s="7">
        <v>2</v>
      </c>
      <c r="K60" s="38">
        <v>55</v>
      </c>
      <c r="L60" s="39" t="s">
        <v>272</v>
      </c>
      <c r="M60" s="7">
        <f t="shared" si="2"/>
        <v>16</v>
      </c>
      <c r="N60" s="7">
        <f t="shared" si="17"/>
        <v>4</v>
      </c>
      <c r="O60" s="7">
        <f t="shared" si="18"/>
        <v>9</v>
      </c>
      <c r="P60" s="7">
        <f t="shared" si="19"/>
        <v>4</v>
      </c>
      <c r="Q60" s="7">
        <f t="shared" si="20"/>
        <v>4</v>
      </c>
      <c r="S60" s="38">
        <v>55</v>
      </c>
      <c r="T60" s="39" t="s">
        <v>272</v>
      </c>
      <c r="U60" s="44">
        <f t="shared" si="3"/>
        <v>0.13274466231999441</v>
      </c>
      <c r="V60" s="44">
        <f t="shared" si="4"/>
        <v>7.3127242412713067E-2</v>
      </c>
      <c r="W60" s="44">
        <f t="shared" si="5"/>
        <v>0.10613237065158375</v>
      </c>
      <c r="X60" s="44">
        <f t="shared" si="6"/>
        <v>7.3621017383231027E-2</v>
      </c>
      <c r="Y60" s="44">
        <f t="shared" si="7"/>
        <v>7.2404861425599654E-2</v>
      </c>
      <c r="AB60" s="38">
        <v>55</v>
      </c>
      <c r="AC60" s="39" t="s">
        <v>272</v>
      </c>
      <c r="AD60" s="44">
        <f t="shared" si="8"/>
        <v>6.0664310680237449E-2</v>
      </c>
      <c r="AE60" s="44">
        <f t="shared" si="9"/>
        <v>1.8793701300067259E-2</v>
      </c>
      <c r="AF60" s="44">
        <f t="shared" si="10"/>
        <v>1.666278219229865E-2</v>
      </c>
      <c r="AG60" s="44">
        <f t="shared" si="11"/>
        <v>6.6258915644907919E-3</v>
      </c>
      <c r="AH60" s="44">
        <f t="shared" si="12"/>
        <v>2.8961944570239863E-3</v>
      </c>
      <c r="AS60" s="38">
        <v>54</v>
      </c>
      <c r="AT60" s="39" t="s">
        <v>271</v>
      </c>
      <c r="AU60" s="40" t="s">
        <v>448</v>
      </c>
      <c r="AV60" s="51">
        <f t="shared" si="16"/>
        <v>1.0955146954298599E-2</v>
      </c>
      <c r="AW60" s="51">
        <f t="shared" si="14"/>
        <v>3.1049698835716191E-2</v>
      </c>
      <c r="AZ60" s="38">
        <v>54</v>
      </c>
      <c r="BA60" s="39" t="s">
        <v>271</v>
      </c>
      <c r="BB60" s="40" t="s">
        <v>448</v>
      </c>
      <c r="BC60" s="52">
        <f t="shared" si="15"/>
        <v>0.73919325858106566</v>
      </c>
    </row>
    <row r="61" spans="2:55" x14ac:dyDescent="0.25">
      <c r="B61" s="38">
        <v>56</v>
      </c>
      <c r="C61" s="39" t="s">
        <v>273</v>
      </c>
      <c r="D61" s="7">
        <v>4</v>
      </c>
      <c r="E61" s="7">
        <v>2</v>
      </c>
      <c r="F61" s="7">
        <v>3</v>
      </c>
      <c r="G61" s="7">
        <v>3</v>
      </c>
      <c r="H61" s="7">
        <v>2</v>
      </c>
      <c r="K61" s="38">
        <v>56</v>
      </c>
      <c r="L61" s="39" t="s">
        <v>273</v>
      </c>
      <c r="M61" s="7">
        <f t="shared" si="2"/>
        <v>16</v>
      </c>
      <c r="N61" s="7">
        <f t="shared" si="17"/>
        <v>4</v>
      </c>
      <c r="O61" s="7">
        <f t="shared" si="18"/>
        <v>9</v>
      </c>
      <c r="P61" s="7">
        <f t="shared" si="19"/>
        <v>9</v>
      </c>
      <c r="Q61" s="7">
        <f t="shared" si="20"/>
        <v>4</v>
      </c>
      <c r="S61" s="38">
        <v>56</v>
      </c>
      <c r="T61" s="39" t="s">
        <v>273</v>
      </c>
      <c r="U61" s="44">
        <f t="shared" si="3"/>
        <v>0.13274466231999441</v>
      </c>
      <c r="V61" s="44">
        <f t="shared" si="4"/>
        <v>7.3127242412713067E-2</v>
      </c>
      <c r="W61" s="44">
        <f t="shared" si="5"/>
        <v>0.10613237065158375</v>
      </c>
      <c r="X61" s="44">
        <f t="shared" si="6"/>
        <v>0.11043152607484655</v>
      </c>
      <c r="Y61" s="44">
        <f t="shared" si="7"/>
        <v>7.2404861425599654E-2</v>
      </c>
      <c r="AB61" s="38">
        <v>56</v>
      </c>
      <c r="AC61" s="39" t="s">
        <v>273</v>
      </c>
      <c r="AD61" s="44">
        <f t="shared" si="8"/>
        <v>6.0664310680237449E-2</v>
      </c>
      <c r="AE61" s="44">
        <f t="shared" si="9"/>
        <v>1.8793701300067259E-2</v>
      </c>
      <c r="AF61" s="44">
        <f t="shared" si="10"/>
        <v>1.666278219229865E-2</v>
      </c>
      <c r="AG61" s="44">
        <f t="shared" si="11"/>
        <v>9.9388373467361891E-3</v>
      </c>
      <c r="AH61" s="44">
        <f t="shared" si="12"/>
        <v>2.8961944570239863E-3</v>
      </c>
      <c r="AS61" s="38">
        <v>55</v>
      </c>
      <c r="AT61" s="39" t="s">
        <v>272</v>
      </c>
      <c r="AU61" s="40" t="s">
        <v>449</v>
      </c>
      <c r="AV61" s="51">
        <f t="shared" si="16"/>
        <v>1.1433876092482764E-2</v>
      </c>
      <c r="AW61" s="51">
        <f t="shared" si="14"/>
        <v>3.0869671739975253E-2</v>
      </c>
      <c r="AZ61" s="38">
        <v>55</v>
      </c>
      <c r="BA61" s="39" t="s">
        <v>272</v>
      </c>
      <c r="BB61" s="40" t="s">
        <v>449</v>
      </c>
      <c r="BC61" s="52">
        <f t="shared" si="15"/>
        <v>0.72971827001918843</v>
      </c>
    </row>
    <row r="62" spans="2:55" x14ac:dyDescent="0.25">
      <c r="B62" s="38">
        <v>57</v>
      </c>
      <c r="C62" s="39" t="s">
        <v>274</v>
      </c>
      <c r="D62" s="7">
        <v>4</v>
      </c>
      <c r="E62" s="7">
        <v>3</v>
      </c>
      <c r="F62" s="7">
        <v>3</v>
      </c>
      <c r="G62" s="7">
        <v>3</v>
      </c>
      <c r="H62" s="7">
        <v>2</v>
      </c>
      <c r="K62" s="38">
        <v>57</v>
      </c>
      <c r="L62" s="39" t="s">
        <v>274</v>
      </c>
      <c r="M62" s="7">
        <f t="shared" si="2"/>
        <v>16</v>
      </c>
      <c r="N62" s="7">
        <f t="shared" si="17"/>
        <v>9</v>
      </c>
      <c r="O62" s="7">
        <f t="shared" si="18"/>
        <v>9</v>
      </c>
      <c r="P62" s="7">
        <f t="shared" si="19"/>
        <v>9</v>
      </c>
      <c r="Q62" s="7">
        <f t="shared" si="20"/>
        <v>4</v>
      </c>
      <c r="S62" s="38">
        <v>57</v>
      </c>
      <c r="T62" s="39" t="s">
        <v>274</v>
      </c>
      <c r="U62" s="44">
        <f t="shared" si="3"/>
        <v>0.13274466231999441</v>
      </c>
      <c r="V62" s="44">
        <f t="shared" si="4"/>
        <v>0.10969086361906959</v>
      </c>
      <c r="W62" s="44">
        <f t="shared" si="5"/>
        <v>0.10613237065158375</v>
      </c>
      <c r="X62" s="44">
        <f t="shared" si="6"/>
        <v>0.11043152607484655</v>
      </c>
      <c r="Y62" s="44">
        <f t="shared" si="7"/>
        <v>7.2404861425599654E-2</v>
      </c>
      <c r="AB62" s="38">
        <v>57</v>
      </c>
      <c r="AC62" s="39" t="s">
        <v>274</v>
      </c>
      <c r="AD62" s="44">
        <f t="shared" si="8"/>
        <v>6.0664310680237449E-2</v>
      </c>
      <c r="AE62" s="44">
        <f t="shared" si="9"/>
        <v>2.8190551950100885E-2</v>
      </c>
      <c r="AF62" s="44">
        <f t="shared" si="10"/>
        <v>1.666278219229865E-2</v>
      </c>
      <c r="AG62" s="44">
        <f t="shared" si="11"/>
        <v>9.9388373467361891E-3</v>
      </c>
      <c r="AH62" s="44">
        <f t="shared" si="12"/>
        <v>2.8961944570239863E-3</v>
      </c>
      <c r="AS62" s="38">
        <v>56</v>
      </c>
      <c r="AT62" s="39" t="s">
        <v>273</v>
      </c>
      <c r="AU62" s="40" t="s">
        <v>450</v>
      </c>
      <c r="AV62" s="51">
        <f t="shared" si="16"/>
        <v>1.0955146954298599E-2</v>
      </c>
      <c r="AW62" s="51">
        <f t="shared" si="14"/>
        <v>3.1049698835716191E-2</v>
      </c>
      <c r="AZ62" s="38">
        <v>56</v>
      </c>
      <c r="BA62" s="39" t="s">
        <v>273</v>
      </c>
      <c r="BB62" s="40" t="s">
        <v>450</v>
      </c>
      <c r="BC62" s="52">
        <f t="shared" si="15"/>
        <v>0.73919325858106566</v>
      </c>
    </row>
    <row r="63" spans="2:55" x14ac:dyDescent="0.25">
      <c r="B63" s="38">
        <v>58</v>
      </c>
      <c r="C63" s="39" t="s">
        <v>275</v>
      </c>
      <c r="D63" s="7">
        <v>2</v>
      </c>
      <c r="E63" s="7">
        <v>3</v>
      </c>
      <c r="F63" s="7">
        <v>2</v>
      </c>
      <c r="G63" s="7">
        <v>2</v>
      </c>
      <c r="H63" s="7">
        <v>2</v>
      </c>
      <c r="K63" s="38">
        <v>58</v>
      </c>
      <c r="L63" s="39" t="s">
        <v>275</v>
      </c>
      <c r="M63" s="7">
        <f t="shared" si="2"/>
        <v>4</v>
      </c>
      <c r="N63" s="7">
        <f t="shared" si="17"/>
        <v>9</v>
      </c>
      <c r="O63" s="7">
        <f t="shared" si="18"/>
        <v>4</v>
      </c>
      <c r="P63" s="7">
        <f t="shared" si="19"/>
        <v>4</v>
      </c>
      <c r="Q63" s="7">
        <f t="shared" si="20"/>
        <v>4</v>
      </c>
      <c r="S63" s="38">
        <v>58</v>
      </c>
      <c r="T63" s="39" t="s">
        <v>275</v>
      </c>
      <c r="U63" s="44">
        <f t="shared" si="3"/>
        <v>6.6372331159997203E-2</v>
      </c>
      <c r="V63" s="44">
        <f t="shared" si="4"/>
        <v>0.10969086361906959</v>
      </c>
      <c r="W63" s="44">
        <f t="shared" si="5"/>
        <v>7.0754913767722499E-2</v>
      </c>
      <c r="X63" s="44">
        <f t="shared" si="6"/>
        <v>7.3621017383231027E-2</v>
      </c>
      <c r="Y63" s="44">
        <f t="shared" si="7"/>
        <v>7.2404861425599654E-2</v>
      </c>
      <c r="AB63" s="38">
        <v>58</v>
      </c>
      <c r="AC63" s="39" t="s">
        <v>275</v>
      </c>
      <c r="AD63" s="44">
        <f t="shared" si="8"/>
        <v>3.0332155340118724E-2</v>
      </c>
      <c r="AE63" s="44">
        <f t="shared" si="9"/>
        <v>2.8190551950100885E-2</v>
      </c>
      <c r="AF63" s="44">
        <f t="shared" si="10"/>
        <v>1.1108521461532432E-2</v>
      </c>
      <c r="AG63" s="44">
        <f t="shared" si="11"/>
        <v>6.6258915644907919E-3</v>
      </c>
      <c r="AH63" s="44">
        <f t="shared" si="12"/>
        <v>2.8961944570239863E-3</v>
      </c>
      <c r="AS63" s="38">
        <v>57</v>
      </c>
      <c r="AT63" s="39" t="s">
        <v>274</v>
      </c>
      <c r="AU63" s="40" t="s">
        <v>451</v>
      </c>
      <c r="AV63" s="51">
        <f t="shared" si="16"/>
        <v>5.6157705458439438E-3</v>
      </c>
      <c r="AW63" s="51">
        <f t="shared" si="14"/>
        <v>3.2438653240271835E-2</v>
      </c>
      <c r="AZ63" s="38">
        <v>57</v>
      </c>
      <c r="BA63" s="39" t="s">
        <v>274</v>
      </c>
      <c r="BB63" s="40" t="s">
        <v>451</v>
      </c>
      <c r="BC63" s="52">
        <f t="shared" si="15"/>
        <v>0.852427918041611</v>
      </c>
    </row>
    <row r="64" spans="2:55" x14ac:dyDescent="0.25">
      <c r="B64" s="38">
        <v>59</v>
      </c>
      <c r="C64" s="39" t="s">
        <v>276</v>
      </c>
      <c r="D64" s="7">
        <v>3</v>
      </c>
      <c r="E64" s="7">
        <v>3</v>
      </c>
      <c r="F64" s="7">
        <v>2</v>
      </c>
      <c r="G64" s="7">
        <v>3</v>
      </c>
      <c r="H64" s="7">
        <v>3</v>
      </c>
      <c r="K64" s="38">
        <v>59</v>
      </c>
      <c r="L64" s="39" t="s">
        <v>276</v>
      </c>
      <c r="M64" s="7">
        <f t="shared" si="2"/>
        <v>9</v>
      </c>
      <c r="N64" s="7">
        <f t="shared" si="17"/>
        <v>9</v>
      </c>
      <c r="O64" s="7">
        <f t="shared" si="18"/>
        <v>4</v>
      </c>
      <c r="P64" s="7">
        <f t="shared" si="19"/>
        <v>9</v>
      </c>
      <c r="Q64" s="7">
        <f t="shared" si="20"/>
        <v>9</v>
      </c>
      <c r="S64" s="38">
        <v>59</v>
      </c>
      <c r="T64" s="39" t="s">
        <v>276</v>
      </c>
      <c r="U64" s="44">
        <f t="shared" si="3"/>
        <v>9.9558496739995797E-2</v>
      </c>
      <c r="V64" s="44">
        <f t="shared" si="4"/>
        <v>0.10969086361906959</v>
      </c>
      <c r="W64" s="44">
        <f t="shared" si="5"/>
        <v>7.0754913767722499E-2</v>
      </c>
      <c r="X64" s="44">
        <f t="shared" si="6"/>
        <v>0.11043152607484655</v>
      </c>
      <c r="Y64" s="44">
        <f t="shared" si="7"/>
        <v>0.10860729213839948</v>
      </c>
      <c r="AB64" s="38">
        <v>59</v>
      </c>
      <c r="AC64" s="39" t="s">
        <v>276</v>
      </c>
      <c r="AD64" s="44">
        <f t="shared" si="8"/>
        <v>4.549823301017808E-2</v>
      </c>
      <c r="AE64" s="44">
        <f t="shared" si="9"/>
        <v>2.8190551950100885E-2</v>
      </c>
      <c r="AF64" s="44">
        <f t="shared" si="10"/>
        <v>1.1108521461532432E-2</v>
      </c>
      <c r="AG64" s="44">
        <f t="shared" si="11"/>
        <v>9.9388373467361891E-3</v>
      </c>
      <c r="AH64" s="44">
        <f t="shared" si="12"/>
        <v>4.3442916855359797E-3</v>
      </c>
      <c r="AS64" s="38">
        <v>58</v>
      </c>
      <c r="AT64" s="39" t="s">
        <v>275</v>
      </c>
      <c r="AU64" s="40" t="s">
        <v>452</v>
      </c>
      <c r="AV64" s="51">
        <f t="shared" si="16"/>
        <v>3.249167793549422E-2</v>
      </c>
      <c r="AW64" s="51">
        <f t="shared" si="14"/>
        <v>9.390647334663221E-3</v>
      </c>
      <c r="AZ64" s="38">
        <v>58</v>
      </c>
      <c r="BA64" s="39" t="s">
        <v>275</v>
      </c>
      <c r="BB64" s="40" t="s">
        <v>452</v>
      </c>
      <c r="BC64" s="52">
        <f t="shared" si="15"/>
        <v>0.22421504236189987</v>
      </c>
    </row>
    <row r="65" spans="2:55" x14ac:dyDescent="0.25">
      <c r="B65" s="38">
        <v>60</v>
      </c>
      <c r="C65" s="39" t="s">
        <v>277</v>
      </c>
      <c r="D65" s="7">
        <v>3</v>
      </c>
      <c r="E65" s="7">
        <v>2</v>
      </c>
      <c r="F65" s="7">
        <v>2</v>
      </c>
      <c r="G65" s="7">
        <v>3</v>
      </c>
      <c r="H65" s="7">
        <v>3</v>
      </c>
      <c r="K65" s="38">
        <v>60</v>
      </c>
      <c r="L65" s="39" t="s">
        <v>277</v>
      </c>
      <c r="M65" s="7">
        <f t="shared" si="2"/>
        <v>9</v>
      </c>
      <c r="N65" s="7">
        <f t="shared" si="17"/>
        <v>4</v>
      </c>
      <c r="O65" s="7">
        <f t="shared" si="18"/>
        <v>4</v>
      </c>
      <c r="P65" s="7">
        <f t="shared" si="19"/>
        <v>9</v>
      </c>
      <c r="Q65" s="7">
        <f t="shared" si="20"/>
        <v>9</v>
      </c>
      <c r="S65" s="38">
        <v>60</v>
      </c>
      <c r="T65" s="39" t="s">
        <v>277</v>
      </c>
      <c r="U65" s="44">
        <f t="shared" si="3"/>
        <v>9.9558496739995797E-2</v>
      </c>
      <c r="V65" s="44">
        <f t="shared" si="4"/>
        <v>7.3127242412713067E-2</v>
      </c>
      <c r="W65" s="44">
        <f t="shared" si="5"/>
        <v>7.0754913767722499E-2</v>
      </c>
      <c r="X65" s="44">
        <f t="shared" si="6"/>
        <v>0.11043152607484655</v>
      </c>
      <c r="Y65" s="44">
        <f t="shared" si="7"/>
        <v>0.10860729213839948</v>
      </c>
      <c r="AB65" s="38">
        <v>60</v>
      </c>
      <c r="AC65" s="39" t="s">
        <v>277</v>
      </c>
      <c r="AD65" s="44">
        <f t="shared" si="8"/>
        <v>4.549823301017808E-2</v>
      </c>
      <c r="AE65" s="44">
        <f t="shared" si="9"/>
        <v>1.8793701300067259E-2</v>
      </c>
      <c r="AF65" s="44">
        <f t="shared" si="10"/>
        <v>1.1108521461532432E-2</v>
      </c>
      <c r="AG65" s="44">
        <f t="shared" si="11"/>
        <v>9.9388373467361891E-3</v>
      </c>
      <c r="AH65" s="44">
        <f t="shared" si="12"/>
        <v>4.3442916855359797E-3</v>
      </c>
      <c r="AS65" s="38">
        <v>59</v>
      </c>
      <c r="AT65" s="39" t="s">
        <v>276</v>
      </c>
      <c r="AU65" s="40" t="s">
        <v>453</v>
      </c>
      <c r="AV65" s="51">
        <f t="shared" si="16"/>
        <v>1.8759261164368615E-2</v>
      </c>
      <c r="AW65" s="51">
        <f t="shared" si="14"/>
        <v>1.8231912638979639E-2</v>
      </c>
      <c r="AZ65" s="38">
        <v>59</v>
      </c>
      <c r="BA65" s="39" t="s">
        <v>276</v>
      </c>
      <c r="BB65" s="40" t="s">
        <v>453</v>
      </c>
      <c r="BC65" s="52">
        <f t="shared" si="15"/>
        <v>0.49287196821338447</v>
      </c>
    </row>
    <row r="66" spans="2:55" x14ac:dyDescent="0.25">
      <c r="B66" s="38">
        <v>61</v>
      </c>
      <c r="C66" s="39" t="s">
        <v>278</v>
      </c>
      <c r="D66" s="7">
        <v>3</v>
      </c>
      <c r="E66" s="7">
        <v>3</v>
      </c>
      <c r="F66" s="7">
        <v>4</v>
      </c>
      <c r="G66" s="7">
        <v>3</v>
      </c>
      <c r="H66" s="7">
        <v>3</v>
      </c>
      <c r="K66" s="38">
        <v>61</v>
      </c>
      <c r="L66" s="39" t="s">
        <v>278</v>
      </c>
      <c r="M66" s="7">
        <f t="shared" si="2"/>
        <v>9</v>
      </c>
      <c r="N66" s="7">
        <f t="shared" si="17"/>
        <v>9</v>
      </c>
      <c r="O66" s="7">
        <f t="shared" si="18"/>
        <v>16</v>
      </c>
      <c r="P66" s="7">
        <f t="shared" si="19"/>
        <v>9</v>
      </c>
      <c r="Q66" s="7">
        <f t="shared" si="20"/>
        <v>9</v>
      </c>
      <c r="S66" s="38">
        <v>61</v>
      </c>
      <c r="T66" s="39" t="s">
        <v>278</v>
      </c>
      <c r="U66" s="44">
        <f t="shared" si="3"/>
        <v>9.9558496739995797E-2</v>
      </c>
      <c r="V66" s="44">
        <f t="shared" si="4"/>
        <v>0.10969086361906959</v>
      </c>
      <c r="W66" s="44">
        <f t="shared" si="5"/>
        <v>0.141509827535445</v>
      </c>
      <c r="X66" s="44">
        <f t="shared" si="6"/>
        <v>0.11043152607484655</v>
      </c>
      <c r="Y66" s="44">
        <f t="shared" si="7"/>
        <v>0.10860729213839948</v>
      </c>
      <c r="AB66" s="38">
        <v>61</v>
      </c>
      <c r="AC66" s="39" t="s">
        <v>278</v>
      </c>
      <c r="AD66" s="44">
        <f t="shared" si="8"/>
        <v>4.549823301017808E-2</v>
      </c>
      <c r="AE66" s="44">
        <f t="shared" si="9"/>
        <v>2.8190551950100885E-2</v>
      </c>
      <c r="AF66" s="44">
        <f t="shared" si="10"/>
        <v>2.2217042923064863E-2</v>
      </c>
      <c r="AG66" s="44">
        <f t="shared" si="11"/>
        <v>9.9388373467361891E-3</v>
      </c>
      <c r="AH66" s="44">
        <f t="shared" si="12"/>
        <v>4.3442916855359797E-3</v>
      </c>
      <c r="AS66" s="38">
        <v>60</v>
      </c>
      <c r="AT66" s="39" t="s">
        <v>277</v>
      </c>
      <c r="AU66" s="40" t="s">
        <v>454</v>
      </c>
      <c r="AV66" s="51">
        <f t="shared" si="16"/>
        <v>2.09854293594317E-2</v>
      </c>
      <c r="AW66" s="51">
        <f t="shared" si="14"/>
        <v>1.5627546583564002E-2</v>
      </c>
      <c r="AZ66" s="38">
        <v>60</v>
      </c>
      <c r="BA66" s="39" t="s">
        <v>277</v>
      </c>
      <c r="BB66" s="40" t="s">
        <v>454</v>
      </c>
      <c r="BC66" s="52">
        <f t="shared" si="15"/>
        <v>0.42683082106997239</v>
      </c>
    </row>
    <row r="67" spans="2:55" x14ac:dyDescent="0.25">
      <c r="B67" s="38">
        <v>62</v>
      </c>
      <c r="C67" s="39" t="s">
        <v>279</v>
      </c>
      <c r="D67" s="7">
        <v>2</v>
      </c>
      <c r="E67" s="7">
        <v>2</v>
      </c>
      <c r="F67" s="7">
        <v>3</v>
      </c>
      <c r="G67" s="7">
        <v>3</v>
      </c>
      <c r="H67" s="7">
        <v>3</v>
      </c>
      <c r="K67" s="38">
        <v>62</v>
      </c>
      <c r="L67" s="39" t="s">
        <v>279</v>
      </c>
      <c r="M67" s="7">
        <f t="shared" si="2"/>
        <v>4</v>
      </c>
      <c r="N67" s="7">
        <f t="shared" si="17"/>
        <v>4</v>
      </c>
      <c r="O67" s="7">
        <f t="shared" si="18"/>
        <v>9</v>
      </c>
      <c r="P67" s="7">
        <f t="shared" si="19"/>
        <v>9</v>
      </c>
      <c r="Q67" s="7">
        <f t="shared" si="20"/>
        <v>9</v>
      </c>
      <c r="S67" s="38">
        <v>62</v>
      </c>
      <c r="T67" s="39" t="s">
        <v>279</v>
      </c>
      <c r="U67" s="44">
        <f t="shared" si="3"/>
        <v>6.6372331159997203E-2</v>
      </c>
      <c r="V67" s="44">
        <f t="shared" si="4"/>
        <v>7.3127242412713067E-2</v>
      </c>
      <c r="W67" s="44">
        <f t="shared" si="5"/>
        <v>0.10613237065158375</v>
      </c>
      <c r="X67" s="44">
        <f t="shared" si="6"/>
        <v>0.11043152607484655</v>
      </c>
      <c r="Y67" s="44">
        <f t="shared" si="7"/>
        <v>0.10860729213839948</v>
      </c>
      <c r="AB67" s="38">
        <v>62</v>
      </c>
      <c r="AC67" s="39" t="s">
        <v>279</v>
      </c>
      <c r="AD67" s="44">
        <f t="shared" si="8"/>
        <v>3.0332155340118724E-2</v>
      </c>
      <c r="AE67" s="44">
        <f t="shared" si="9"/>
        <v>1.8793701300067259E-2</v>
      </c>
      <c r="AF67" s="44">
        <f t="shared" si="10"/>
        <v>1.666278219229865E-2</v>
      </c>
      <c r="AG67" s="44">
        <f t="shared" si="11"/>
        <v>9.9388373467361891E-3</v>
      </c>
      <c r="AH67" s="44">
        <f t="shared" si="12"/>
        <v>4.3442916855359797E-3</v>
      </c>
      <c r="AS67" s="38">
        <v>61</v>
      </c>
      <c r="AT67" s="39" t="s">
        <v>278</v>
      </c>
      <c r="AU67" s="40" t="s">
        <v>455</v>
      </c>
      <c r="AV67" s="51">
        <f t="shared" si="16"/>
        <v>1.520233462390678E-2</v>
      </c>
      <c r="AW67" s="51">
        <f t="shared" si="14"/>
        <v>2.1353950669919266E-2</v>
      </c>
      <c r="AZ67" s="38">
        <v>61</v>
      </c>
      <c r="BA67" s="39" t="s">
        <v>278</v>
      </c>
      <c r="BB67" s="40" t="s">
        <v>455</v>
      </c>
      <c r="BC67" s="52">
        <f t="shared" si="15"/>
        <v>0.58413896538677335</v>
      </c>
    </row>
    <row r="68" spans="2:55" x14ac:dyDescent="0.25">
      <c r="B68" s="38">
        <v>63</v>
      </c>
      <c r="C68" s="39" t="s">
        <v>280</v>
      </c>
      <c r="D68" s="7">
        <v>2</v>
      </c>
      <c r="E68" s="7">
        <v>3</v>
      </c>
      <c r="F68" s="7">
        <v>3</v>
      </c>
      <c r="G68" s="7">
        <v>2</v>
      </c>
      <c r="H68" s="7">
        <v>3</v>
      </c>
      <c r="K68" s="38">
        <v>63</v>
      </c>
      <c r="L68" s="39" t="s">
        <v>280</v>
      </c>
      <c r="M68" s="7">
        <f t="shared" si="2"/>
        <v>4</v>
      </c>
      <c r="N68" s="7">
        <f t="shared" si="17"/>
        <v>9</v>
      </c>
      <c r="O68" s="7">
        <f t="shared" si="18"/>
        <v>9</v>
      </c>
      <c r="P68" s="7">
        <f t="shared" si="19"/>
        <v>4</v>
      </c>
      <c r="Q68" s="7">
        <f t="shared" si="20"/>
        <v>9</v>
      </c>
      <c r="S68" s="38">
        <v>63</v>
      </c>
      <c r="T68" s="39" t="s">
        <v>280</v>
      </c>
      <c r="U68" s="44">
        <f t="shared" si="3"/>
        <v>6.6372331159997203E-2</v>
      </c>
      <c r="V68" s="44">
        <f t="shared" si="4"/>
        <v>0.10969086361906959</v>
      </c>
      <c r="W68" s="44">
        <f t="shared" si="5"/>
        <v>0.10613237065158375</v>
      </c>
      <c r="X68" s="44">
        <f t="shared" si="6"/>
        <v>7.3621017383231027E-2</v>
      </c>
      <c r="Y68" s="44">
        <f t="shared" si="7"/>
        <v>0.10860729213839948</v>
      </c>
      <c r="AB68" s="38">
        <v>63</v>
      </c>
      <c r="AC68" s="39" t="s">
        <v>280</v>
      </c>
      <c r="AD68" s="44">
        <f t="shared" si="8"/>
        <v>3.0332155340118724E-2</v>
      </c>
      <c r="AE68" s="44">
        <f t="shared" si="9"/>
        <v>2.8190551950100885E-2</v>
      </c>
      <c r="AF68" s="44">
        <f t="shared" si="10"/>
        <v>1.666278219229865E-2</v>
      </c>
      <c r="AG68" s="44">
        <f t="shared" si="11"/>
        <v>6.6258915644907919E-3</v>
      </c>
      <c r="AH68" s="44">
        <f t="shared" si="12"/>
        <v>4.3442916855359797E-3</v>
      </c>
      <c r="AS68" s="38">
        <v>62</v>
      </c>
      <c r="AT68" s="39" t="s">
        <v>279</v>
      </c>
      <c r="AU68" s="40" t="s">
        <v>456</v>
      </c>
      <c r="AV68" s="51">
        <f t="shared" si="16"/>
        <v>3.2252926256393075E-2</v>
      </c>
      <c r="AW68" s="51">
        <f t="shared" si="14"/>
        <v>6.6467610653116365E-3</v>
      </c>
      <c r="AZ68" s="38">
        <v>62</v>
      </c>
      <c r="BA68" s="39" t="s">
        <v>279</v>
      </c>
      <c r="BB68" s="40" t="s">
        <v>456</v>
      </c>
      <c r="BC68" s="52">
        <f t="shared" si="15"/>
        <v>0.17086926715739867</v>
      </c>
    </row>
    <row r="69" spans="2:55" x14ac:dyDescent="0.25">
      <c r="B69" s="38">
        <v>64</v>
      </c>
      <c r="C69" s="39" t="s">
        <v>281</v>
      </c>
      <c r="D69" s="7">
        <v>2</v>
      </c>
      <c r="E69" s="7">
        <v>3</v>
      </c>
      <c r="F69" s="7">
        <v>3</v>
      </c>
      <c r="G69" s="7">
        <v>2</v>
      </c>
      <c r="H69" s="7">
        <v>3</v>
      </c>
      <c r="K69" s="38">
        <v>64</v>
      </c>
      <c r="L69" s="39" t="s">
        <v>281</v>
      </c>
      <c r="M69" s="7">
        <f t="shared" si="2"/>
        <v>4</v>
      </c>
      <c r="N69" s="7">
        <f t="shared" si="17"/>
        <v>9</v>
      </c>
      <c r="O69" s="7">
        <f t="shared" si="18"/>
        <v>9</v>
      </c>
      <c r="P69" s="7">
        <f t="shared" si="19"/>
        <v>4</v>
      </c>
      <c r="Q69" s="7">
        <f t="shared" si="20"/>
        <v>9</v>
      </c>
      <c r="S69" s="38">
        <v>64</v>
      </c>
      <c r="T69" s="39" t="s">
        <v>281</v>
      </c>
      <c r="U69" s="44">
        <f t="shared" si="3"/>
        <v>6.6372331159997203E-2</v>
      </c>
      <c r="V69" s="44">
        <f t="shared" si="4"/>
        <v>0.10969086361906959</v>
      </c>
      <c r="W69" s="44">
        <f t="shared" si="5"/>
        <v>0.10613237065158375</v>
      </c>
      <c r="X69" s="44">
        <f t="shared" si="6"/>
        <v>7.3621017383231027E-2</v>
      </c>
      <c r="Y69" s="44">
        <f t="shared" si="7"/>
        <v>0.10860729213839948</v>
      </c>
      <c r="AB69" s="38">
        <v>64</v>
      </c>
      <c r="AC69" s="39" t="s">
        <v>281</v>
      </c>
      <c r="AD69" s="44">
        <f t="shared" si="8"/>
        <v>3.0332155340118724E-2</v>
      </c>
      <c r="AE69" s="44">
        <f t="shared" si="9"/>
        <v>2.8190551950100885E-2</v>
      </c>
      <c r="AF69" s="44">
        <f t="shared" si="10"/>
        <v>1.666278219229865E-2</v>
      </c>
      <c r="AG69" s="44">
        <f t="shared" si="11"/>
        <v>6.6258915644907919E-3</v>
      </c>
      <c r="AH69" s="44">
        <f t="shared" si="12"/>
        <v>4.3442916855359797E-3</v>
      </c>
      <c r="AS69" s="38">
        <v>63</v>
      </c>
      <c r="AT69" s="39" t="s">
        <v>280</v>
      </c>
      <c r="AU69" s="40" t="s">
        <v>457</v>
      </c>
      <c r="AV69" s="51">
        <f t="shared" si="16"/>
        <v>3.1024041707063108E-2</v>
      </c>
      <c r="AW69" s="51">
        <f t="shared" si="14"/>
        <v>1.1009754513994252E-2</v>
      </c>
      <c r="AZ69" s="38">
        <v>63</v>
      </c>
      <c r="BA69" s="39" t="s">
        <v>280</v>
      </c>
      <c r="BB69" s="40" t="s">
        <v>457</v>
      </c>
      <c r="BC69" s="52">
        <f t="shared" si="15"/>
        <v>0.26192624753885013</v>
      </c>
    </row>
    <row r="70" spans="2:55" x14ac:dyDescent="0.25">
      <c r="B70" s="38">
        <v>65</v>
      </c>
      <c r="C70" s="39" t="s">
        <v>282</v>
      </c>
      <c r="D70" s="7">
        <v>4</v>
      </c>
      <c r="E70" s="7">
        <v>2</v>
      </c>
      <c r="F70" s="7">
        <v>3</v>
      </c>
      <c r="G70" s="7">
        <v>2</v>
      </c>
      <c r="H70" s="7">
        <v>2</v>
      </c>
      <c r="K70" s="38">
        <v>65</v>
      </c>
      <c r="L70" s="39" t="s">
        <v>282</v>
      </c>
      <c r="M70" s="7">
        <f t="shared" si="2"/>
        <v>16</v>
      </c>
      <c r="N70" s="7">
        <f t="shared" si="17"/>
        <v>4</v>
      </c>
      <c r="O70" s="7">
        <f t="shared" si="18"/>
        <v>9</v>
      </c>
      <c r="P70" s="7">
        <f t="shared" si="19"/>
        <v>4</v>
      </c>
      <c r="Q70" s="7">
        <f t="shared" si="20"/>
        <v>4</v>
      </c>
      <c r="S70" s="38">
        <v>65</v>
      </c>
      <c r="T70" s="39" t="s">
        <v>282</v>
      </c>
      <c r="U70" s="44">
        <f t="shared" si="3"/>
        <v>0.13274466231999441</v>
      </c>
      <c r="V70" s="44">
        <f t="shared" si="4"/>
        <v>7.3127242412713067E-2</v>
      </c>
      <c r="W70" s="44">
        <f t="shared" si="5"/>
        <v>0.10613237065158375</v>
      </c>
      <c r="X70" s="44">
        <f t="shared" si="6"/>
        <v>7.3621017383231027E-2</v>
      </c>
      <c r="Y70" s="44">
        <f t="shared" si="7"/>
        <v>7.2404861425599654E-2</v>
      </c>
      <c r="AB70" s="38">
        <v>65</v>
      </c>
      <c r="AC70" s="39" t="s">
        <v>282</v>
      </c>
      <c r="AD70" s="44">
        <f t="shared" si="8"/>
        <v>6.0664310680237449E-2</v>
      </c>
      <c r="AE70" s="44">
        <f t="shared" si="9"/>
        <v>1.8793701300067259E-2</v>
      </c>
      <c r="AF70" s="44">
        <f t="shared" si="10"/>
        <v>1.666278219229865E-2</v>
      </c>
      <c r="AG70" s="44">
        <f t="shared" si="11"/>
        <v>6.6258915644907919E-3</v>
      </c>
      <c r="AH70" s="44">
        <f t="shared" si="12"/>
        <v>2.8961944570239863E-3</v>
      </c>
      <c r="AS70" s="38">
        <v>64</v>
      </c>
      <c r="AT70" s="39" t="s">
        <v>281</v>
      </c>
      <c r="AU70" s="40" t="s">
        <v>458</v>
      </c>
      <c r="AV70" s="51">
        <f t="shared" si="16"/>
        <v>3.1024041707063108E-2</v>
      </c>
      <c r="AW70" s="51">
        <f t="shared" si="14"/>
        <v>1.1009754513994252E-2</v>
      </c>
      <c r="AZ70" s="38">
        <v>64</v>
      </c>
      <c r="BA70" s="39" t="s">
        <v>281</v>
      </c>
      <c r="BB70" s="40" t="s">
        <v>458</v>
      </c>
      <c r="BC70" s="52">
        <f t="shared" si="15"/>
        <v>0.26192624753885013</v>
      </c>
    </row>
    <row r="71" spans="2:55" x14ac:dyDescent="0.25">
      <c r="B71" s="38">
        <v>66</v>
      </c>
      <c r="C71" s="39" t="s">
        <v>283</v>
      </c>
      <c r="D71" s="7">
        <v>4</v>
      </c>
      <c r="E71" s="7">
        <v>3</v>
      </c>
      <c r="F71" s="7">
        <v>3</v>
      </c>
      <c r="G71" s="7">
        <v>2</v>
      </c>
      <c r="H71" s="7">
        <v>2</v>
      </c>
      <c r="K71" s="38">
        <v>66</v>
      </c>
      <c r="L71" s="39" t="s">
        <v>283</v>
      </c>
      <c r="M71" s="7">
        <f t="shared" ref="M71:M117" si="21">D71^2</f>
        <v>16</v>
      </c>
      <c r="N71" s="7">
        <f t="shared" si="17"/>
        <v>9</v>
      </c>
      <c r="O71" s="7">
        <f t="shared" si="18"/>
        <v>9</v>
      </c>
      <c r="P71" s="7">
        <f t="shared" si="19"/>
        <v>4</v>
      </c>
      <c r="Q71" s="7">
        <f t="shared" si="20"/>
        <v>4</v>
      </c>
      <c r="S71" s="38">
        <v>66</v>
      </c>
      <c r="T71" s="39" t="s">
        <v>283</v>
      </c>
      <c r="U71" s="44">
        <f t="shared" ref="U71:U117" si="22">D71/SQRT(908)</f>
        <v>0.13274466231999441</v>
      </c>
      <c r="V71" s="44">
        <f t="shared" ref="V71:V117" si="23">E71/SQRT(748)</f>
        <v>0.10969086361906959</v>
      </c>
      <c r="W71" s="44">
        <f t="shared" ref="W71:W117" si="24">F71/SQRT(799)</f>
        <v>0.10613237065158375</v>
      </c>
      <c r="X71" s="44">
        <f t="shared" ref="X71:X117" si="25">G71/SQRT(738)</f>
        <v>7.3621017383231027E-2</v>
      </c>
      <c r="Y71" s="44">
        <f t="shared" ref="Y71:Y117" si="26">H71/SQRT(763)</f>
        <v>7.2404861425599654E-2</v>
      </c>
      <c r="AB71" s="38">
        <v>66</v>
      </c>
      <c r="AC71" s="39" t="s">
        <v>283</v>
      </c>
      <c r="AD71" s="44">
        <f t="shared" ref="AD71:AD117" si="27">U71*0.457</f>
        <v>6.0664310680237449E-2</v>
      </c>
      <c r="AE71" s="44">
        <f t="shared" ref="AE71:AE117" si="28">V71*0.257</f>
        <v>2.8190551950100885E-2</v>
      </c>
      <c r="AF71" s="44">
        <f t="shared" ref="AF71:AF117" si="29">W71*0.157</f>
        <v>1.666278219229865E-2</v>
      </c>
      <c r="AG71" s="44">
        <f t="shared" ref="AG71:AG117" si="30">X71*0.09</f>
        <v>6.6258915644907919E-3</v>
      </c>
      <c r="AH71" s="44">
        <f t="shared" ref="AH71:AH117" si="31">Y71*0.04</f>
        <v>2.8961944570239863E-3</v>
      </c>
      <c r="AS71" s="38">
        <v>65</v>
      </c>
      <c r="AT71" s="39" t="s">
        <v>282</v>
      </c>
      <c r="AU71" s="40" t="s">
        <v>459</v>
      </c>
      <c r="AV71" s="51">
        <f t="shared" si="16"/>
        <v>1.1433876092482764E-2</v>
      </c>
      <c r="AW71" s="51">
        <f t="shared" si="14"/>
        <v>3.0869671739975253E-2</v>
      </c>
      <c r="AZ71" s="38">
        <v>65</v>
      </c>
      <c r="BA71" s="39" t="s">
        <v>282</v>
      </c>
      <c r="BB71" s="40" t="s">
        <v>459</v>
      </c>
      <c r="BC71" s="52">
        <f t="shared" si="15"/>
        <v>0.72971827001918843</v>
      </c>
    </row>
    <row r="72" spans="2:55" x14ac:dyDescent="0.25">
      <c r="B72" s="38">
        <v>67</v>
      </c>
      <c r="C72" s="39" t="s">
        <v>284</v>
      </c>
      <c r="D72" s="7">
        <v>4</v>
      </c>
      <c r="E72" s="7">
        <v>3</v>
      </c>
      <c r="F72" s="7">
        <v>2</v>
      </c>
      <c r="G72" s="7">
        <v>3</v>
      </c>
      <c r="H72" s="7">
        <v>2</v>
      </c>
      <c r="K72" s="38">
        <v>67</v>
      </c>
      <c r="L72" s="39" t="s">
        <v>284</v>
      </c>
      <c r="M72" s="7">
        <f t="shared" si="21"/>
        <v>16</v>
      </c>
      <c r="N72" s="7">
        <f t="shared" si="17"/>
        <v>9</v>
      </c>
      <c r="O72" s="7">
        <f t="shared" si="18"/>
        <v>4</v>
      </c>
      <c r="P72" s="7">
        <f t="shared" si="19"/>
        <v>9</v>
      </c>
      <c r="Q72" s="7">
        <f t="shared" si="20"/>
        <v>4</v>
      </c>
      <c r="S72" s="38">
        <v>67</v>
      </c>
      <c r="T72" s="39" t="s">
        <v>284</v>
      </c>
      <c r="U72" s="44">
        <f t="shared" si="22"/>
        <v>0.13274466231999441</v>
      </c>
      <c r="V72" s="44">
        <f t="shared" si="23"/>
        <v>0.10969086361906959</v>
      </c>
      <c r="W72" s="44">
        <f t="shared" si="24"/>
        <v>7.0754913767722499E-2</v>
      </c>
      <c r="X72" s="44">
        <f t="shared" si="25"/>
        <v>0.11043152607484655</v>
      </c>
      <c r="Y72" s="44">
        <f t="shared" si="26"/>
        <v>7.2404861425599654E-2</v>
      </c>
      <c r="AB72" s="38">
        <v>67</v>
      </c>
      <c r="AC72" s="39" t="s">
        <v>284</v>
      </c>
      <c r="AD72" s="44">
        <f t="shared" si="27"/>
        <v>6.0664310680237449E-2</v>
      </c>
      <c r="AE72" s="44">
        <f t="shared" si="28"/>
        <v>2.8190551950100885E-2</v>
      </c>
      <c r="AF72" s="44">
        <f t="shared" si="29"/>
        <v>1.1108521461532432E-2</v>
      </c>
      <c r="AG72" s="44">
        <f t="shared" si="30"/>
        <v>9.9388373467361891E-3</v>
      </c>
      <c r="AH72" s="44">
        <f t="shared" si="31"/>
        <v>2.8961944570239863E-3</v>
      </c>
      <c r="AS72" s="38">
        <v>66</v>
      </c>
      <c r="AT72" s="39" t="s">
        <v>283</v>
      </c>
      <c r="AU72" s="40" t="s">
        <v>460</v>
      </c>
      <c r="AV72" s="51">
        <f t="shared" ref="AV72:AV118" si="32">SQRT((AD71-0.0607)^2+(AE71-0.0282)^2+(AF71-0.0221)^2+(AG71-0.0099)^2+(AH71-0.0043)^2)</f>
        <v>6.5003966441702183E-3</v>
      </c>
      <c r="AW72" s="51">
        <f t="shared" ref="AW72:AW118" si="33">SQRT((AD71-0.0303)^2+(AE71-0.0188)^2+(AF71-0.0111)^2+(AG71-0.0066)^2+(AH71-0.0029)^2)</f>
        <v>3.2266376610765417E-2</v>
      </c>
      <c r="AZ72" s="38">
        <v>66</v>
      </c>
      <c r="BA72" s="39" t="s">
        <v>283</v>
      </c>
      <c r="BB72" s="40" t="s">
        <v>460</v>
      </c>
      <c r="BC72" s="52">
        <f t="shared" ref="BC72:BC118" si="34">AW72/(AW72+AV72)</f>
        <v>0.83232041002167723</v>
      </c>
    </row>
    <row r="73" spans="2:55" x14ac:dyDescent="0.25">
      <c r="B73" s="38">
        <v>68</v>
      </c>
      <c r="C73" s="39" t="s">
        <v>285</v>
      </c>
      <c r="D73" s="7">
        <v>3</v>
      </c>
      <c r="E73" s="7">
        <v>3</v>
      </c>
      <c r="F73" s="7">
        <v>2</v>
      </c>
      <c r="G73" s="7">
        <v>3</v>
      </c>
      <c r="H73" s="7">
        <v>3</v>
      </c>
      <c r="K73" s="38">
        <v>68</v>
      </c>
      <c r="L73" s="39" t="s">
        <v>285</v>
      </c>
      <c r="M73" s="7">
        <f t="shared" si="21"/>
        <v>9</v>
      </c>
      <c r="N73" s="7">
        <f t="shared" si="17"/>
        <v>9</v>
      </c>
      <c r="O73" s="7">
        <f t="shared" si="18"/>
        <v>4</v>
      </c>
      <c r="P73" s="7">
        <f t="shared" si="19"/>
        <v>9</v>
      </c>
      <c r="Q73" s="7">
        <f t="shared" si="20"/>
        <v>9</v>
      </c>
      <c r="S73" s="38">
        <v>68</v>
      </c>
      <c r="T73" s="39" t="s">
        <v>285</v>
      </c>
      <c r="U73" s="44">
        <f t="shared" si="22"/>
        <v>9.9558496739995797E-2</v>
      </c>
      <c r="V73" s="44">
        <f t="shared" si="23"/>
        <v>0.10969086361906959</v>
      </c>
      <c r="W73" s="44">
        <f t="shared" si="24"/>
        <v>7.0754913767722499E-2</v>
      </c>
      <c r="X73" s="44">
        <f t="shared" si="25"/>
        <v>0.11043152607484655</v>
      </c>
      <c r="Y73" s="44">
        <f t="shared" si="26"/>
        <v>0.10860729213839948</v>
      </c>
      <c r="AB73" s="38">
        <v>68</v>
      </c>
      <c r="AC73" s="39" t="s">
        <v>285</v>
      </c>
      <c r="AD73" s="44">
        <f t="shared" si="27"/>
        <v>4.549823301017808E-2</v>
      </c>
      <c r="AE73" s="44">
        <f t="shared" si="28"/>
        <v>2.8190551950100885E-2</v>
      </c>
      <c r="AF73" s="44">
        <f t="shared" si="29"/>
        <v>1.1108521461532432E-2</v>
      </c>
      <c r="AG73" s="44">
        <f t="shared" si="30"/>
        <v>9.9388373467361891E-3</v>
      </c>
      <c r="AH73" s="44">
        <f t="shared" si="31"/>
        <v>4.3442916855359797E-3</v>
      </c>
      <c r="AS73" s="38">
        <v>67</v>
      </c>
      <c r="AT73" s="39" t="s">
        <v>284</v>
      </c>
      <c r="AU73" s="40" t="s">
        <v>461</v>
      </c>
      <c r="AV73" s="51">
        <f t="shared" si="32"/>
        <v>1.1080890839493767E-2</v>
      </c>
      <c r="AW73" s="51">
        <f t="shared" si="33"/>
        <v>3.1958124959686696E-2</v>
      </c>
      <c r="AZ73" s="38">
        <v>67</v>
      </c>
      <c r="BA73" s="39" t="s">
        <v>284</v>
      </c>
      <c r="BB73" s="40" t="s">
        <v>461</v>
      </c>
      <c r="BC73" s="52">
        <f t="shared" si="34"/>
        <v>0.74253847041491206</v>
      </c>
    </row>
    <row r="74" spans="2:55" x14ac:dyDescent="0.25">
      <c r="B74" s="38">
        <v>69</v>
      </c>
      <c r="C74" s="39" t="s">
        <v>286</v>
      </c>
      <c r="D74" s="7">
        <v>2</v>
      </c>
      <c r="E74" s="7">
        <v>3</v>
      </c>
      <c r="F74" s="7">
        <v>2</v>
      </c>
      <c r="G74" s="7">
        <v>3</v>
      </c>
      <c r="H74" s="7">
        <v>3</v>
      </c>
      <c r="K74" s="38">
        <v>69</v>
      </c>
      <c r="L74" s="39" t="s">
        <v>286</v>
      </c>
      <c r="M74" s="7">
        <f t="shared" si="21"/>
        <v>4</v>
      </c>
      <c r="N74" s="7">
        <f t="shared" si="17"/>
        <v>9</v>
      </c>
      <c r="O74" s="7">
        <f t="shared" si="18"/>
        <v>4</v>
      </c>
      <c r="P74" s="7">
        <f t="shared" si="19"/>
        <v>9</v>
      </c>
      <c r="Q74" s="7">
        <f t="shared" si="20"/>
        <v>9</v>
      </c>
      <c r="S74" s="38">
        <v>69</v>
      </c>
      <c r="T74" s="39" t="s">
        <v>286</v>
      </c>
      <c r="U74" s="44">
        <f t="shared" si="22"/>
        <v>6.6372331159997203E-2</v>
      </c>
      <c r="V74" s="44">
        <f t="shared" si="23"/>
        <v>0.10969086361906959</v>
      </c>
      <c r="W74" s="44">
        <f t="shared" si="24"/>
        <v>7.0754913767722499E-2</v>
      </c>
      <c r="X74" s="44">
        <f t="shared" si="25"/>
        <v>0.11043152607484655</v>
      </c>
      <c r="Y74" s="44">
        <f t="shared" si="26"/>
        <v>0.10860729213839948</v>
      </c>
      <c r="AB74" s="38">
        <v>69</v>
      </c>
      <c r="AC74" s="39" t="s">
        <v>286</v>
      </c>
      <c r="AD74" s="44">
        <f t="shared" si="27"/>
        <v>3.0332155340118724E-2</v>
      </c>
      <c r="AE74" s="44">
        <f t="shared" si="28"/>
        <v>2.8190551950100885E-2</v>
      </c>
      <c r="AF74" s="44">
        <f t="shared" si="29"/>
        <v>1.1108521461532432E-2</v>
      </c>
      <c r="AG74" s="44">
        <f t="shared" si="30"/>
        <v>9.9388373467361891E-3</v>
      </c>
      <c r="AH74" s="44">
        <f t="shared" si="31"/>
        <v>4.3442916855359797E-3</v>
      </c>
      <c r="AS74" s="38">
        <v>68</v>
      </c>
      <c r="AT74" s="39" t="s">
        <v>285</v>
      </c>
      <c r="AU74" s="40" t="s">
        <v>462</v>
      </c>
      <c r="AV74" s="51">
        <f t="shared" si="32"/>
        <v>1.8759261164368615E-2</v>
      </c>
      <c r="AW74" s="51">
        <f t="shared" si="33"/>
        <v>1.8231912638979639E-2</v>
      </c>
      <c r="AZ74" s="38">
        <v>68</v>
      </c>
      <c r="BA74" s="39" t="s">
        <v>285</v>
      </c>
      <c r="BB74" s="40" t="s">
        <v>462</v>
      </c>
      <c r="BC74" s="52">
        <f t="shared" si="34"/>
        <v>0.49287196821338447</v>
      </c>
    </row>
    <row r="75" spans="2:55" x14ac:dyDescent="0.25">
      <c r="B75" s="38">
        <v>70</v>
      </c>
      <c r="C75" s="39" t="s">
        <v>287</v>
      </c>
      <c r="D75" s="7">
        <v>3</v>
      </c>
      <c r="E75" s="7">
        <v>2</v>
      </c>
      <c r="F75" s="7">
        <v>2</v>
      </c>
      <c r="G75" s="7">
        <v>2</v>
      </c>
      <c r="H75" s="7">
        <v>3</v>
      </c>
      <c r="K75" s="38">
        <v>70</v>
      </c>
      <c r="L75" s="39" t="s">
        <v>287</v>
      </c>
      <c r="M75" s="7">
        <f t="shared" si="21"/>
        <v>9</v>
      </c>
      <c r="N75" s="7">
        <f t="shared" si="17"/>
        <v>4</v>
      </c>
      <c r="O75" s="7">
        <f t="shared" si="18"/>
        <v>4</v>
      </c>
      <c r="P75" s="7">
        <f t="shared" si="19"/>
        <v>4</v>
      </c>
      <c r="Q75" s="7">
        <f t="shared" si="20"/>
        <v>9</v>
      </c>
      <c r="S75" s="38">
        <v>70</v>
      </c>
      <c r="T75" s="39" t="s">
        <v>287</v>
      </c>
      <c r="U75" s="44">
        <f t="shared" si="22"/>
        <v>9.9558496739995797E-2</v>
      </c>
      <c r="V75" s="44">
        <f t="shared" si="23"/>
        <v>7.3127242412713067E-2</v>
      </c>
      <c r="W75" s="44">
        <f t="shared" si="24"/>
        <v>7.0754913767722499E-2</v>
      </c>
      <c r="X75" s="44">
        <f t="shared" si="25"/>
        <v>7.3621017383231027E-2</v>
      </c>
      <c r="Y75" s="44">
        <f t="shared" si="26"/>
        <v>0.10860729213839948</v>
      </c>
      <c r="AB75" s="38">
        <v>70</v>
      </c>
      <c r="AC75" s="39" t="s">
        <v>287</v>
      </c>
      <c r="AD75" s="44">
        <f t="shared" si="27"/>
        <v>4.549823301017808E-2</v>
      </c>
      <c r="AE75" s="44">
        <f t="shared" si="28"/>
        <v>1.8793701300067259E-2</v>
      </c>
      <c r="AF75" s="44">
        <f t="shared" si="29"/>
        <v>1.1108521461532432E-2</v>
      </c>
      <c r="AG75" s="44">
        <f t="shared" si="30"/>
        <v>6.6258915644907919E-3</v>
      </c>
      <c r="AH75" s="44">
        <f t="shared" si="31"/>
        <v>4.3442916855359797E-3</v>
      </c>
      <c r="AS75" s="38">
        <v>69</v>
      </c>
      <c r="AT75" s="39" t="s">
        <v>286</v>
      </c>
      <c r="AU75" s="40" t="s">
        <v>463</v>
      </c>
      <c r="AV75" s="51">
        <f t="shared" si="32"/>
        <v>3.2295853435183111E-2</v>
      </c>
      <c r="AW75" s="51">
        <f t="shared" si="33"/>
        <v>1.0070619931742882E-2</v>
      </c>
      <c r="AZ75" s="38">
        <v>69</v>
      </c>
      <c r="BA75" s="39" t="s">
        <v>286</v>
      </c>
      <c r="BB75" s="40" t="s">
        <v>463</v>
      </c>
      <c r="BC75" s="52">
        <f t="shared" si="34"/>
        <v>0.23770257780305734</v>
      </c>
    </row>
    <row r="76" spans="2:55" x14ac:dyDescent="0.25">
      <c r="B76" s="38">
        <v>71</v>
      </c>
      <c r="C76" s="39" t="s">
        <v>288</v>
      </c>
      <c r="D76" s="7">
        <v>2</v>
      </c>
      <c r="E76" s="7">
        <v>2</v>
      </c>
      <c r="F76" s="7">
        <v>2</v>
      </c>
      <c r="G76" s="7">
        <v>3</v>
      </c>
      <c r="H76" s="7">
        <v>3</v>
      </c>
      <c r="K76" s="38">
        <v>71</v>
      </c>
      <c r="L76" s="39" t="s">
        <v>288</v>
      </c>
      <c r="M76" s="7">
        <f t="shared" si="21"/>
        <v>4</v>
      </c>
      <c r="N76" s="7">
        <f t="shared" si="17"/>
        <v>4</v>
      </c>
      <c r="O76" s="7">
        <f t="shared" si="18"/>
        <v>4</v>
      </c>
      <c r="P76" s="7">
        <f t="shared" si="19"/>
        <v>9</v>
      </c>
      <c r="Q76" s="7">
        <f t="shared" si="20"/>
        <v>9</v>
      </c>
      <c r="S76" s="38">
        <v>71</v>
      </c>
      <c r="T76" s="39" t="s">
        <v>288</v>
      </c>
      <c r="U76" s="44">
        <f t="shared" si="22"/>
        <v>6.6372331159997203E-2</v>
      </c>
      <c r="V76" s="44">
        <f t="shared" si="23"/>
        <v>7.3127242412713067E-2</v>
      </c>
      <c r="W76" s="44">
        <f t="shared" si="24"/>
        <v>7.0754913767722499E-2</v>
      </c>
      <c r="X76" s="44">
        <f t="shared" si="25"/>
        <v>0.11043152607484655</v>
      </c>
      <c r="Y76" s="44">
        <f t="shared" si="26"/>
        <v>0.10860729213839948</v>
      </c>
      <c r="AB76" s="38">
        <v>71</v>
      </c>
      <c r="AC76" s="39" t="s">
        <v>288</v>
      </c>
      <c r="AD76" s="44">
        <f t="shared" si="27"/>
        <v>3.0332155340118724E-2</v>
      </c>
      <c r="AE76" s="44">
        <f t="shared" si="28"/>
        <v>1.8793701300067259E-2</v>
      </c>
      <c r="AF76" s="44">
        <f t="shared" si="29"/>
        <v>1.1108521461532432E-2</v>
      </c>
      <c r="AG76" s="44">
        <f t="shared" si="30"/>
        <v>9.9388373467361891E-3</v>
      </c>
      <c r="AH76" s="44">
        <f t="shared" si="31"/>
        <v>4.3442916855359797E-3</v>
      </c>
      <c r="AS76" s="38">
        <v>70</v>
      </c>
      <c r="AT76" s="39" t="s">
        <v>287</v>
      </c>
      <c r="AU76" s="40" t="s">
        <v>464</v>
      </c>
      <c r="AV76" s="51">
        <f t="shared" si="32"/>
        <v>2.1239268422138958E-2</v>
      </c>
      <c r="AW76" s="51">
        <f t="shared" si="33"/>
        <v>1.5266730094116889E-2</v>
      </c>
      <c r="AZ76" s="38">
        <v>70</v>
      </c>
      <c r="BA76" s="39" t="s">
        <v>287</v>
      </c>
      <c r="BB76" s="40" t="s">
        <v>464</v>
      </c>
      <c r="BC76" s="52">
        <f t="shared" si="34"/>
        <v>0.41819785006890658</v>
      </c>
    </row>
    <row r="77" spans="2:55" x14ac:dyDescent="0.25">
      <c r="B77" s="38">
        <v>72</v>
      </c>
      <c r="C77" s="39" t="s">
        <v>289</v>
      </c>
      <c r="D77" s="7">
        <v>2</v>
      </c>
      <c r="E77" s="7">
        <v>2</v>
      </c>
      <c r="F77" s="7">
        <v>3</v>
      </c>
      <c r="G77" s="7">
        <v>3</v>
      </c>
      <c r="H77" s="7">
        <v>2</v>
      </c>
      <c r="K77" s="38">
        <v>72</v>
      </c>
      <c r="L77" s="39" t="s">
        <v>289</v>
      </c>
      <c r="M77" s="7">
        <f t="shared" si="21"/>
        <v>4</v>
      </c>
      <c r="N77" s="7">
        <f t="shared" si="17"/>
        <v>4</v>
      </c>
      <c r="O77" s="7">
        <f t="shared" si="18"/>
        <v>9</v>
      </c>
      <c r="P77" s="7">
        <f t="shared" si="19"/>
        <v>9</v>
      </c>
      <c r="Q77" s="7">
        <f t="shared" si="20"/>
        <v>4</v>
      </c>
      <c r="S77" s="38">
        <v>72</v>
      </c>
      <c r="T77" s="39" t="s">
        <v>289</v>
      </c>
      <c r="U77" s="44">
        <f t="shared" si="22"/>
        <v>6.6372331159997203E-2</v>
      </c>
      <c r="V77" s="44">
        <f t="shared" si="23"/>
        <v>7.3127242412713067E-2</v>
      </c>
      <c r="W77" s="44">
        <f t="shared" si="24"/>
        <v>0.10613237065158375</v>
      </c>
      <c r="X77" s="44">
        <f t="shared" si="25"/>
        <v>0.11043152607484655</v>
      </c>
      <c r="Y77" s="44">
        <f t="shared" si="26"/>
        <v>7.2404861425599654E-2</v>
      </c>
      <c r="AB77" s="38">
        <v>72</v>
      </c>
      <c r="AC77" s="39" t="s">
        <v>289</v>
      </c>
      <c r="AD77" s="44">
        <f t="shared" si="27"/>
        <v>3.0332155340118724E-2</v>
      </c>
      <c r="AE77" s="44">
        <f t="shared" si="28"/>
        <v>1.8793701300067259E-2</v>
      </c>
      <c r="AF77" s="44">
        <f t="shared" si="29"/>
        <v>1.666278219229865E-2</v>
      </c>
      <c r="AG77" s="44">
        <f t="shared" si="30"/>
        <v>9.9388373467361891E-3</v>
      </c>
      <c r="AH77" s="44">
        <f t="shared" si="31"/>
        <v>2.8961944570239863E-3</v>
      </c>
      <c r="AS77" s="38">
        <v>71</v>
      </c>
      <c r="AT77" s="39" t="s">
        <v>288</v>
      </c>
      <c r="AU77" s="40" t="s">
        <v>465</v>
      </c>
      <c r="AV77" s="51">
        <f t="shared" si="32"/>
        <v>3.3637784039284427E-2</v>
      </c>
      <c r="AW77" s="51">
        <f t="shared" si="33"/>
        <v>3.6379883941121032E-3</v>
      </c>
      <c r="AZ77" s="38">
        <v>71</v>
      </c>
      <c r="BA77" s="39" t="s">
        <v>288</v>
      </c>
      <c r="BB77" s="40" t="s">
        <v>465</v>
      </c>
      <c r="BC77" s="52">
        <f t="shared" si="34"/>
        <v>9.7596593085022582E-2</v>
      </c>
    </row>
    <row r="78" spans="2:55" x14ac:dyDescent="0.25">
      <c r="B78" s="38">
        <v>73</v>
      </c>
      <c r="C78" s="39" t="s">
        <v>290</v>
      </c>
      <c r="D78" s="7">
        <v>2</v>
      </c>
      <c r="E78" s="7">
        <v>2</v>
      </c>
      <c r="F78" s="7">
        <v>3</v>
      </c>
      <c r="G78" s="7">
        <v>3</v>
      </c>
      <c r="H78" s="7">
        <v>2</v>
      </c>
      <c r="K78" s="38">
        <v>73</v>
      </c>
      <c r="L78" s="39" t="s">
        <v>290</v>
      </c>
      <c r="M78" s="7">
        <f t="shared" si="21"/>
        <v>4</v>
      </c>
      <c r="N78" s="7">
        <f t="shared" si="17"/>
        <v>4</v>
      </c>
      <c r="O78" s="7">
        <f t="shared" si="18"/>
        <v>9</v>
      </c>
      <c r="P78" s="7">
        <f t="shared" si="19"/>
        <v>9</v>
      </c>
      <c r="Q78" s="7">
        <f t="shared" si="20"/>
        <v>4</v>
      </c>
      <c r="S78" s="38">
        <v>73</v>
      </c>
      <c r="T78" s="39" t="s">
        <v>290</v>
      </c>
      <c r="U78" s="44">
        <f t="shared" si="22"/>
        <v>6.6372331159997203E-2</v>
      </c>
      <c r="V78" s="44">
        <f t="shared" si="23"/>
        <v>7.3127242412713067E-2</v>
      </c>
      <c r="W78" s="44">
        <f t="shared" si="24"/>
        <v>0.10613237065158375</v>
      </c>
      <c r="X78" s="44">
        <f t="shared" si="25"/>
        <v>0.11043152607484655</v>
      </c>
      <c r="Y78" s="44">
        <f t="shared" si="26"/>
        <v>7.2404861425599654E-2</v>
      </c>
      <c r="AB78" s="38">
        <v>73</v>
      </c>
      <c r="AC78" s="39" t="s">
        <v>290</v>
      </c>
      <c r="AD78" s="44">
        <f t="shared" si="27"/>
        <v>3.0332155340118724E-2</v>
      </c>
      <c r="AE78" s="44">
        <f t="shared" si="28"/>
        <v>1.8793701300067259E-2</v>
      </c>
      <c r="AF78" s="44">
        <f t="shared" si="29"/>
        <v>1.666278219229865E-2</v>
      </c>
      <c r="AG78" s="44">
        <f t="shared" si="30"/>
        <v>9.9388373467361891E-3</v>
      </c>
      <c r="AH78" s="44">
        <f t="shared" si="31"/>
        <v>2.8961944570239863E-3</v>
      </c>
      <c r="AS78" s="38">
        <v>72</v>
      </c>
      <c r="AT78" s="39" t="s">
        <v>289</v>
      </c>
      <c r="AU78" s="40" t="s">
        <v>466</v>
      </c>
      <c r="AV78" s="51">
        <f t="shared" si="32"/>
        <v>3.2283431669347239E-2</v>
      </c>
      <c r="AW78" s="51">
        <f t="shared" si="33"/>
        <v>6.487947955138948E-3</v>
      </c>
      <c r="AZ78" s="38">
        <v>72</v>
      </c>
      <c r="BA78" s="39" t="s">
        <v>289</v>
      </c>
      <c r="BB78" s="40" t="s">
        <v>466</v>
      </c>
      <c r="BC78" s="52">
        <f t="shared" si="34"/>
        <v>0.16733858887604464</v>
      </c>
    </row>
    <row r="79" spans="2:55" x14ac:dyDescent="0.25">
      <c r="B79" s="38">
        <v>74</v>
      </c>
      <c r="C79" s="39" t="s">
        <v>291</v>
      </c>
      <c r="D79" s="7">
        <v>2</v>
      </c>
      <c r="E79" s="7">
        <v>2</v>
      </c>
      <c r="F79" s="7">
        <v>3</v>
      </c>
      <c r="G79" s="7">
        <v>2</v>
      </c>
      <c r="H79" s="7">
        <v>2</v>
      </c>
      <c r="K79" s="38">
        <v>74</v>
      </c>
      <c r="L79" s="39" t="s">
        <v>291</v>
      </c>
      <c r="M79" s="7">
        <f t="shared" si="21"/>
        <v>4</v>
      </c>
      <c r="N79" s="7">
        <f t="shared" si="17"/>
        <v>4</v>
      </c>
      <c r="O79" s="7">
        <f t="shared" si="18"/>
        <v>9</v>
      </c>
      <c r="P79" s="7">
        <f t="shared" si="19"/>
        <v>4</v>
      </c>
      <c r="Q79" s="7">
        <f t="shared" si="20"/>
        <v>4</v>
      </c>
      <c r="S79" s="38">
        <v>74</v>
      </c>
      <c r="T79" s="39" t="s">
        <v>291</v>
      </c>
      <c r="U79" s="44">
        <f t="shared" si="22"/>
        <v>6.6372331159997203E-2</v>
      </c>
      <c r="V79" s="44">
        <f t="shared" si="23"/>
        <v>7.3127242412713067E-2</v>
      </c>
      <c r="W79" s="44">
        <f t="shared" si="24"/>
        <v>0.10613237065158375</v>
      </c>
      <c r="X79" s="44">
        <f t="shared" si="25"/>
        <v>7.3621017383231027E-2</v>
      </c>
      <c r="Y79" s="44">
        <f t="shared" si="26"/>
        <v>7.2404861425599654E-2</v>
      </c>
      <c r="AB79" s="38">
        <v>74</v>
      </c>
      <c r="AC79" s="39" t="s">
        <v>291</v>
      </c>
      <c r="AD79" s="44">
        <f t="shared" si="27"/>
        <v>3.0332155340118724E-2</v>
      </c>
      <c r="AE79" s="44">
        <f t="shared" si="28"/>
        <v>1.8793701300067259E-2</v>
      </c>
      <c r="AF79" s="44">
        <f t="shared" si="29"/>
        <v>1.666278219229865E-2</v>
      </c>
      <c r="AG79" s="44">
        <f t="shared" si="30"/>
        <v>6.6258915644907919E-3</v>
      </c>
      <c r="AH79" s="44">
        <f t="shared" si="31"/>
        <v>2.8961944570239863E-3</v>
      </c>
      <c r="AS79" s="38">
        <v>73</v>
      </c>
      <c r="AT79" s="39" t="s">
        <v>290</v>
      </c>
      <c r="AU79" s="40" t="s">
        <v>467</v>
      </c>
      <c r="AV79" s="51">
        <f t="shared" si="32"/>
        <v>3.2283431669347239E-2</v>
      </c>
      <c r="AW79" s="51">
        <f t="shared" si="33"/>
        <v>6.487947955138948E-3</v>
      </c>
      <c r="AZ79" s="38">
        <v>73</v>
      </c>
      <c r="BA79" s="39" t="s">
        <v>290</v>
      </c>
      <c r="BB79" s="40" t="s">
        <v>467</v>
      </c>
      <c r="BC79" s="52">
        <f t="shared" si="34"/>
        <v>0.16733858887604464</v>
      </c>
    </row>
    <row r="80" spans="2:55" x14ac:dyDescent="0.25">
      <c r="B80" s="38">
        <v>75</v>
      </c>
      <c r="C80" s="39" t="s">
        <v>292</v>
      </c>
      <c r="D80" s="7">
        <v>4</v>
      </c>
      <c r="E80" s="7">
        <v>3</v>
      </c>
      <c r="F80" s="7">
        <v>3</v>
      </c>
      <c r="G80" s="7">
        <v>2</v>
      </c>
      <c r="H80" s="7">
        <v>2</v>
      </c>
      <c r="K80" s="38">
        <v>75</v>
      </c>
      <c r="L80" s="39" t="s">
        <v>292</v>
      </c>
      <c r="M80" s="7">
        <f t="shared" si="21"/>
        <v>16</v>
      </c>
      <c r="N80" s="7">
        <f t="shared" si="17"/>
        <v>9</v>
      </c>
      <c r="O80" s="7">
        <f t="shared" si="18"/>
        <v>9</v>
      </c>
      <c r="P80" s="7">
        <f t="shared" si="19"/>
        <v>4</v>
      </c>
      <c r="Q80" s="7">
        <f t="shared" si="20"/>
        <v>4</v>
      </c>
      <c r="S80" s="38">
        <v>75</v>
      </c>
      <c r="T80" s="39" t="s">
        <v>292</v>
      </c>
      <c r="U80" s="44">
        <f t="shared" si="22"/>
        <v>0.13274466231999441</v>
      </c>
      <c r="V80" s="44">
        <f t="shared" si="23"/>
        <v>0.10969086361906959</v>
      </c>
      <c r="W80" s="44">
        <f t="shared" si="24"/>
        <v>0.10613237065158375</v>
      </c>
      <c r="X80" s="44">
        <f t="shared" si="25"/>
        <v>7.3621017383231027E-2</v>
      </c>
      <c r="Y80" s="44">
        <f t="shared" si="26"/>
        <v>7.2404861425599654E-2</v>
      </c>
      <c r="AB80" s="38">
        <v>75</v>
      </c>
      <c r="AC80" s="39" t="s">
        <v>292</v>
      </c>
      <c r="AD80" s="44">
        <f t="shared" si="27"/>
        <v>6.0664310680237449E-2</v>
      </c>
      <c r="AE80" s="44">
        <f t="shared" si="28"/>
        <v>2.8190551950100885E-2</v>
      </c>
      <c r="AF80" s="44">
        <f t="shared" si="29"/>
        <v>1.666278219229865E-2</v>
      </c>
      <c r="AG80" s="44">
        <f t="shared" si="30"/>
        <v>6.6258915644907919E-3</v>
      </c>
      <c r="AH80" s="44">
        <f t="shared" si="31"/>
        <v>2.8961944570239863E-3</v>
      </c>
      <c r="AS80" s="38">
        <v>74</v>
      </c>
      <c r="AT80" s="39" t="s">
        <v>291</v>
      </c>
      <c r="AU80" s="40" t="s">
        <v>468</v>
      </c>
      <c r="AV80" s="51">
        <f t="shared" si="32"/>
        <v>3.2449009816285353E-2</v>
      </c>
      <c r="AW80" s="51">
        <f t="shared" si="33"/>
        <v>5.5629402489819251E-3</v>
      </c>
      <c r="AZ80" s="38">
        <v>74</v>
      </c>
      <c r="BA80" s="39" t="s">
        <v>291</v>
      </c>
      <c r="BB80" s="40" t="s">
        <v>468</v>
      </c>
      <c r="BC80" s="52">
        <f t="shared" si="34"/>
        <v>0.14634714187065503</v>
      </c>
    </row>
    <row r="81" spans="2:55" x14ac:dyDescent="0.25">
      <c r="B81" s="38">
        <v>76</v>
      </c>
      <c r="C81" s="39" t="s">
        <v>293</v>
      </c>
      <c r="D81" s="7">
        <v>4</v>
      </c>
      <c r="E81" s="7">
        <v>3</v>
      </c>
      <c r="F81" s="7">
        <v>3</v>
      </c>
      <c r="G81" s="7">
        <v>2</v>
      </c>
      <c r="H81" s="7">
        <v>3</v>
      </c>
      <c r="K81" s="38">
        <v>76</v>
      </c>
      <c r="L81" s="39" t="s">
        <v>293</v>
      </c>
      <c r="M81" s="7">
        <f t="shared" si="21"/>
        <v>16</v>
      </c>
      <c r="N81" s="7">
        <f t="shared" si="17"/>
        <v>9</v>
      </c>
      <c r="O81" s="7">
        <f t="shared" si="18"/>
        <v>9</v>
      </c>
      <c r="P81" s="7">
        <f t="shared" si="19"/>
        <v>4</v>
      </c>
      <c r="Q81" s="7">
        <f t="shared" si="20"/>
        <v>9</v>
      </c>
      <c r="S81" s="38">
        <v>76</v>
      </c>
      <c r="T81" s="39" t="s">
        <v>293</v>
      </c>
      <c r="U81" s="44">
        <f t="shared" si="22"/>
        <v>0.13274466231999441</v>
      </c>
      <c r="V81" s="44">
        <f t="shared" si="23"/>
        <v>0.10969086361906959</v>
      </c>
      <c r="W81" s="44">
        <f t="shared" si="24"/>
        <v>0.10613237065158375</v>
      </c>
      <c r="X81" s="44">
        <f t="shared" si="25"/>
        <v>7.3621017383231027E-2</v>
      </c>
      <c r="Y81" s="44">
        <f t="shared" si="26"/>
        <v>0.10860729213839948</v>
      </c>
      <c r="AB81" s="38">
        <v>76</v>
      </c>
      <c r="AC81" s="39" t="s">
        <v>293</v>
      </c>
      <c r="AD81" s="44">
        <f t="shared" si="27"/>
        <v>6.0664310680237449E-2</v>
      </c>
      <c r="AE81" s="44">
        <f t="shared" si="28"/>
        <v>2.8190551950100885E-2</v>
      </c>
      <c r="AF81" s="44">
        <f t="shared" si="29"/>
        <v>1.666278219229865E-2</v>
      </c>
      <c r="AG81" s="44">
        <f t="shared" si="30"/>
        <v>6.6258915644907919E-3</v>
      </c>
      <c r="AH81" s="44">
        <f t="shared" si="31"/>
        <v>4.3442916855359797E-3</v>
      </c>
      <c r="AS81" s="38">
        <v>75</v>
      </c>
      <c r="AT81" s="39" t="s">
        <v>292</v>
      </c>
      <c r="AU81" s="40" t="s">
        <v>469</v>
      </c>
      <c r="AV81" s="51">
        <f t="shared" si="32"/>
        <v>6.5003966441702183E-3</v>
      </c>
      <c r="AW81" s="51">
        <f t="shared" si="33"/>
        <v>3.2266376610765417E-2</v>
      </c>
      <c r="AZ81" s="38">
        <v>75</v>
      </c>
      <c r="BA81" s="39" t="s">
        <v>292</v>
      </c>
      <c r="BB81" s="40" t="s">
        <v>469</v>
      </c>
      <c r="BC81" s="52">
        <f t="shared" si="34"/>
        <v>0.83232041002167723</v>
      </c>
    </row>
    <row r="82" spans="2:55" x14ac:dyDescent="0.25">
      <c r="B82" s="38">
        <v>77</v>
      </c>
      <c r="C82" s="39" t="s">
        <v>294</v>
      </c>
      <c r="D82" s="7">
        <v>2</v>
      </c>
      <c r="E82" s="7">
        <v>3</v>
      </c>
      <c r="F82" s="7">
        <v>3</v>
      </c>
      <c r="G82" s="7">
        <v>2</v>
      </c>
      <c r="H82" s="7">
        <v>3</v>
      </c>
      <c r="K82" s="38">
        <v>77</v>
      </c>
      <c r="L82" s="39" t="s">
        <v>294</v>
      </c>
      <c r="M82" s="7">
        <f t="shared" si="21"/>
        <v>4</v>
      </c>
      <c r="N82" s="7">
        <f t="shared" si="17"/>
        <v>9</v>
      </c>
      <c r="O82" s="7">
        <f t="shared" si="18"/>
        <v>9</v>
      </c>
      <c r="P82" s="7">
        <f t="shared" si="19"/>
        <v>4</v>
      </c>
      <c r="Q82" s="7">
        <f t="shared" si="20"/>
        <v>9</v>
      </c>
      <c r="S82" s="38">
        <v>77</v>
      </c>
      <c r="T82" s="39" t="s">
        <v>294</v>
      </c>
      <c r="U82" s="44">
        <f t="shared" si="22"/>
        <v>6.6372331159997203E-2</v>
      </c>
      <c r="V82" s="44">
        <f t="shared" si="23"/>
        <v>0.10969086361906959</v>
      </c>
      <c r="W82" s="44">
        <f t="shared" si="24"/>
        <v>0.10613237065158375</v>
      </c>
      <c r="X82" s="44">
        <f t="shared" si="25"/>
        <v>7.3621017383231027E-2</v>
      </c>
      <c r="Y82" s="44">
        <f t="shared" si="26"/>
        <v>0.10860729213839948</v>
      </c>
      <c r="AB82" s="38">
        <v>77</v>
      </c>
      <c r="AC82" s="39" t="s">
        <v>294</v>
      </c>
      <c r="AD82" s="44">
        <f t="shared" si="27"/>
        <v>3.0332155340118724E-2</v>
      </c>
      <c r="AE82" s="44">
        <f t="shared" si="28"/>
        <v>2.8190551950100885E-2</v>
      </c>
      <c r="AF82" s="44">
        <f t="shared" si="29"/>
        <v>1.666278219229865E-2</v>
      </c>
      <c r="AG82" s="44">
        <f t="shared" si="30"/>
        <v>6.6258915644907919E-3</v>
      </c>
      <c r="AH82" s="44">
        <f t="shared" si="31"/>
        <v>4.3442916855359797E-3</v>
      </c>
      <c r="AS82" s="38">
        <v>76</v>
      </c>
      <c r="AT82" s="39" t="s">
        <v>293</v>
      </c>
      <c r="AU82" s="40" t="s">
        <v>470</v>
      </c>
      <c r="AV82" s="51">
        <f t="shared" si="32"/>
        <v>6.347160647286066E-3</v>
      </c>
      <c r="AW82" s="51">
        <f t="shared" si="33"/>
        <v>3.2298684548732019E-2</v>
      </c>
      <c r="AZ82" s="38">
        <v>76</v>
      </c>
      <c r="BA82" s="39" t="s">
        <v>293</v>
      </c>
      <c r="BB82" s="40" t="s">
        <v>470</v>
      </c>
      <c r="BC82" s="52">
        <f t="shared" si="34"/>
        <v>0.83576085307250425</v>
      </c>
    </row>
    <row r="83" spans="2:55" x14ac:dyDescent="0.25">
      <c r="B83" s="38">
        <v>78</v>
      </c>
      <c r="C83" s="39" t="s">
        <v>295</v>
      </c>
      <c r="D83" s="7">
        <v>4</v>
      </c>
      <c r="E83" s="7">
        <v>2</v>
      </c>
      <c r="F83" s="7">
        <v>2</v>
      </c>
      <c r="G83" s="7">
        <v>2</v>
      </c>
      <c r="H83" s="7">
        <v>3</v>
      </c>
      <c r="K83" s="38">
        <v>78</v>
      </c>
      <c r="L83" s="39" t="s">
        <v>295</v>
      </c>
      <c r="M83" s="7">
        <f t="shared" si="21"/>
        <v>16</v>
      </c>
      <c r="N83" s="7">
        <f t="shared" si="17"/>
        <v>4</v>
      </c>
      <c r="O83" s="7">
        <f t="shared" si="18"/>
        <v>4</v>
      </c>
      <c r="P83" s="7">
        <f t="shared" si="19"/>
        <v>4</v>
      </c>
      <c r="Q83" s="7">
        <f t="shared" si="20"/>
        <v>9</v>
      </c>
      <c r="S83" s="38">
        <v>78</v>
      </c>
      <c r="T83" s="39" t="s">
        <v>295</v>
      </c>
      <c r="U83" s="44">
        <f t="shared" si="22"/>
        <v>0.13274466231999441</v>
      </c>
      <c r="V83" s="44">
        <f t="shared" si="23"/>
        <v>7.3127242412713067E-2</v>
      </c>
      <c r="W83" s="44">
        <f t="shared" si="24"/>
        <v>7.0754913767722499E-2</v>
      </c>
      <c r="X83" s="44">
        <f t="shared" si="25"/>
        <v>7.3621017383231027E-2</v>
      </c>
      <c r="Y83" s="44">
        <f t="shared" si="26"/>
        <v>0.10860729213839948</v>
      </c>
      <c r="AB83" s="38">
        <v>78</v>
      </c>
      <c r="AC83" s="39" t="s">
        <v>295</v>
      </c>
      <c r="AD83" s="44">
        <f t="shared" si="27"/>
        <v>6.0664310680237449E-2</v>
      </c>
      <c r="AE83" s="44">
        <f t="shared" si="28"/>
        <v>1.8793701300067259E-2</v>
      </c>
      <c r="AF83" s="44">
        <f t="shared" si="29"/>
        <v>1.1108521461532432E-2</v>
      </c>
      <c r="AG83" s="44">
        <f t="shared" si="30"/>
        <v>6.6258915644907919E-3</v>
      </c>
      <c r="AH83" s="44">
        <f t="shared" si="31"/>
        <v>4.3442916855359797E-3</v>
      </c>
      <c r="AS83" s="38">
        <v>77</v>
      </c>
      <c r="AT83" s="39" t="s">
        <v>294</v>
      </c>
      <c r="AU83" s="40" t="s">
        <v>471</v>
      </c>
      <c r="AV83" s="51">
        <f t="shared" si="32"/>
        <v>3.1024041707063108E-2</v>
      </c>
      <c r="AW83" s="51">
        <f t="shared" si="33"/>
        <v>1.1009754513994252E-2</v>
      </c>
      <c r="AZ83" s="38">
        <v>77</v>
      </c>
      <c r="BA83" s="39" t="s">
        <v>294</v>
      </c>
      <c r="BB83" s="40" t="s">
        <v>471</v>
      </c>
      <c r="BC83" s="52">
        <f t="shared" si="34"/>
        <v>0.26192624753885013</v>
      </c>
    </row>
    <row r="84" spans="2:55" x14ac:dyDescent="0.25">
      <c r="B84" s="38">
        <v>79</v>
      </c>
      <c r="C84" s="39" t="s">
        <v>296</v>
      </c>
      <c r="D84" s="7">
        <v>3</v>
      </c>
      <c r="E84" s="7">
        <v>3</v>
      </c>
      <c r="F84" s="7">
        <v>2</v>
      </c>
      <c r="G84" s="7">
        <v>3</v>
      </c>
      <c r="H84" s="7">
        <v>2</v>
      </c>
      <c r="K84" s="38">
        <v>79</v>
      </c>
      <c r="L84" s="39" t="s">
        <v>296</v>
      </c>
      <c r="M84" s="7">
        <f t="shared" si="21"/>
        <v>9</v>
      </c>
      <c r="N84" s="7">
        <f t="shared" si="17"/>
        <v>9</v>
      </c>
      <c r="O84" s="7">
        <f t="shared" si="18"/>
        <v>4</v>
      </c>
      <c r="P84" s="7">
        <f t="shared" si="19"/>
        <v>9</v>
      </c>
      <c r="Q84" s="7">
        <f t="shared" si="20"/>
        <v>4</v>
      </c>
      <c r="S84" s="38">
        <v>79</v>
      </c>
      <c r="T84" s="39" t="s">
        <v>296</v>
      </c>
      <c r="U84" s="44">
        <f t="shared" si="22"/>
        <v>9.9558496739995797E-2</v>
      </c>
      <c r="V84" s="44">
        <f t="shared" si="23"/>
        <v>0.10969086361906959</v>
      </c>
      <c r="W84" s="44">
        <f t="shared" si="24"/>
        <v>7.0754913767722499E-2</v>
      </c>
      <c r="X84" s="44">
        <f t="shared" si="25"/>
        <v>0.11043152607484655</v>
      </c>
      <c r="Y84" s="44">
        <f t="shared" si="26"/>
        <v>7.2404861425599654E-2</v>
      </c>
      <c r="AB84" s="38">
        <v>79</v>
      </c>
      <c r="AC84" s="39" t="s">
        <v>296</v>
      </c>
      <c r="AD84" s="44">
        <f t="shared" si="27"/>
        <v>4.549823301017808E-2</v>
      </c>
      <c r="AE84" s="44">
        <f t="shared" si="28"/>
        <v>2.8190551950100885E-2</v>
      </c>
      <c r="AF84" s="44">
        <f t="shared" si="29"/>
        <v>1.1108521461532432E-2</v>
      </c>
      <c r="AG84" s="44">
        <f t="shared" si="30"/>
        <v>9.9388373467361891E-3</v>
      </c>
      <c r="AH84" s="44">
        <f t="shared" si="31"/>
        <v>2.8961944570239863E-3</v>
      </c>
      <c r="AS84" s="38">
        <v>78</v>
      </c>
      <c r="AT84" s="39" t="s">
        <v>295</v>
      </c>
      <c r="AU84" s="40" t="s">
        <v>472</v>
      </c>
      <c r="AV84" s="51">
        <f t="shared" si="32"/>
        <v>1.4832871509669826E-2</v>
      </c>
      <c r="AW84" s="51">
        <f t="shared" si="33"/>
        <v>3.0398653329069193E-2</v>
      </c>
      <c r="AZ84" s="38">
        <v>78</v>
      </c>
      <c r="BA84" s="39" t="s">
        <v>295</v>
      </c>
      <c r="BB84" s="40" t="s">
        <v>472</v>
      </c>
      <c r="BC84" s="52">
        <f t="shared" si="34"/>
        <v>0.67206784289160082</v>
      </c>
    </row>
    <row r="85" spans="2:55" x14ac:dyDescent="0.25">
      <c r="B85" s="38">
        <v>80</v>
      </c>
      <c r="C85" s="39" t="s">
        <v>297</v>
      </c>
      <c r="D85" s="7">
        <v>3</v>
      </c>
      <c r="E85" s="7">
        <v>3</v>
      </c>
      <c r="F85" s="7">
        <v>2</v>
      </c>
      <c r="G85" s="7">
        <v>3</v>
      </c>
      <c r="H85" s="7">
        <v>2</v>
      </c>
      <c r="K85" s="38">
        <v>80</v>
      </c>
      <c r="L85" s="39" t="s">
        <v>297</v>
      </c>
      <c r="M85" s="7">
        <f t="shared" si="21"/>
        <v>9</v>
      </c>
      <c r="N85" s="7">
        <f t="shared" si="17"/>
        <v>9</v>
      </c>
      <c r="O85" s="7">
        <f t="shared" si="18"/>
        <v>4</v>
      </c>
      <c r="P85" s="7">
        <f t="shared" si="19"/>
        <v>9</v>
      </c>
      <c r="Q85" s="7">
        <f t="shared" si="20"/>
        <v>4</v>
      </c>
      <c r="S85" s="38">
        <v>80</v>
      </c>
      <c r="T85" s="39" t="s">
        <v>297</v>
      </c>
      <c r="U85" s="44">
        <f t="shared" si="22"/>
        <v>9.9558496739995797E-2</v>
      </c>
      <c r="V85" s="44">
        <f t="shared" si="23"/>
        <v>0.10969086361906959</v>
      </c>
      <c r="W85" s="44">
        <f t="shared" si="24"/>
        <v>7.0754913767722499E-2</v>
      </c>
      <c r="X85" s="44">
        <f t="shared" si="25"/>
        <v>0.11043152607484655</v>
      </c>
      <c r="Y85" s="44">
        <f t="shared" si="26"/>
        <v>7.2404861425599654E-2</v>
      </c>
      <c r="AB85" s="38">
        <v>80</v>
      </c>
      <c r="AC85" s="39" t="s">
        <v>297</v>
      </c>
      <c r="AD85" s="44">
        <f t="shared" si="27"/>
        <v>4.549823301017808E-2</v>
      </c>
      <c r="AE85" s="44">
        <f t="shared" si="28"/>
        <v>2.8190551950100885E-2</v>
      </c>
      <c r="AF85" s="44">
        <f t="shared" si="29"/>
        <v>1.1108521461532432E-2</v>
      </c>
      <c r="AG85" s="44">
        <f t="shared" si="30"/>
        <v>9.9388373467361891E-3</v>
      </c>
      <c r="AH85" s="44">
        <f t="shared" si="31"/>
        <v>2.8961944570239863E-3</v>
      </c>
      <c r="AS85" s="38">
        <v>79</v>
      </c>
      <c r="AT85" s="39" t="s">
        <v>296</v>
      </c>
      <c r="AU85" s="40" t="s">
        <v>473</v>
      </c>
      <c r="AV85" s="51">
        <f t="shared" si="32"/>
        <v>1.8811660949583139E-2</v>
      </c>
      <c r="AW85" s="51">
        <f t="shared" si="33"/>
        <v>1.8174616212856726E-2</v>
      </c>
      <c r="AZ85" s="38">
        <v>79</v>
      </c>
      <c r="BA85" s="39" t="s">
        <v>296</v>
      </c>
      <c r="BB85" s="40" t="s">
        <v>473</v>
      </c>
      <c r="BC85" s="52">
        <f t="shared" si="34"/>
        <v>0.49138809329297217</v>
      </c>
    </row>
    <row r="86" spans="2:55" x14ac:dyDescent="0.25">
      <c r="B86" s="38">
        <v>81</v>
      </c>
      <c r="C86" s="39" t="s">
        <v>298</v>
      </c>
      <c r="D86" s="7">
        <v>3</v>
      </c>
      <c r="E86" s="7">
        <v>3</v>
      </c>
      <c r="F86" s="7">
        <v>2</v>
      </c>
      <c r="G86" s="7">
        <v>3</v>
      </c>
      <c r="H86" s="7">
        <v>2</v>
      </c>
      <c r="K86" s="38">
        <v>81</v>
      </c>
      <c r="L86" s="39" t="s">
        <v>298</v>
      </c>
      <c r="M86" s="7">
        <f t="shared" si="21"/>
        <v>9</v>
      </c>
      <c r="N86" s="7">
        <f t="shared" ref="N86:N117" si="35">E86^2</f>
        <v>9</v>
      </c>
      <c r="O86" s="7">
        <f t="shared" ref="O86:O117" si="36">F86^2</f>
        <v>4</v>
      </c>
      <c r="P86" s="7">
        <f t="shared" ref="P86:P117" si="37">G86^2</f>
        <v>9</v>
      </c>
      <c r="Q86" s="7">
        <f t="shared" ref="Q86:Q117" si="38">H86^2</f>
        <v>4</v>
      </c>
      <c r="S86" s="38">
        <v>81</v>
      </c>
      <c r="T86" s="39" t="s">
        <v>298</v>
      </c>
      <c r="U86" s="44">
        <f t="shared" si="22"/>
        <v>9.9558496739995797E-2</v>
      </c>
      <c r="V86" s="44">
        <f t="shared" si="23"/>
        <v>0.10969086361906959</v>
      </c>
      <c r="W86" s="44">
        <f t="shared" si="24"/>
        <v>7.0754913767722499E-2</v>
      </c>
      <c r="X86" s="44">
        <f t="shared" si="25"/>
        <v>0.11043152607484655</v>
      </c>
      <c r="Y86" s="44">
        <f t="shared" si="26"/>
        <v>7.2404861425599654E-2</v>
      </c>
      <c r="AB86" s="38">
        <v>81</v>
      </c>
      <c r="AC86" s="39" t="s">
        <v>298</v>
      </c>
      <c r="AD86" s="44">
        <f t="shared" si="27"/>
        <v>4.549823301017808E-2</v>
      </c>
      <c r="AE86" s="44">
        <f t="shared" si="28"/>
        <v>2.8190551950100885E-2</v>
      </c>
      <c r="AF86" s="44">
        <f t="shared" si="29"/>
        <v>1.1108521461532432E-2</v>
      </c>
      <c r="AG86" s="44">
        <f t="shared" si="30"/>
        <v>9.9388373467361891E-3</v>
      </c>
      <c r="AH86" s="44">
        <f t="shared" si="31"/>
        <v>2.8961944570239863E-3</v>
      </c>
      <c r="AS86" s="38">
        <v>80</v>
      </c>
      <c r="AT86" s="39" t="s">
        <v>297</v>
      </c>
      <c r="AU86" s="40" t="s">
        <v>474</v>
      </c>
      <c r="AV86" s="51">
        <f t="shared" si="32"/>
        <v>1.8811660949583139E-2</v>
      </c>
      <c r="AW86" s="51">
        <f t="shared" si="33"/>
        <v>1.8174616212856726E-2</v>
      </c>
      <c r="AZ86" s="38">
        <v>80</v>
      </c>
      <c r="BA86" s="39" t="s">
        <v>297</v>
      </c>
      <c r="BB86" s="40" t="s">
        <v>474</v>
      </c>
      <c r="BC86" s="52">
        <f t="shared" si="34"/>
        <v>0.49138809329297217</v>
      </c>
    </row>
    <row r="87" spans="2:55" x14ac:dyDescent="0.25">
      <c r="B87" s="38">
        <v>82</v>
      </c>
      <c r="C87" s="39" t="s">
        <v>299</v>
      </c>
      <c r="D87" s="7">
        <v>3</v>
      </c>
      <c r="E87" s="7">
        <v>2</v>
      </c>
      <c r="F87" s="7">
        <v>2</v>
      </c>
      <c r="G87" s="7">
        <v>3</v>
      </c>
      <c r="H87" s="7">
        <v>2</v>
      </c>
      <c r="K87" s="38">
        <v>82</v>
      </c>
      <c r="L87" s="39" t="s">
        <v>299</v>
      </c>
      <c r="M87" s="7">
        <f t="shared" si="21"/>
        <v>9</v>
      </c>
      <c r="N87" s="7">
        <f t="shared" si="35"/>
        <v>4</v>
      </c>
      <c r="O87" s="7">
        <f t="shared" si="36"/>
        <v>4</v>
      </c>
      <c r="P87" s="7">
        <f t="shared" si="37"/>
        <v>9</v>
      </c>
      <c r="Q87" s="7">
        <f t="shared" si="38"/>
        <v>4</v>
      </c>
      <c r="S87" s="38">
        <v>82</v>
      </c>
      <c r="T87" s="39" t="s">
        <v>299</v>
      </c>
      <c r="U87" s="44">
        <f t="shared" si="22"/>
        <v>9.9558496739995797E-2</v>
      </c>
      <c r="V87" s="44">
        <f t="shared" si="23"/>
        <v>7.3127242412713067E-2</v>
      </c>
      <c r="W87" s="44">
        <f t="shared" si="24"/>
        <v>7.0754913767722499E-2</v>
      </c>
      <c r="X87" s="44">
        <f t="shared" si="25"/>
        <v>0.11043152607484655</v>
      </c>
      <c r="Y87" s="44">
        <f t="shared" si="26"/>
        <v>7.2404861425599654E-2</v>
      </c>
      <c r="AB87" s="38">
        <v>82</v>
      </c>
      <c r="AC87" s="39" t="s">
        <v>299</v>
      </c>
      <c r="AD87" s="44">
        <f t="shared" si="27"/>
        <v>4.549823301017808E-2</v>
      </c>
      <c r="AE87" s="44">
        <f t="shared" si="28"/>
        <v>1.8793701300067259E-2</v>
      </c>
      <c r="AF87" s="44">
        <f t="shared" si="29"/>
        <v>1.1108521461532432E-2</v>
      </c>
      <c r="AG87" s="44">
        <f t="shared" si="30"/>
        <v>9.9388373467361891E-3</v>
      </c>
      <c r="AH87" s="44">
        <f t="shared" si="31"/>
        <v>2.8961944570239863E-3</v>
      </c>
      <c r="AS87" s="38">
        <v>81</v>
      </c>
      <c r="AT87" s="39" t="s">
        <v>298</v>
      </c>
      <c r="AU87" s="40" t="s">
        <v>475</v>
      </c>
      <c r="AV87" s="51">
        <f t="shared" si="32"/>
        <v>1.8811660949583139E-2</v>
      </c>
      <c r="AW87" s="51">
        <f t="shared" si="33"/>
        <v>1.8174616212856726E-2</v>
      </c>
      <c r="AZ87" s="38">
        <v>81</v>
      </c>
      <c r="BA87" s="39" t="s">
        <v>298</v>
      </c>
      <c r="BB87" s="40" t="s">
        <v>475</v>
      </c>
      <c r="BC87" s="52">
        <f t="shared" si="34"/>
        <v>0.49138809329297217</v>
      </c>
    </row>
    <row r="88" spans="2:55" x14ac:dyDescent="0.25">
      <c r="B88" s="38">
        <v>83</v>
      </c>
      <c r="C88" s="39" t="s">
        <v>300</v>
      </c>
      <c r="D88" s="7">
        <v>3</v>
      </c>
      <c r="E88" s="7">
        <v>2</v>
      </c>
      <c r="F88" s="7">
        <v>2</v>
      </c>
      <c r="G88" s="7">
        <v>3</v>
      </c>
      <c r="H88" s="7">
        <v>2</v>
      </c>
      <c r="K88" s="38">
        <v>83</v>
      </c>
      <c r="L88" s="39" t="s">
        <v>300</v>
      </c>
      <c r="M88" s="7">
        <f t="shared" si="21"/>
        <v>9</v>
      </c>
      <c r="N88" s="7">
        <f t="shared" si="35"/>
        <v>4</v>
      </c>
      <c r="O88" s="7">
        <f t="shared" si="36"/>
        <v>4</v>
      </c>
      <c r="P88" s="7">
        <f t="shared" si="37"/>
        <v>9</v>
      </c>
      <c r="Q88" s="7">
        <f t="shared" si="38"/>
        <v>4</v>
      </c>
      <c r="S88" s="38">
        <v>83</v>
      </c>
      <c r="T88" s="39" t="s">
        <v>300</v>
      </c>
      <c r="U88" s="44">
        <f t="shared" si="22"/>
        <v>9.9558496739995797E-2</v>
      </c>
      <c r="V88" s="44">
        <f t="shared" si="23"/>
        <v>7.3127242412713067E-2</v>
      </c>
      <c r="W88" s="44">
        <f t="shared" si="24"/>
        <v>7.0754913767722499E-2</v>
      </c>
      <c r="X88" s="44">
        <f t="shared" si="25"/>
        <v>0.11043152607484655</v>
      </c>
      <c r="Y88" s="44">
        <f t="shared" si="26"/>
        <v>7.2404861425599654E-2</v>
      </c>
      <c r="AB88" s="38">
        <v>83</v>
      </c>
      <c r="AC88" s="39" t="s">
        <v>300</v>
      </c>
      <c r="AD88" s="44">
        <f t="shared" si="27"/>
        <v>4.549823301017808E-2</v>
      </c>
      <c r="AE88" s="44">
        <f t="shared" si="28"/>
        <v>1.8793701300067259E-2</v>
      </c>
      <c r="AF88" s="44">
        <f t="shared" si="29"/>
        <v>1.1108521461532432E-2</v>
      </c>
      <c r="AG88" s="44">
        <f t="shared" si="30"/>
        <v>9.9388373467361891E-3</v>
      </c>
      <c r="AH88" s="44">
        <f t="shared" si="31"/>
        <v>2.8961944570239863E-3</v>
      </c>
      <c r="AS88" s="38">
        <v>82</v>
      </c>
      <c r="AT88" s="39" t="s">
        <v>299</v>
      </c>
      <c r="AU88" s="40" t="s">
        <v>476</v>
      </c>
      <c r="AV88" s="51">
        <f t="shared" si="32"/>
        <v>2.1032283605181359E-2</v>
      </c>
      <c r="AW88" s="51">
        <f t="shared" si="33"/>
        <v>1.5560663489411748E-2</v>
      </c>
      <c r="AZ88" s="38">
        <v>82</v>
      </c>
      <c r="BA88" s="39" t="s">
        <v>299</v>
      </c>
      <c r="BB88" s="40" t="s">
        <v>476</v>
      </c>
      <c r="BC88" s="52">
        <f t="shared" si="34"/>
        <v>0.42523668424921585</v>
      </c>
    </row>
    <row r="89" spans="2:55" x14ac:dyDescent="0.25">
      <c r="B89" s="38">
        <v>84</v>
      </c>
      <c r="C89" s="39" t="s">
        <v>301</v>
      </c>
      <c r="D89" s="7">
        <v>3</v>
      </c>
      <c r="E89" s="7">
        <v>2</v>
      </c>
      <c r="F89" s="7">
        <v>2</v>
      </c>
      <c r="G89" s="7">
        <v>3</v>
      </c>
      <c r="H89" s="7">
        <v>3</v>
      </c>
      <c r="K89" s="38">
        <v>84</v>
      </c>
      <c r="L89" s="39" t="s">
        <v>301</v>
      </c>
      <c r="M89" s="7">
        <f t="shared" si="21"/>
        <v>9</v>
      </c>
      <c r="N89" s="7">
        <f t="shared" si="35"/>
        <v>4</v>
      </c>
      <c r="O89" s="7">
        <f t="shared" si="36"/>
        <v>4</v>
      </c>
      <c r="P89" s="7">
        <f t="shared" si="37"/>
        <v>9</v>
      </c>
      <c r="Q89" s="7">
        <f t="shared" si="38"/>
        <v>9</v>
      </c>
      <c r="S89" s="38">
        <v>84</v>
      </c>
      <c r="T89" s="39" t="s">
        <v>301</v>
      </c>
      <c r="U89" s="44">
        <f t="shared" si="22"/>
        <v>9.9558496739995797E-2</v>
      </c>
      <c r="V89" s="44">
        <f t="shared" si="23"/>
        <v>7.3127242412713067E-2</v>
      </c>
      <c r="W89" s="44">
        <f t="shared" si="24"/>
        <v>7.0754913767722499E-2</v>
      </c>
      <c r="X89" s="44">
        <f t="shared" si="25"/>
        <v>0.11043152607484655</v>
      </c>
      <c r="Y89" s="44">
        <f t="shared" si="26"/>
        <v>0.10860729213839948</v>
      </c>
      <c r="AB89" s="38">
        <v>84</v>
      </c>
      <c r="AC89" s="39" t="s">
        <v>301</v>
      </c>
      <c r="AD89" s="44">
        <f t="shared" si="27"/>
        <v>4.549823301017808E-2</v>
      </c>
      <c r="AE89" s="44">
        <f t="shared" si="28"/>
        <v>1.8793701300067259E-2</v>
      </c>
      <c r="AF89" s="44">
        <f t="shared" si="29"/>
        <v>1.1108521461532432E-2</v>
      </c>
      <c r="AG89" s="44">
        <f t="shared" si="30"/>
        <v>9.9388373467361891E-3</v>
      </c>
      <c r="AH89" s="44">
        <f t="shared" si="31"/>
        <v>4.3442916855359797E-3</v>
      </c>
      <c r="AS89" s="38">
        <v>83</v>
      </c>
      <c r="AT89" s="39" t="s">
        <v>300</v>
      </c>
      <c r="AU89" s="40" t="s">
        <v>477</v>
      </c>
      <c r="AV89" s="51">
        <f t="shared" si="32"/>
        <v>2.1032283605181359E-2</v>
      </c>
      <c r="AW89" s="51">
        <f t="shared" si="33"/>
        <v>1.5560663489411748E-2</v>
      </c>
      <c r="AZ89" s="38">
        <v>83</v>
      </c>
      <c r="BA89" s="39" t="s">
        <v>300</v>
      </c>
      <c r="BB89" s="40" t="s">
        <v>477</v>
      </c>
      <c r="BC89" s="52">
        <f t="shared" si="34"/>
        <v>0.42523668424921585</v>
      </c>
    </row>
    <row r="90" spans="2:55" x14ac:dyDescent="0.25">
      <c r="B90" s="38">
        <v>85</v>
      </c>
      <c r="C90" s="39" t="s">
        <v>302</v>
      </c>
      <c r="D90" s="7">
        <v>3</v>
      </c>
      <c r="E90" s="7">
        <v>2</v>
      </c>
      <c r="F90" s="7">
        <v>2</v>
      </c>
      <c r="G90" s="7">
        <v>2</v>
      </c>
      <c r="H90" s="7">
        <v>3</v>
      </c>
      <c r="K90" s="38">
        <v>85</v>
      </c>
      <c r="L90" s="39" t="s">
        <v>302</v>
      </c>
      <c r="M90" s="7">
        <f t="shared" si="21"/>
        <v>9</v>
      </c>
      <c r="N90" s="7">
        <f t="shared" si="35"/>
        <v>4</v>
      </c>
      <c r="O90" s="7">
        <f t="shared" si="36"/>
        <v>4</v>
      </c>
      <c r="P90" s="7">
        <f t="shared" si="37"/>
        <v>4</v>
      </c>
      <c r="Q90" s="7">
        <f t="shared" si="38"/>
        <v>9</v>
      </c>
      <c r="S90" s="38">
        <v>85</v>
      </c>
      <c r="T90" s="39" t="s">
        <v>302</v>
      </c>
      <c r="U90" s="44">
        <f t="shared" si="22"/>
        <v>9.9558496739995797E-2</v>
      </c>
      <c r="V90" s="44">
        <f t="shared" si="23"/>
        <v>7.3127242412713067E-2</v>
      </c>
      <c r="W90" s="44">
        <f t="shared" si="24"/>
        <v>7.0754913767722499E-2</v>
      </c>
      <c r="X90" s="44">
        <f t="shared" si="25"/>
        <v>7.3621017383231027E-2</v>
      </c>
      <c r="Y90" s="44">
        <f t="shared" si="26"/>
        <v>0.10860729213839948</v>
      </c>
      <c r="AB90" s="38">
        <v>85</v>
      </c>
      <c r="AC90" s="39" t="s">
        <v>302</v>
      </c>
      <c r="AD90" s="44">
        <f t="shared" si="27"/>
        <v>4.549823301017808E-2</v>
      </c>
      <c r="AE90" s="44">
        <f t="shared" si="28"/>
        <v>1.8793701300067259E-2</v>
      </c>
      <c r="AF90" s="44">
        <f t="shared" si="29"/>
        <v>1.1108521461532432E-2</v>
      </c>
      <c r="AG90" s="44">
        <f t="shared" si="30"/>
        <v>6.6258915644907919E-3</v>
      </c>
      <c r="AH90" s="44">
        <f t="shared" si="31"/>
        <v>4.3442916855359797E-3</v>
      </c>
      <c r="AS90" s="38">
        <v>84</v>
      </c>
      <c r="AT90" s="39" t="s">
        <v>301</v>
      </c>
      <c r="AU90" s="40" t="s">
        <v>478</v>
      </c>
      <c r="AV90" s="51">
        <f t="shared" si="32"/>
        <v>2.09854293594317E-2</v>
      </c>
      <c r="AW90" s="51">
        <f t="shared" si="33"/>
        <v>1.5627546583564002E-2</v>
      </c>
      <c r="AZ90" s="38">
        <v>84</v>
      </c>
      <c r="BA90" s="39" t="s">
        <v>301</v>
      </c>
      <c r="BB90" s="40" t="s">
        <v>478</v>
      </c>
      <c r="BC90" s="52">
        <f t="shared" si="34"/>
        <v>0.42683082106997239</v>
      </c>
    </row>
    <row r="91" spans="2:55" x14ac:dyDescent="0.25">
      <c r="B91" s="38">
        <v>86</v>
      </c>
      <c r="C91" s="39" t="s">
        <v>303</v>
      </c>
      <c r="D91" s="7">
        <v>3</v>
      </c>
      <c r="E91" s="7">
        <v>3</v>
      </c>
      <c r="F91" s="7">
        <v>2</v>
      </c>
      <c r="G91" s="7">
        <v>2</v>
      </c>
      <c r="H91" s="7">
        <v>3</v>
      </c>
      <c r="K91" s="38">
        <v>86</v>
      </c>
      <c r="L91" s="39" t="s">
        <v>303</v>
      </c>
      <c r="M91" s="7">
        <f t="shared" si="21"/>
        <v>9</v>
      </c>
      <c r="N91" s="7">
        <f t="shared" si="35"/>
        <v>9</v>
      </c>
      <c r="O91" s="7">
        <f t="shared" si="36"/>
        <v>4</v>
      </c>
      <c r="P91" s="7">
        <f t="shared" si="37"/>
        <v>4</v>
      </c>
      <c r="Q91" s="7">
        <f t="shared" si="38"/>
        <v>9</v>
      </c>
      <c r="S91" s="38">
        <v>86</v>
      </c>
      <c r="T91" s="39" t="s">
        <v>303</v>
      </c>
      <c r="U91" s="44">
        <f t="shared" si="22"/>
        <v>9.9558496739995797E-2</v>
      </c>
      <c r="V91" s="44">
        <f t="shared" si="23"/>
        <v>0.10969086361906959</v>
      </c>
      <c r="W91" s="44">
        <f t="shared" si="24"/>
        <v>7.0754913767722499E-2</v>
      </c>
      <c r="X91" s="44">
        <f t="shared" si="25"/>
        <v>7.3621017383231027E-2</v>
      </c>
      <c r="Y91" s="44">
        <f t="shared" si="26"/>
        <v>0.10860729213839948</v>
      </c>
      <c r="AB91" s="38">
        <v>86</v>
      </c>
      <c r="AC91" s="39" t="s">
        <v>303</v>
      </c>
      <c r="AD91" s="44">
        <f t="shared" si="27"/>
        <v>4.549823301017808E-2</v>
      </c>
      <c r="AE91" s="44">
        <f t="shared" si="28"/>
        <v>2.8190551950100885E-2</v>
      </c>
      <c r="AF91" s="44">
        <f t="shared" si="29"/>
        <v>1.1108521461532432E-2</v>
      </c>
      <c r="AG91" s="44">
        <f t="shared" si="30"/>
        <v>6.6258915644907919E-3</v>
      </c>
      <c r="AH91" s="44">
        <f t="shared" si="31"/>
        <v>4.3442916855359797E-3</v>
      </c>
      <c r="AS91" s="38">
        <v>85</v>
      </c>
      <c r="AT91" s="39" t="s">
        <v>302</v>
      </c>
      <c r="AU91" s="40" t="s">
        <v>479</v>
      </c>
      <c r="AV91" s="51">
        <f t="shared" si="32"/>
        <v>2.1239268422138958E-2</v>
      </c>
      <c r="AW91" s="51">
        <f t="shared" si="33"/>
        <v>1.5266730094116889E-2</v>
      </c>
      <c r="AZ91" s="38">
        <v>85</v>
      </c>
      <c r="BA91" s="39" t="s">
        <v>302</v>
      </c>
      <c r="BB91" s="40" t="s">
        <v>479</v>
      </c>
      <c r="BC91" s="52">
        <f t="shared" si="34"/>
        <v>0.41819785006890658</v>
      </c>
    </row>
    <row r="92" spans="2:55" x14ac:dyDescent="0.25">
      <c r="B92" s="38">
        <v>87</v>
      </c>
      <c r="C92" s="39" t="s">
        <v>304</v>
      </c>
      <c r="D92" s="7">
        <v>3</v>
      </c>
      <c r="E92" s="7">
        <v>3</v>
      </c>
      <c r="F92" s="7">
        <v>3</v>
      </c>
      <c r="G92" s="7">
        <v>2</v>
      </c>
      <c r="H92" s="7">
        <v>2</v>
      </c>
      <c r="K92" s="38">
        <v>87</v>
      </c>
      <c r="L92" s="39" t="s">
        <v>304</v>
      </c>
      <c r="M92" s="7">
        <f t="shared" si="21"/>
        <v>9</v>
      </c>
      <c r="N92" s="7">
        <f t="shared" si="35"/>
        <v>9</v>
      </c>
      <c r="O92" s="7">
        <f t="shared" si="36"/>
        <v>9</v>
      </c>
      <c r="P92" s="7">
        <f t="shared" si="37"/>
        <v>4</v>
      </c>
      <c r="Q92" s="7">
        <f t="shared" si="38"/>
        <v>4</v>
      </c>
      <c r="S92" s="38">
        <v>87</v>
      </c>
      <c r="T92" s="39" t="s">
        <v>304</v>
      </c>
      <c r="U92" s="44">
        <f t="shared" si="22"/>
        <v>9.9558496739995797E-2</v>
      </c>
      <c r="V92" s="44">
        <f t="shared" si="23"/>
        <v>0.10969086361906959</v>
      </c>
      <c r="W92" s="44">
        <f t="shared" si="24"/>
        <v>0.10613237065158375</v>
      </c>
      <c r="X92" s="44">
        <f t="shared" si="25"/>
        <v>7.3621017383231027E-2</v>
      </c>
      <c r="Y92" s="44">
        <f t="shared" si="26"/>
        <v>7.2404861425599654E-2</v>
      </c>
      <c r="AB92" s="38">
        <v>87</v>
      </c>
      <c r="AC92" s="39" t="s">
        <v>304</v>
      </c>
      <c r="AD92" s="44">
        <f t="shared" si="27"/>
        <v>4.549823301017808E-2</v>
      </c>
      <c r="AE92" s="44">
        <f t="shared" si="28"/>
        <v>2.8190551950100885E-2</v>
      </c>
      <c r="AF92" s="44">
        <f t="shared" si="29"/>
        <v>1.666278219229865E-2</v>
      </c>
      <c r="AG92" s="44">
        <f t="shared" si="30"/>
        <v>6.6258915644907919E-3</v>
      </c>
      <c r="AH92" s="44">
        <f t="shared" si="31"/>
        <v>2.8961944570239863E-3</v>
      </c>
      <c r="AS92" s="38">
        <v>86</v>
      </c>
      <c r="AT92" s="39" t="s">
        <v>303</v>
      </c>
      <c r="AU92" s="40" t="s">
        <v>480</v>
      </c>
      <c r="AV92" s="51">
        <f t="shared" si="32"/>
        <v>1.9042798038653868E-2</v>
      </c>
      <c r="AW92" s="51">
        <f t="shared" si="33"/>
        <v>1.792360103384744E-2</v>
      </c>
      <c r="AZ92" s="38">
        <v>86</v>
      </c>
      <c r="BA92" s="39" t="s">
        <v>303</v>
      </c>
      <c r="BB92" s="40" t="s">
        <v>480</v>
      </c>
      <c r="BC92" s="52">
        <f t="shared" si="34"/>
        <v>0.48486196880292054</v>
      </c>
    </row>
    <row r="93" spans="2:55" x14ac:dyDescent="0.25">
      <c r="B93" s="38">
        <v>88</v>
      </c>
      <c r="C93" s="39" t="s">
        <v>305</v>
      </c>
      <c r="D93" s="7">
        <v>3</v>
      </c>
      <c r="E93" s="7">
        <v>2</v>
      </c>
      <c r="F93" s="7">
        <v>3</v>
      </c>
      <c r="G93" s="7">
        <v>2</v>
      </c>
      <c r="H93" s="7">
        <v>3</v>
      </c>
      <c r="K93" s="38">
        <v>88</v>
      </c>
      <c r="L93" s="39" t="s">
        <v>305</v>
      </c>
      <c r="M93" s="7">
        <f t="shared" si="21"/>
        <v>9</v>
      </c>
      <c r="N93" s="7">
        <f t="shared" si="35"/>
        <v>4</v>
      </c>
      <c r="O93" s="7">
        <f t="shared" si="36"/>
        <v>9</v>
      </c>
      <c r="P93" s="7">
        <f t="shared" si="37"/>
        <v>4</v>
      </c>
      <c r="Q93" s="7">
        <f t="shared" si="38"/>
        <v>9</v>
      </c>
      <c r="S93" s="38">
        <v>88</v>
      </c>
      <c r="T93" s="39" t="s">
        <v>305</v>
      </c>
      <c r="U93" s="44">
        <f t="shared" si="22"/>
        <v>9.9558496739995797E-2</v>
      </c>
      <c r="V93" s="44">
        <f t="shared" si="23"/>
        <v>7.3127242412713067E-2</v>
      </c>
      <c r="W93" s="44">
        <f t="shared" si="24"/>
        <v>0.10613237065158375</v>
      </c>
      <c r="X93" s="44">
        <f t="shared" si="25"/>
        <v>7.3621017383231027E-2</v>
      </c>
      <c r="Y93" s="44">
        <f t="shared" si="26"/>
        <v>0.10860729213839948</v>
      </c>
      <c r="AB93" s="38">
        <v>88</v>
      </c>
      <c r="AC93" s="39" t="s">
        <v>305</v>
      </c>
      <c r="AD93" s="44">
        <f t="shared" si="27"/>
        <v>4.549823301017808E-2</v>
      </c>
      <c r="AE93" s="44">
        <f t="shared" si="28"/>
        <v>1.8793701300067259E-2</v>
      </c>
      <c r="AF93" s="44">
        <f t="shared" si="29"/>
        <v>1.666278219229865E-2</v>
      </c>
      <c r="AG93" s="44">
        <f t="shared" si="30"/>
        <v>6.6258915644907919E-3</v>
      </c>
      <c r="AH93" s="44">
        <f t="shared" si="31"/>
        <v>4.3442916855359797E-3</v>
      </c>
      <c r="AS93" s="38">
        <v>87</v>
      </c>
      <c r="AT93" s="39" t="s">
        <v>304</v>
      </c>
      <c r="AU93" s="40" t="s">
        <v>481</v>
      </c>
      <c r="AV93" s="51">
        <f t="shared" si="32"/>
        <v>1.6533227223286859E-2</v>
      </c>
      <c r="AW93" s="51">
        <f t="shared" si="33"/>
        <v>1.871133301326857E-2</v>
      </c>
      <c r="AZ93" s="38">
        <v>87</v>
      </c>
      <c r="BA93" s="39" t="s">
        <v>304</v>
      </c>
      <c r="BB93" s="40" t="s">
        <v>481</v>
      </c>
      <c r="BC93" s="52">
        <f t="shared" si="34"/>
        <v>0.53089988604429506</v>
      </c>
    </row>
    <row r="94" spans="2:55" x14ac:dyDescent="0.25">
      <c r="B94" s="38">
        <v>89</v>
      </c>
      <c r="C94" s="39" t="s">
        <v>306</v>
      </c>
      <c r="D94" s="7">
        <v>3</v>
      </c>
      <c r="E94" s="7">
        <v>2</v>
      </c>
      <c r="F94" s="7">
        <v>3</v>
      </c>
      <c r="G94" s="7">
        <v>3</v>
      </c>
      <c r="H94" s="7">
        <v>3</v>
      </c>
      <c r="K94" s="38">
        <v>89</v>
      </c>
      <c r="L94" s="39" t="s">
        <v>306</v>
      </c>
      <c r="M94" s="7">
        <f t="shared" si="21"/>
        <v>9</v>
      </c>
      <c r="N94" s="7">
        <f t="shared" si="35"/>
        <v>4</v>
      </c>
      <c r="O94" s="7">
        <f t="shared" si="36"/>
        <v>9</v>
      </c>
      <c r="P94" s="7">
        <f t="shared" si="37"/>
        <v>9</v>
      </c>
      <c r="Q94" s="7">
        <f t="shared" si="38"/>
        <v>9</v>
      </c>
      <c r="S94" s="38">
        <v>89</v>
      </c>
      <c r="T94" s="39" t="s">
        <v>306</v>
      </c>
      <c r="U94" s="44">
        <f t="shared" si="22"/>
        <v>9.9558496739995797E-2</v>
      </c>
      <c r="V94" s="44">
        <f t="shared" si="23"/>
        <v>7.3127242412713067E-2</v>
      </c>
      <c r="W94" s="44">
        <f t="shared" si="24"/>
        <v>0.10613237065158375</v>
      </c>
      <c r="X94" s="44">
        <f t="shared" si="25"/>
        <v>0.11043152607484655</v>
      </c>
      <c r="Y94" s="44">
        <f t="shared" si="26"/>
        <v>0.10860729213839948</v>
      </c>
      <c r="AB94" s="38">
        <v>89</v>
      </c>
      <c r="AC94" s="39" t="s">
        <v>306</v>
      </c>
      <c r="AD94" s="44">
        <f t="shared" si="27"/>
        <v>4.549823301017808E-2</v>
      </c>
      <c r="AE94" s="44">
        <f t="shared" si="28"/>
        <v>1.8793701300067259E-2</v>
      </c>
      <c r="AF94" s="44">
        <f t="shared" si="29"/>
        <v>1.666278219229865E-2</v>
      </c>
      <c r="AG94" s="44">
        <f t="shared" si="30"/>
        <v>9.9388373467361891E-3</v>
      </c>
      <c r="AH94" s="44">
        <f t="shared" si="31"/>
        <v>4.3442916855359797E-3</v>
      </c>
      <c r="AS94" s="38">
        <v>88</v>
      </c>
      <c r="AT94" s="39" t="s">
        <v>305</v>
      </c>
      <c r="AU94" s="40" t="s">
        <v>482</v>
      </c>
      <c r="AV94" s="51">
        <f t="shared" si="32"/>
        <v>1.8969904062342027E-2</v>
      </c>
      <c r="AW94" s="51">
        <f t="shared" si="33"/>
        <v>1.6248615967837464E-2</v>
      </c>
      <c r="AZ94" s="38">
        <v>88</v>
      </c>
      <c r="BA94" s="39" t="s">
        <v>305</v>
      </c>
      <c r="BB94" s="40" t="s">
        <v>482</v>
      </c>
      <c r="BC94" s="52">
        <f t="shared" si="34"/>
        <v>0.46136566652754529</v>
      </c>
    </row>
    <row r="95" spans="2:55" x14ac:dyDescent="0.25">
      <c r="B95" s="38">
        <v>90</v>
      </c>
      <c r="C95" s="39" t="s">
        <v>307</v>
      </c>
      <c r="D95" s="7">
        <v>3</v>
      </c>
      <c r="E95" s="7">
        <v>2</v>
      </c>
      <c r="F95" s="7">
        <v>3</v>
      </c>
      <c r="G95" s="7">
        <v>2</v>
      </c>
      <c r="H95" s="7">
        <v>3</v>
      </c>
      <c r="K95" s="38">
        <v>90</v>
      </c>
      <c r="L95" s="39" t="s">
        <v>307</v>
      </c>
      <c r="M95" s="7">
        <f t="shared" si="21"/>
        <v>9</v>
      </c>
      <c r="N95" s="7">
        <f t="shared" si="35"/>
        <v>4</v>
      </c>
      <c r="O95" s="7">
        <f t="shared" si="36"/>
        <v>9</v>
      </c>
      <c r="P95" s="7">
        <f t="shared" si="37"/>
        <v>4</v>
      </c>
      <c r="Q95" s="7">
        <f t="shared" si="38"/>
        <v>9</v>
      </c>
      <c r="S95" s="38">
        <v>90</v>
      </c>
      <c r="T95" s="39" t="s">
        <v>307</v>
      </c>
      <c r="U95" s="44">
        <f t="shared" si="22"/>
        <v>9.9558496739995797E-2</v>
      </c>
      <c r="V95" s="44">
        <f t="shared" si="23"/>
        <v>7.3127242412713067E-2</v>
      </c>
      <c r="W95" s="44">
        <f t="shared" si="24"/>
        <v>0.10613237065158375</v>
      </c>
      <c r="X95" s="44">
        <f t="shared" si="25"/>
        <v>7.3621017383231027E-2</v>
      </c>
      <c r="Y95" s="44">
        <f t="shared" si="26"/>
        <v>0.10860729213839948</v>
      </c>
      <c r="AB95" s="38">
        <v>90</v>
      </c>
      <c r="AC95" s="39" t="s">
        <v>307</v>
      </c>
      <c r="AD95" s="44">
        <f t="shared" si="27"/>
        <v>4.549823301017808E-2</v>
      </c>
      <c r="AE95" s="44">
        <f t="shared" si="28"/>
        <v>1.8793701300067259E-2</v>
      </c>
      <c r="AF95" s="44">
        <f t="shared" si="29"/>
        <v>1.666278219229865E-2</v>
      </c>
      <c r="AG95" s="44">
        <f t="shared" si="30"/>
        <v>6.6258915644907919E-3</v>
      </c>
      <c r="AH95" s="44">
        <f t="shared" si="31"/>
        <v>4.3442916855359797E-3</v>
      </c>
      <c r="AS95" s="38">
        <v>89</v>
      </c>
      <c r="AT95" s="39" t="s">
        <v>306</v>
      </c>
      <c r="AU95" s="40" t="s">
        <v>483</v>
      </c>
      <c r="AV95" s="51">
        <f t="shared" si="32"/>
        <v>1.8685261101373175E-2</v>
      </c>
      <c r="AW95" s="51">
        <f t="shared" si="33"/>
        <v>1.6588088657983207E-2</v>
      </c>
      <c r="AZ95" s="38">
        <v>89</v>
      </c>
      <c r="BA95" s="39" t="s">
        <v>306</v>
      </c>
      <c r="BB95" s="40" t="s">
        <v>483</v>
      </c>
      <c r="BC95" s="52">
        <f t="shared" si="34"/>
        <v>0.47027256473091722</v>
      </c>
    </row>
    <row r="96" spans="2:55" x14ac:dyDescent="0.25">
      <c r="B96" s="38">
        <v>91</v>
      </c>
      <c r="C96" s="38" t="s">
        <v>308</v>
      </c>
      <c r="D96" s="7">
        <v>3</v>
      </c>
      <c r="E96" s="7">
        <v>2</v>
      </c>
      <c r="F96" s="7">
        <v>3</v>
      </c>
      <c r="G96" s="7">
        <v>3</v>
      </c>
      <c r="H96" s="7">
        <v>2</v>
      </c>
      <c r="K96" s="38">
        <v>91</v>
      </c>
      <c r="L96" s="38" t="s">
        <v>308</v>
      </c>
      <c r="M96" s="7">
        <f t="shared" si="21"/>
        <v>9</v>
      </c>
      <c r="N96" s="7">
        <f t="shared" si="35"/>
        <v>4</v>
      </c>
      <c r="O96" s="7">
        <f t="shared" si="36"/>
        <v>9</v>
      </c>
      <c r="P96" s="7">
        <f t="shared" si="37"/>
        <v>9</v>
      </c>
      <c r="Q96" s="7">
        <f t="shared" si="38"/>
        <v>4</v>
      </c>
      <c r="S96" s="38">
        <v>91</v>
      </c>
      <c r="T96" s="38" t="s">
        <v>308</v>
      </c>
      <c r="U96" s="44">
        <f t="shared" si="22"/>
        <v>9.9558496739995797E-2</v>
      </c>
      <c r="V96" s="44">
        <f t="shared" si="23"/>
        <v>7.3127242412713067E-2</v>
      </c>
      <c r="W96" s="44">
        <f t="shared" si="24"/>
        <v>0.10613237065158375</v>
      </c>
      <c r="X96" s="44">
        <f t="shared" si="25"/>
        <v>0.11043152607484655</v>
      </c>
      <c r="Y96" s="44">
        <f t="shared" si="26"/>
        <v>7.2404861425599654E-2</v>
      </c>
      <c r="AB96" s="38">
        <v>91</v>
      </c>
      <c r="AC96" s="38" t="s">
        <v>308</v>
      </c>
      <c r="AD96" s="44">
        <f t="shared" si="27"/>
        <v>4.549823301017808E-2</v>
      </c>
      <c r="AE96" s="44">
        <f t="shared" si="28"/>
        <v>1.8793701300067259E-2</v>
      </c>
      <c r="AF96" s="44">
        <f t="shared" si="29"/>
        <v>1.666278219229865E-2</v>
      </c>
      <c r="AG96" s="44">
        <f t="shared" si="30"/>
        <v>9.9388373467361891E-3</v>
      </c>
      <c r="AH96" s="44">
        <f t="shared" si="31"/>
        <v>2.8961944570239863E-3</v>
      </c>
      <c r="AS96" s="38">
        <v>90</v>
      </c>
      <c r="AT96" s="39" t="s">
        <v>307</v>
      </c>
      <c r="AU96" s="40" t="s">
        <v>484</v>
      </c>
      <c r="AV96" s="51">
        <f t="shared" si="32"/>
        <v>1.8969904062342027E-2</v>
      </c>
      <c r="AW96" s="51">
        <f t="shared" si="33"/>
        <v>1.6248615967837464E-2</v>
      </c>
      <c r="AZ96" s="38">
        <v>90</v>
      </c>
      <c r="BA96" s="39" t="s">
        <v>307</v>
      </c>
      <c r="BB96" s="40" t="s">
        <v>484</v>
      </c>
      <c r="BC96" s="52">
        <f t="shared" si="34"/>
        <v>0.46136566652754529</v>
      </c>
    </row>
    <row r="97" spans="2:55" x14ac:dyDescent="0.25">
      <c r="B97" s="38">
        <v>92</v>
      </c>
      <c r="C97" s="39" t="s">
        <v>309</v>
      </c>
      <c r="D97" s="7">
        <v>3</v>
      </c>
      <c r="E97" s="7">
        <v>3</v>
      </c>
      <c r="F97" s="7">
        <v>3</v>
      </c>
      <c r="G97" s="7">
        <v>2</v>
      </c>
      <c r="H97" s="7">
        <v>2</v>
      </c>
      <c r="K97" s="38">
        <v>92</v>
      </c>
      <c r="L97" s="39" t="s">
        <v>309</v>
      </c>
      <c r="M97" s="7">
        <f t="shared" si="21"/>
        <v>9</v>
      </c>
      <c r="N97" s="7">
        <f t="shared" si="35"/>
        <v>9</v>
      </c>
      <c r="O97" s="7">
        <f t="shared" si="36"/>
        <v>9</v>
      </c>
      <c r="P97" s="7">
        <f t="shared" si="37"/>
        <v>4</v>
      </c>
      <c r="Q97" s="7">
        <f t="shared" si="38"/>
        <v>4</v>
      </c>
      <c r="S97" s="38">
        <v>92</v>
      </c>
      <c r="T97" s="39" t="s">
        <v>309</v>
      </c>
      <c r="U97" s="44">
        <f t="shared" si="22"/>
        <v>9.9558496739995797E-2</v>
      </c>
      <c r="V97" s="44">
        <f t="shared" si="23"/>
        <v>0.10969086361906959</v>
      </c>
      <c r="W97" s="44">
        <f t="shared" si="24"/>
        <v>0.10613237065158375</v>
      </c>
      <c r="X97" s="44">
        <f t="shared" si="25"/>
        <v>7.3621017383231027E-2</v>
      </c>
      <c r="Y97" s="44">
        <f t="shared" si="26"/>
        <v>7.2404861425599654E-2</v>
      </c>
      <c r="AB97" s="38">
        <v>92</v>
      </c>
      <c r="AC97" s="39" t="s">
        <v>309</v>
      </c>
      <c r="AD97" s="44">
        <f t="shared" si="27"/>
        <v>4.549823301017808E-2</v>
      </c>
      <c r="AE97" s="44">
        <f t="shared" si="28"/>
        <v>2.8190551950100885E-2</v>
      </c>
      <c r="AF97" s="44">
        <f t="shared" si="29"/>
        <v>1.666278219229865E-2</v>
      </c>
      <c r="AG97" s="44">
        <f t="shared" si="30"/>
        <v>6.6258915644907919E-3</v>
      </c>
      <c r="AH97" s="44">
        <f t="shared" si="31"/>
        <v>2.8961944570239863E-3</v>
      </c>
      <c r="AS97" s="38">
        <v>91</v>
      </c>
      <c r="AT97" s="38" t="s">
        <v>308</v>
      </c>
      <c r="AU97" s="40" t="s">
        <v>485</v>
      </c>
      <c r="AV97" s="51">
        <f t="shared" si="32"/>
        <v>1.8737867826291551E-2</v>
      </c>
      <c r="AW97" s="51">
        <f t="shared" si="33"/>
        <v>1.6525093686099335E-2</v>
      </c>
      <c r="AZ97" s="38">
        <v>91</v>
      </c>
      <c r="BA97" s="38" t="s">
        <v>308</v>
      </c>
      <c r="BB97" s="40" t="s">
        <v>485</v>
      </c>
      <c r="BC97" s="52">
        <f t="shared" si="34"/>
        <v>0.4686246695500223</v>
      </c>
    </row>
    <row r="98" spans="2:55" x14ac:dyDescent="0.25">
      <c r="B98" s="38">
        <v>93</v>
      </c>
      <c r="C98" s="39" t="s">
        <v>310</v>
      </c>
      <c r="D98" s="7">
        <v>3</v>
      </c>
      <c r="E98" s="7">
        <v>3</v>
      </c>
      <c r="F98" s="7">
        <v>3</v>
      </c>
      <c r="G98" s="7">
        <v>3</v>
      </c>
      <c r="H98" s="7">
        <v>2</v>
      </c>
      <c r="K98" s="38">
        <v>93</v>
      </c>
      <c r="L98" s="39" t="s">
        <v>310</v>
      </c>
      <c r="M98" s="7">
        <f t="shared" si="21"/>
        <v>9</v>
      </c>
      <c r="N98" s="7">
        <f t="shared" si="35"/>
        <v>9</v>
      </c>
      <c r="O98" s="7">
        <f t="shared" si="36"/>
        <v>9</v>
      </c>
      <c r="P98" s="7">
        <f t="shared" si="37"/>
        <v>9</v>
      </c>
      <c r="Q98" s="7">
        <f t="shared" si="38"/>
        <v>4</v>
      </c>
      <c r="S98" s="38">
        <v>93</v>
      </c>
      <c r="T98" s="39" t="s">
        <v>310</v>
      </c>
      <c r="U98" s="44">
        <f t="shared" si="22"/>
        <v>9.9558496739995797E-2</v>
      </c>
      <c r="V98" s="44">
        <f t="shared" si="23"/>
        <v>0.10969086361906959</v>
      </c>
      <c r="W98" s="44">
        <f t="shared" si="24"/>
        <v>0.10613237065158375</v>
      </c>
      <c r="X98" s="44">
        <f t="shared" si="25"/>
        <v>0.11043152607484655</v>
      </c>
      <c r="Y98" s="44">
        <f t="shared" si="26"/>
        <v>7.2404861425599654E-2</v>
      </c>
      <c r="AB98" s="38">
        <v>93</v>
      </c>
      <c r="AC98" s="39" t="s">
        <v>310</v>
      </c>
      <c r="AD98" s="44">
        <f t="shared" si="27"/>
        <v>4.549823301017808E-2</v>
      </c>
      <c r="AE98" s="44">
        <f t="shared" si="28"/>
        <v>2.8190551950100885E-2</v>
      </c>
      <c r="AF98" s="44">
        <f t="shared" si="29"/>
        <v>1.666278219229865E-2</v>
      </c>
      <c r="AG98" s="44">
        <f t="shared" si="30"/>
        <v>9.9388373467361891E-3</v>
      </c>
      <c r="AH98" s="44">
        <f t="shared" si="31"/>
        <v>2.8961944570239863E-3</v>
      </c>
      <c r="AS98" s="38">
        <v>92</v>
      </c>
      <c r="AT98" s="39" t="s">
        <v>309</v>
      </c>
      <c r="AU98" s="40" t="s">
        <v>486</v>
      </c>
      <c r="AV98" s="51">
        <f t="shared" si="32"/>
        <v>1.6533227223286859E-2</v>
      </c>
      <c r="AW98" s="51">
        <f t="shared" si="33"/>
        <v>1.871133301326857E-2</v>
      </c>
      <c r="AZ98" s="38">
        <v>92</v>
      </c>
      <c r="BA98" s="39" t="s">
        <v>309</v>
      </c>
      <c r="BB98" s="40" t="s">
        <v>486</v>
      </c>
      <c r="BC98" s="52">
        <f t="shared" si="34"/>
        <v>0.53089988604429506</v>
      </c>
    </row>
    <row r="99" spans="2:55" x14ac:dyDescent="0.25">
      <c r="B99" s="38">
        <v>94</v>
      </c>
      <c r="C99" s="39" t="s">
        <v>311</v>
      </c>
      <c r="D99" s="7">
        <v>3</v>
      </c>
      <c r="E99" s="7">
        <v>3</v>
      </c>
      <c r="F99" s="7">
        <v>3</v>
      </c>
      <c r="G99" s="7">
        <v>3</v>
      </c>
      <c r="H99" s="7">
        <v>3</v>
      </c>
      <c r="K99" s="38">
        <v>94</v>
      </c>
      <c r="L99" s="39" t="s">
        <v>311</v>
      </c>
      <c r="M99" s="7">
        <f t="shared" si="21"/>
        <v>9</v>
      </c>
      <c r="N99" s="7">
        <f t="shared" si="35"/>
        <v>9</v>
      </c>
      <c r="O99" s="7">
        <f t="shared" si="36"/>
        <v>9</v>
      </c>
      <c r="P99" s="7">
        <f t="shared" si="37"/>
        <v>9</v>
      </c>
      <c r="Q99" s="7">
        <f t="shared" si="38"/>
        <v>9</v>
      </c>
      <c r="S99" s="38">
        <v>94</v>
      </c>
      <c r="T99" s="39" t="s">
        <v>311</v>
      </c>
      <c r="U99" s="44">
        <f t="shared" si="22"/>
        <v>9.9558496739995797E-2</v>
      </c>
      <c r="V99" s="44">
        <f t="shared" si="23"/>
        <v>0.10969086361906959</v>
      </c>
      <c r="W99" s="44">
        <f t="shared" si="24"/>
        <v>0.10613237065158375</v>
      </c>
      <c r="X99" s="44">
        <f t="shared" si="25"/>
        <v>0.11043152607484655</v>
      </c>
      <c r="Y99" s="44">
        <f t="shared" si="26"/>
        <v>0.10860729213839948</v>
      </c>
      <c r="AB99" s="38">
        <v>94</v>
      </c>
      <c r="AC99" s="39" t="s">
        <v>311</v>
      </c>
      <c r="AD99" s="44">
        <f t="shared" si="27"/>
        <v>4.549823301017808E-2</v>
      </c>
      <c r="AE99" s="44">
        <f t="shared" si="28"/>
        <v>2.8190551950100885E-2</v>
      </c>
      <c r="AF99" s="44">
        <f t="shared" si="29"/>
        <v>1.666278219229865E-2</v>
      </c>
      <c r="AG99" s="44">
        <f t="shared" si="30"/>
        <v>9.9388373467361891E-3</v>
      </c>
      <c r="AH99" s="44">
        <f t="shared" si="31"/>
        <v>4.3442916855359797E-3</v>
      </c>
      <c r="AS99" s="38">
        <v>93</v>
      </c>
      <c r="AT99" s="39" t="s">
        <v>310</v>
      </c>
      <c r="AU99" s="40" t="s">
        <v>487</v>
      </c>
      <c r="AV99" s="51">
        <f t="shared" si="32"/>
        <v>1.6205842301739909E-2</v>
      </c>
      <c r="AW99" s="51">
        <f t="shared" si="33"/>
        <v>1.9006871062546903E-2</v>
      </c>
      <c r="AZ99" s="38">
        <v>93</v>
      </c>
      <c r="BA99" s="39" t="s">
        <v>310</v>
      </c>
      <c r="BB99" s="40" t="s">
        <v>487</v>
      </c>
      <c r="BC99" s="52">
        <f t="shared" si="34"/>
        <v>0.53977297534315871</v>
      </c>
    </row>
    <row r="100" spans="2:55" x14ac:dyDescent="0.25">
      <c r="B100" s="38">
        <v>95</v>
      </c>
      <c r="C100" s="39" t="s">
        <v>312</v>
      </c>
      <c r="D100" s="7">
        <v>2</v>
      </c>
      <c r="E100" s="7">
        <v>3</v>
      </c>
      <c r="F100" s="7">
        <v>3</v>
      </c>
      <c r="G100" s="7">
        <v>2</v>
      </c>
      <c r="H100" s="7">
        <v>2</v>
      </c>
      <c r="K100" s="38">
        <v>95</v>
      </c>
      <c r="L100" s="39" t="s">
        <v>312</v>
      </c>
      <c r="M100" s="7">
        <f t="shared" si="21"/>
        <v>4</v>
      </c>
      <c r="N100" s="7">
        <f t="shared" si="35"/>
        <v>9</v>
      </c>
      <c r="O100" s="7">
        <f t="shared" si="36"/>
        <v>9</v>
      </c>
      <c r="P100" s="7">
        <f t="shared" si="37"/>
        <v>4</v>
      </c>
      <c r="Q100" s="7">
        <f t="shared" si="38"/>
        <v>4</v>
      </c>
      <c r="S100" s="38">
        <v>95</v>
      </c>
      <c r="T100" s="39" t="s">
        <v>312</v>
      </c>
      <c r="U100" s="44">
        <f t="shared" si="22"/>
        <v>6.6372331159997203E-2</v>
      </c>
      <c r="V100" s="44">
        <f t="shared" si="23"/>
        <v>0.10969086361906959</v>
      </c>
      <c r="W100" s="44">
        <f t="shared" si="24"/>
        <v>0.10613237065158375</v>
      </c>
      <c r="X100" s="44">
        <f t="shared" si="25"/>
        <v>7.3621017383231027E-2</v>
      </c>
      <c r="Y100" s="44">
        <f t="shared" si="26"/>
        <v>7.2404861425599654E-2</v>
      </c>
      <c r="AB100" s="38">
        <v>95</v>
      </c>
      <c r="AC100" s="39" t="s">
        <v>312</v>
      </c>
      <c r="AD100" s="44">
        <f t="shared" si="27"/>
        <v>3.0332155340118724E-2</v>
      </c>
      <c r="AE100" s="44">
        <f t="shared" si="28"/>
        <v>2.8190551950100885E-2</v>
      </c>
      <c r="AF100" s="44">
        <f t="shared" si="29"/>
        <v>1.666278219229865E-2</v>
      </c>
      <c r="AG100" s="44">
        <f t="shared" si="30"/>
        <v>6.6258915644907919E-3</v>
      </c>
      <c r="AH100" s="44">
        <f t="shared" si="31"/>
        <v>2.8961944570239863E-3</v>
      </c>
      <c r="AS100" s="38">
        <v>94</v>
      </c>
      <c r="AT100" s="39" t="s">
        <v>311</v>
      </c>
      <c r="AU100" s="40" t="s">
        <v>488</v>
      </c>
      <c r="AV100" s="51">
        <f t="shared" si="32"/>
        <v>1.6144987347773924E-2</v>
      </c>
      <c r="AW100" s="51">
        <f t="shared" si="33"/>
        <v>1.9061666023174204E-2</v>
      </c>
      <c r="AZ100" s="38">
        <v>94</v>
      </c>
      <c r="BA100" s="39" t="s">
        <v>311</v>
      </c>
      <c r="BB100" s="40" t="s">
        <v>488</v>
      </c>
      <c r="BC100" s="52">
        <f t="shared" si="34"/>
        <v>0.54142226534100335</v>
      </c>
    </row>
    <row r="101" spans="2:55" x14ac:dyDescent="0.25">
      <c r="B101" s="38">
        <v>96</v>
      </c>
      <c r="C101" s="39" t="s">
        <v>313</v>
      </c>
      <c r="D101" s="7">
        <v>2</v>
      </c>
      <c r="E101" s="7">
        <v>3</v>
      </c>
      <c r="F101" s="7">
        <v>2</v>
      </c>
      <c r="G101" s="7">
        <v>2</v>
      </c>
      <c r="H101" s="7">
        <v>3</v>
      </c>
      <c r="K101" s="38">
        <v>96</v>
      </c>
      <c r="L101" s="39" t="s">
        <v>313</v>
      </c>
      <c r="M101" s="7">
        <f t="shared" si="21"/>
        <v>4</v>
      </c>
      <c r="N101" s="7">
        <f t="shared" si="35"/>
        <v>9</v>
      </c>
      <c r="O101" s="7">
        <f t="shared" si="36"/>
        <v>4</v>
      </c>
      <c r="P101" s="7">
        <f t="shared" si="37"/>
        <v>4</v>
      </c>
      <c r="Q101" s="7">
        <f t="shared" si="38"/>
        <v>9</v>
      </c>
      <c r="S101" s="38">
        <v>96</v>
      </c>
      <c r="T101" s="39" t="s">
        <v>313</v>
      </c>
      <c r="U101" s="44">
        <f t="shared" si="22"/>
        <v>6.6372331159997203E-2</v>
      </c>
      <c r="V101" s="44">
        <f t="shared" si="23"/>
        <v>0.10969086361906959</v>
      </c>
      <c r="W101" s="44">
        <f t="shared" si="24"/>
        <v>7.0754913767722499E-2</v>
      </c>
      <c r="X101" s="44">
        <f t="shared" si="25"/>
        <v>7.3621017383231027E-2</v>
      </c>
      <c r="Y101" s="44">
        <f t="shared" si="26"/>
        <v>0.10860729213839948</v>
      </c>
      <c r="AB101" s="38">
        <v>96</v>
      </c>
      <c r="AC101" s="39" t="s">
        <v>313</v>
      </c>
      <c r="AD101" s="44">
        <f t="shared" si="27"/>
        <v>3.0332155340118724E-2</v>
      </c>
      <c r="AE101" s="44">
        <f t="shared" si="28"/>
        <v>2.8190551950100885E-2</v>
      </c>
      <c r="AF101" s="44">
        <f t="shared" si="29"/>
        <v>1.1108521461532432E-2</v>
      </c>
      <c r="AG101" s="44">
        <f t="shared" si="30"/>
        <v>6.6258915644907919E-3</v>
      </c>
      <c r="AH101" s="44">
        <f t="shared" si="31"/>
        <v>4.3442916855359797E-3</v>
      </c>
      <c r="AS101" s="38">
        <v>95</v>
      </c>
      <c r="AT101" s="39" t="s">
        <v>312</v>
      </c>
      <c r="AU101" s="40" t="s">
        <v>489</v>
      </c>
      <c r="AV101" s="51">
        <f t="shared" si="32"/>
        <v>3.1055754250873924E-2</v>
      </c>
      <c r="AW101" s="51">
        <f t="shared" si="33"/>
        <v>1.0914610871106022E-2</v>
      </c>
      <c r="AZ101" s="38">
        <v>95</v>
      </c>
      <c r="BA101" s="39" t="s">
        <v>312</v>
      </c>
      <c r="BB101" s="40" t="s">
        <v>489</v>
      </c>
      <c r="BC101" s="52">
        <f t="shared" si="34"/>
        <v>0.26005518034890818</v>
      </c>
    </row>
    <row r="102" spans="2:55" x14ac:dyDescent="0.25">
      <c r="B102" s="38">
        <v>97</v>
      </c>
      <c r="C102" s="39" t="s">
        <v>314</v>
      </c>
      <c r="D102" s="7">
        <v>2</v>
      </c>
      <c r="E102" s="7">
        <v>3</v>
      </c>
      <c r="F102" s="7">
        <v>2</v>
      </c>
      <c r="G102" s="7">
        <v>3</v>
      </c>
      <c r="H102" s="7">
        <v>3</v>
      </c>
      <c r="K102" s="38">
        <v>97</v>
      </c>
      <c r="L102" s="39" t="s">
        <v>314</v>
      </c>
      <c r="M102" s="7">
        <f t="shared" si="21"/>
        <v>4</v>
      </c>
      <c r="N102" s="7">
        <f t="shared" si="35"/>
        <v>9</v>
      </c>
      <c r="O102" s="7">
        <f t="shared" si="36"/>
        <v>4</v>
      </c>
      <c r="P102" s="7">
        <f t="shared" si="37"/>
        <v>9</v>
      </c>
      <c r="Q102" s="7">
        <f t="shared" si="38"/>
        <v>9</v>
      </c>
      <c r="S102" s="38">
        <v>97</v>
      </c>
      <c r="T102" s="39" t="s">
        <v>314</v>
      </c>
      <c r="U102" s="44">
        <f t="shared" si="22"/>
        <v>6.6372331159997203E-2</v>
      </c>
      <c r="V102" s="44">
        <f t="shared" si="23"/>
        <v>0.10969086361906959</v>
      </c>
      <c r="W102" s="44">
        <f t="shared" si="24"/>
        <v>7.0754913767722499E-2</v>
      </c>
      <c r="X102" s="44">
        <f t="shared" si="25"/>
        <v>0.11043152607484655</v>
      </c>
      <c r="Y102" s="44">
        <f t="shared" si="26"/>
        <v>0.10860729213839948</v>
      </c>
      <c r="AB102" s="38">
        <v>97</v>
      </c>
      <c r="AC102" s="39" t="s">
        <v>314</v>
      </c>
      <c r="AD102" s="44">
        <f t="shared" si="27"/>
        <v>3.0332155340118724E-2</v>
      </c>
      <c r="AE102" s="44">
        <f t="shared" si="28"/>
        <v>2.8190551950100885E-2</v>
      </c>
      <c r="AF102" s="44">
        <f t="shared" si="29"/>
        <v>1.1108521461532432E-2</v>
      </c>
      <c r="AG102" s="44">
        <f t="shared" si="30"/>
        <v>9.9388373467361891E-3</v>
      </c>
      <c r="AH102" s="44">
        <f t="shared" si="31"/>
        <v>4.3442916855359797E-3</v>
      </c>
      <c r="AS102" s="38">
        <v>96</v>
      </c>
      <c r="AT102" s="39" t="s">
        <v>313</v>
      </c>
      <c r="AU102" s="40" t="s">
        <v>490</v>
      </c>
      <c r="AV102" s="51">
        <f t="shared" si="32"/>
        <v>3.246136822154605E-2</v>
      </c>
      <c r="AW102" s="51">
        <f t="shared" si="33"/>
        <v>9.5010642222210281E-3</v>
      </c>
      <c r="AZ102" s="38">
        <v>96</v>
      </c>
      <c r="BA102" s="39" t="s">
        <v>313</v>
      </c>
      <c r="BB102" s="40" t="s">
        <v>490</v>
      </c>
      <c r="BC102" s="52">
        <f t="shared" si="34"/>
        <v>0.22641833823511523</v>
      </c>
    </row>
    <row r="103" spans="2:55" x14ac:dyDescent="0.25">
      <c r="B103" s="38">
        <v>98</v>
      </c>
      <c r="C103" s="39" t="s">
        <v>315</v>
      </c>
      <c r="D103" s="7">
        <v>2</v>
      </c>
      <c r="E103" s="7">
        <v>2</v>
      </c>
      <c r="F103" s="7">
        <v>2</v>
      </c>
      <c r="G103" s="7">
        <v>2</v>
      </c>
      <c r="H103" s="7">
        <v>3</v>
      </c>
      <c r="K103" s="38">
        <v>98</v>
      </c>
      <c r="L103" s="39" t="s">
        <v>315</v>
      </c>
      <c r="M103" s="7">
        <f t="shared" si="21"/>
        <v>4</v>
      </c>
      <c r="N103" s="7">
        <f t="shared" si="35"/>
        <v>4</v>
      </c>
      <c r="O103" s="7">
        <f t="shared" si="36"/>
        <v>4</v>
      </c>
      <c r="P103" s="7">
        <f t="shared" si="37"/>
        <v>4</v>
      </c>
      <c r="Q103" s="7">
        <f t="shared" si="38"/>
        <v>9</v>
      </c>
      <c r="S103" s="38">
        <v>98</v>
      </c>
      <c r="T103" s="39" t="s">
        <v>315</v>
      </c>
      <c r="U103" s="44">
        <f t="shared" si="22"/>
        <v>6.6372331159997203E-2</v>
      </c>
      <c r="V103" s="44">
        <f t="shared" si="23"/>
        <v>7.3127242412713067E-2</v>
      </c>
      <c r="W103" s="44">
        <f t="shared" si="24"/>
        <v>7.0754913767722499E-2</v>
      </c>
      <c r="X103" s="44">
        <f t="shared" si="25"/>
        <v>7.3621017383231027E-2</v>
      </c>
      <c r="Y103" s="44">
        <f t="shared" si="26"/>
        <v>0.10860729213839948</v>
      </c>
      <c r="AB103" s="38">
        <v>98</v>
      </c>
      <c r="AC103" s="39" t="s">
        <v>315</v>
      </c>
      <c r="AD103" s="44">
        <f t="shared" si="27"/>
        <v>3.0332155340118724E-2</v>
      </c>
      <c r="AE103" s="44">
        <f t="shared" si="28"/>
        <v>1.8793701300067259E-2</v>
      </c>
      <c r="AF103" s="44">
        <f t="shared" si="29"/>
        <v>1.1108521461532432E-2</v>
      </c>
      <c r="AG103" s="44">
        <f t="shared" si="30"/>
        <v>6.6258915644907919E-3</v>
      </c>
      <c r="AH103" s="44">
        <f t="shared" si="31"/>
        <v>4.3442916855359797E-3</v>
      </c>
      <c r="AS103" s="38">
        <v>97</v>
      </c>
      <c r="AT103" s="39" t="s">
        <v>314</v>
      </c>
      <c r="AU103" s="40" t="s">
        <v>491</v>
      </c>
      <c r="AV103" s="51">
        <f t="shared" si="32"/>
        <v>3.2295853435183111E-2</v>
      </c>
      <c r="AW103" s="51">
        <f t="shared" si="33"/>
        <v>1.0070619931742882E-2</v>
      </c>
      <c r="AZ103" s="38">
        <v>97</v>
      </c>
      <c r="BA103" s="39" t="s">
        <v>314</v>
      </c>
      <c r="BB103" s="40" t="s">
        <v>491</v>
      </c>
      <c r="BC103" s="52">
        <f t="shared" si="34"/>
        <v>0.23770257780305734</v>
      </c>
    </row>
    <row r="104" spans="2:55" x14ac:dyDescent="0.25">
      <c r="B104" s="38">
        <v>99</v>
      </c>
      <c r="C104" s="38" t="s">
        <v>316</v>
      </c>
      <c r="D104" s="7">
        <v>2</v>
      </c>
      <c r="E104" s="7">
        <v>2</v>
      </c>
      <c r="F104" s="7">
        <v>2</v>
      </c>
      <c r="G104" s="7">
        <v>3</v>
      </c>
      <c r="H104" s="7">
        <v>2</v>
      </c>
      <c r="K104" s="38">
        <v>99</v>
      </c>
      <c r="L104" s="38" t="s">
        <v>316</v>
      </c>
      <c r="M104" s="7">
        <f t="shared" si="21"/>
        <v>4</v>
      </c>
      <c r="N104" s="7">
        <f t="shared" si="35"/>
        <v>4</v>
      </c>
      <c r="O104" s="7">
        <f t="shared" si="36"/>
        <v>4</v>
      </c>
      <c r="P104" s="7">
        <f t="shared" si="37"/>
        <v>9</v>
      </c>
      <c r="Q104" s="7">
        <f t="shared" si="38"/>
        <v>4</v>
      </c>
      <c r="S104" s="38">
        <v>99</v>
      </c>
      <c r="T104" s="38" t="s">
        <v>316</v>
      </c>
      <c r="U104" s="44">
        <f t="shared" si="22"/>
        <v>6.6372331159997203E-2</v>
      </c>
      <c r="V104" s="44">
        <f t="shared" si="23"/>
        <v>7.3127242412713067E-2</v>
      </c>
      <c r="W104" s="44">
        <f t="shared" si="24"/>
        <v>7.0754913767722499E-2</v>
      </c>
      <c r="X104" s="44">
        <f t="shared" si="25"/>
        <v>0.11043152607484655</v>
      </c>
      <c r="Y104" s="44">
        <f t="shared" si="26"/>
        <v>7.2404861425599654E-2</v>
      </c>
      <c r="AB104" s="38">
        <v>99</v>
      </c>
      <c r="AC104" s="38" t="s">
        <v>316</v>
      </c>
      <c r="AD104" s="44">
        <f t="shared" si="27"/>
        <v>3.0332155340118724E-2</v>
      </c>
      <c r="AE104" s="44">
        <f t="shared" si="28"/>
        <v>1.8793701300067259E-2</v>
      </c>
      <c r="AF104" s="44">
        <f t="shared" si="29"/>
        <v>1.1108521461532432E-2</v>
      </c>
      <c r="AG104" s="44">
        <f t="shared" si="30"/>
        <v>9.9388373467361891E-3</v>
      </c>
      <c r="AH104" s="44">
        <f t="shared" si="31"/>
        <v>2.8961944570239863E-3</v>
      </c>
      <c r="AS104" s="38">
        <v>98</v>
      </c>
      <c r="AT104" s="39" t="s">
        <v>315</v>
      </c>
      <c r="AU104" s="40" t="s">
        <v>492</v>
      </c>
      <c r="AV104" s="51">
        <f t="shared" si="32"/>
        <v>3.3796727545451932E-2</v>
      </c>
      <c r="AW104" s="51">
        <f t="shared" si="33"/>
        <v>1.4449204479298453E-3</v>
      </c>
      <c r="AZ104" s="38">
        <v>98</v>
      </c>
      <c r="BA104" s="39" t="s">
        <v>315</v>
      </c>
      <c r="BB104" s="40" t="s">
        <v>492</v>
      </c>
      <c r="BC104" s="52">
        <f t="shared" si="34"/>
        <v>4.1000365482374568E-2</v>
      </c>
    </row>
    <row r="105" spans="2:55" x14ac:dyDescent="0.25">
      <c r="B105" s="38">
        <v>100</v>
      </c>
      <c r="C105" s="38" t="s">
        <v>317</v>
      </c>
      <c r="D105" s="7">
        <v>2</v>
      </c>
      <c r="E105" s="7">
        <v>2</v>
      </c>
      <c r="F105" s="7">
        <v>3</v>
      </c>
      <c r="G105" s="7">
        <v>2</v>
      </c>
      <c r="H105" s="7">
        <v>2</v>
      </c>
      <c r="K105" s="38">
        <v>100</v>
      </c>
      <c r="L105" s="38" t="s">
        <v>317</v>
      </c>
      <c r="M105" s="7">
        <f t="shared" si="21"/>
        <v>4</v>
      </c>
      <c r="N105" s="7">
        <f t="shared" si="35"/>
        <v>4</v>
      </c>
      <c r="O105" s="7">
        <f t="shared" si="36"/>
        <v>9</v>
      </c>
      <c r="P105" s="7">
        <f t="shared" si="37"/>
        <v>4</v>
      </c>
      <c r="Q105" s="7">
        <f t="shared" si="38"/>
        <v>4</v>
      </c>
      <c r="S105" s="38">
        <v>100</v>
      </c>
      <c r="T105" s="38" t="s">
        <v>317</v>
      </c>
      <c r="U105" s="44">
        <f t="shared" si="22"/>
        <v>6.6372331159997203E-2</v>
      </c>
      <c r="V105" s="44">
        <f t="shared" si="23"/>
        <v>7.3127242412713067E-2</v>
      </c>
      <c r="W105" s="44">
        <f t="shared" si="24"/>
        <v>0.10613237065158375</v>
      </c>
      <c r="X105" s="44">
        <f t="shared" si="25"/>
        <v>7.3621017383231027E-2</v>
      </c>
      <c r="Y105" s="44">
        <f t="shared" si="26"/>
        <v>7.2404861425599654E-2</v>
      </c>
      <c r="AB105" s="38">
        <v>100</v>
      </c>
      <c r="AC105" s="38" t="s">
        <v>317</v>
      </c>
      <c r="AD105" s="44">
        <f t="shared" si="27"/>
        <v>3.0332155340118724E-2</v>
      </c>
      <c r="AE105" s="44">
        <f t="shared" si="28"/>
        <v>1.8793701300067259E-2</v>
      </c>
      <c r="AF105" s="44">
        <f t="shared" si="29"/>
        <v>1.666278219229865E-2</v>
      </c>
      <c r="AG105" s="44">
        <f t="shared" si="30"/>
        <v>6.6258915644907919E-3</v>
      </c>
      <c r="AH105" s="44">
        <f t="shared" si="31"/>
        <v>2.8961944570239863E-3</v>
      </c>
      <c r="AS105" s="38">
        <v>99</v>
      </c>
      <c r="AT105" s="38" t="s">
        <v>316</v>
      </c>
      <c r="AU105" s="40" t="s">
        <v>493</v>
      </c>
      <c r="AV105" s="51">
        <f t="shared" si="32"/>
        <v>3.3667034667796636E-2</v>
      </c>
      <c r="AW105" s="51">
        <f t="shared" si="33"/>
        <v>3.3390111657410401E-3</v>
      </c>
      <c r="AZ105" s="38">
        <v>99</v>
      </c>
      <c r="BA105" s="38" t="s">
        <v>316</v>
      </c>
      <c r="BB105" s="40" t="s">
        <v>493</v>
      </c>
      <c r="BC105" s="52">
        <f t="shared" si="34"/>
        <v>9.0228801552068971E-2</v>
      </c>
    </row>
    <row r="106" spans="2:55" x14ac:dyDescent="0.25">
      <c r="B106" s="38">
        <v>101</v>
      </c>
      <c r="C106" s="38" t="s">
        <v>318</v>
      </c>
      <c r="D106" s="7">
        <v>2</v>
      </c>
      <c r="E106" s="7">
        <v>2</v>
      </c>
      <c r="F106" s="7">
        <v>3</v>
      </c>
      <c r="G106" s="7">
        <v>3</v>
      </c>
      <c r="H106" s="7">
        <v>2</v>
      </c>
      <c r="K106" s="38">
        <v>101</v>
      </c>
      <c r="L106" s="38" t="s">
        <v>318</v>
      </c>
      <c r="M106" s="7">
        <f t="shared" si="21"/>
        <v>4</v>
      </c>
      <c r="N106" s="7">
        <f t="shared" si="35"/>
        <v>4</v>
      </c>
      <c r="O106" s="7">
        <f t="shared" si="36"/>
        <v>9</v>
      </c>
      <c r="P106" s="7">
        <f t="shared" si="37"/>
        <v>9</v>
      </c>
      <c r="Q106" s="7">
        <f t="shared" si="38"/>
        <v>4</v>
      </c>
      <c r="S106" s="38">
        <v>101</v>
      </c>
      <c r="T106" s="38" t="s">
        <v>318</v>
      </c>
      <c r="U106" s="44">
        <f t="shared" si="22"/>
        <v>6.6372331159997203E-2</v>
      </c>
      <c r="V106" s="44">
        <f t="shared" si="23"/>
        <v>7.3127242412713067E-2</v>
      </c>
      <c r="W106" s="44">
        <f t="shared" si="24"/>
        <v>0.10613237065158375</v>
      </c>
      <c r="X106" s="44">
        <f t="shared" si="25"/>
        <v>0.11043152607484655</v>
      </c>
      <c r="Y106" s="44">
        <f t="shared" si="26"/>
        <v>7.2404861425599654E-2</v>
      </c>
      <c r="AB106" s="38">
        <v>101</v>
      </c>
      <c r="AC106" s="38" t="s">
        <v>318</v>
      </c>
      <c r="AD106" s="44">
        <f t="shared" si="27"/>
        <v>3.0332155340118724E-2</v>
      </c>
      <c r="AE106" s="44">
        <f t="shared" si="28"/>
        <v>1.8793701300067259E-2</v>
      </c>
      <c r="AF106" s="44">
        <f t="shared" si="29"/>
        <v>1.666278219229865E-2</v>
      </c>
      <c r="AG106" s="44">
        <f t="shared" si="30"/>
        <v>9.9388373467361891E-3</v>
      </c>
      <c r="AH106" s="44">
        <f t="shared" si="31"/>
        <v>2.8961944570239863E-3</v>
      </c>
      <c r="AS106" s="38">
        <v>100</v>
      </c>
      <c r="AT106" s="38" t="s">
        <v>317</v>
      </c>
      <c r="AU106" s="40" t="s">
        <v>494</v>
      </c>
      <c r="AV106" s="51">
        <f t="shared" si="32"/>
        <v>3.2449009816285353E-2</v>
      </c>
      <c r="AW106" s="51">
        <f t="shared" si="33"/>
        <v>5.5629402489819251E-3</v>
      </c>
      <c r="AZ106" s="38">
        <v>100</v>
      </c>
      <c r="BA106" s="38" t="s">
        <v>317</v>
      </c>
      <c r="BB106" s="40" t="s">
        <v>494</v>
      </c>
      <c r="BC106" s="52">
        <f t="shared" si="34"/>
        <v>0.14634714187065503</v>
      </c>
    </row>
    <row r="107" spans="2:55" x14ac:dyDescent="0.25">
      <c r="B107" s="38">
        <v>102</v>
      </c>
      <c r="C107" s="38" t="s">
        <v>319</v>
      </c>
      <c r="D107" s="7">
        <v>2</v>
      </c>
      <c r="E107" s="7">
        <v>3</v>
      </c>
      <c r="F107" s="7">
        <v>2</v>
      </c>
      <c r="G107" s="7">
        <v>3</v>
      </c>
      <c r="H107" s="7">
        <v>2</v>
      </c>
      <c r="K107" s="38">
        <v>102</v>
      </c>
      <c r="L107" s="38" t="s">
        <v>319</v>
      </c>
      <c r="M107" s="7">
        <f t="shared" si="21"/>
        <v>4</v>
      </c>
      <c r="N107" s="7">
        <f t="shared" si="35"/>
        <v>9</v>
      </c>
      <c r="O107" s="7">
        <f t="shared" si="36"/>
        <v>4</v>
      </c>
      <c r="P107" s="7">
        <f t="shared" si="37"/>
        <v>9</v>
      </c>
      <c r="Q107" s="7">
        <f t="shared" si="38"/>
        <v>4</v>
      </c>
      <c r="S107" s="38">
        <v>102</v>
      </c>
      <c r="T107" s="38" t="s">
        <v>319</v>
      </c>
      <c r="U107" s="44">
        <f t="shared" si="22"/>
        <v>6.6372331159997203E-2</v>
      </c>
      <c r="V107" s="44">
        <f t="shared" si="23"/>
        <v>0.10969086361906959</v>
      </c>
      <c r="W107" s="44">
        <f t="shared" si="24"/>
        <v>7.0754913767722499E-2</v>
      </c>
      <c r="X107" s="44">
        <f t="shared" si="25"/>
        <v>0.11043152607484655</v>
      </c>
      <c r="Y107" s="44">
        <f t="shared" si="26"/>
        <v>7.2404861425599654E-2</v>
      </c>
      <c r="AB107" s="38">
        <v>102</v>
      </c>
      <c r="AC107" s="38" t="s">
        <v>319</v>
      </c>
      <c r="AD107" s="44">
        <f t="shared" si="27"/>
        <v>3.0332155340118724E-2</v>
      </c>
      <c r="AE107" s="44">
        <f t="shared" si="28"/>
        <v>2.8190551950100885E-2</v>
      </c>
      <c r="AF107" s="44">
        <f t="shared" si="29"/>
        <v>1.1108521461532432E-2</v>
      </c>
      <c r="AG107" s="44">
        <f t="shared" si="30"/>
        <v>9.9388373467361891E-3</v>
      </c>
      <c r="AH107" s="44">
        <f t="shared" si="31"/>
        <v>2.8961944570239863E-3</v>
      </c>
      <c r="AS107" s="38">
        <v>101</v>
      </c>
      <c r="AT107" s="38" t="s">
        <v>318</v>
      </c>
      <c r="AU107" s="40" t="s">
        <v>495</v>
      </c>
      <c r="AV107" s="51">
        <f t="shared" si="32"/>
        <v>3.2283431669347239E-2</v>
      </c>
      <c r="AW107" s="51">
        <f t="shared" si="33"/>
        <v>6.487947955138948E-3</v>
      </c>
      <c r="AZ107" s="38">
        <v>101</v>
      </c>
      <c r="BA107" s="38" t="s">
        <v>318</v>
      </c>
      <c r="BB107" s="40" t="s">
        <v>495</v>
      </c>
      <c r="BC107" s="52">
        <f t="shared" si="34"/>
        <v>0.16733858887604464</v>
      </c>
    </row>
    <row r="108" spans="2:55" x14ac:dyDescent="0.25">
      <c r="B108" s="38">
        <v>103</v>
      </c>
      <c r="C108" s="38" t="s">
        <v>320</v>
      </c>
      <c r="D108" s="7">
        <v>2</v>
      </c>
      <c r="E108" s="7">
        <v>2</v>
      </c>
      <c r="F108" s="7">
        <v>3</v>
      </c>
      <c r="G108" s="7">
        <v>2</v>
      </c>
      <c r="H108" s="7">
        <v>3</v>
      </c>
      <c r="K108" s="38">
        <v>103</v>
      </c>
      <c r="L108" s="38" t="s">
        <v>320</v>
      </c>
      <c r="M108" s="7">
        <f t="shared" si="21"/>
        <v>4</v>
      </c>
      <c r="N108" s="7">
        <f t="shared" si="35"/>
        <v>4</v>
      </c>
      <c r="O108" s="7">
        <f t="shared" si="36"/>
        <v>9</v>
      </c>
      <c r="P108" s="7">
        <f t="shared" si="37"/>
        <v>4</v>
      </c>
      <c r="Q108" s="7">
        <f t="shared" si="38"/>
        <v>9</v>
      </c>
      <c r="S108" s="38">
        <v>103</v>
      </c>
      <c r="T108" s="38" t="s">
        <v>320</v>
      </c>
      <c r="U108" s="44">
        <f t="shared" si="22"/>
        <v>6.6372331159997203E-2</v>
      </c>
      <c r="V108" s="44">
        <f t="shared" si="23"/>
        <v>7.3127242412713067E-2</v>
      </c>
      <c r="W108" s="44">
        <f t="shared" si="24"/>
        <v>0.10613237065158375</v>
      </c>
      <c r="X108" s="44">
        <f t="shared" si="25"/>
        <v>7.3621017383231027E-2</v>
      </c>
      <c r="Y108" s="44">
        <f t="shared" si="26"/>
        <v>0.10860729213839948</v>
      </c>
      <c r="AB108" s="38">
        <v>103</v>
      </c>
      <c r="AC108" s="38" t="s">
        <v>320</v>
      </c>
      <c r="AD108" s="44">
        <f t="shared" si="27"/>
        <v>3.0332155340118724E-2</v>
      </c>
      <c r="AE108" s="44">
        <f t="shared" si="28"/>
        <v>1.8793701300067259E-2</v>
      </c>
      <c r="AF108" s="44">
        <f t="shared" si="29"/>
        <v>1.666278219229865E-2</v>
      </c>
      <c r="AG108" s="44">
        <f t="shared" si="30"/>
        <v>6.6258915644907919E-3</v>
      </c>
      <c r="AH108" s="44">
        <f t="shared" si="31"/>
        <v>4.3442916855359797E-3</v>
      </c>
      <c r="AS108" s="38">
        <v>102</v>
      </c>
      <c r="AT108" s="38" t="s">
        <v>319</v>
      </c>
      <c r="AU108" s="40" t="s">
        <v>496</v>
      </c>
      <c r="AV108" s="51">
        <f t="shared" si="32"/>
        <v>3.2326318339023871E-2</v>
      </c>
      <c r="AW108" s="51">
        <f t="shared" si="33"/>
        <v>9.9665150287784159E-3</v>
      </c>
      <c r="AZ108" s="38">
        <v>102</v>
      </c>
      <c r="BA108" s="38" t="s">
        <v>319</v>
      </c>
      <c r="BB108" s="40" t="s">
        <v>496</v>
      </c>
      <c r="BC108" s="52">
        <f t="shared" si="34"/>
        <v>0.23565493808617621</v>
      </c>
    </row>
    <row r="109" spans="2:55" x14ac:dyDescent="0.25">
      <c r="B109" s="38">
        <v>104</v>
      </c>
      <c r="C109" s="38" t="s">
        <v>321</v>
      </c>
      <c r="D109" s="7">
        <v>2</v>
      </c>
      <c r="E109" s="7">
        <v>3</v>
      </c>
      <c r="F109" s="7">
        <v>2</v>
      </c>
      <c r="G109" s="7">
        <v>2</v>
      </c>
      <c r="H109" s="7">
        <v>2</v>
      </c>
      <c r="K109" s="38">
        <v>104</v>
      </c>
      <c r="L109" s="38" t="s">
        <v>321</v>
      </c>
      <c r="M109" s="7">
        <f t="shared" si="21"/>
        <v>4</v>
      </c>
      <c r="N109" s="7">
        <f t="shared" si="35"/>
        <v>9</v>
      </c>
      <c r="O109" s="7">
        <f t="shared" si="36"/>
        <v>4</v>
      </c>
      <c r="P109" s="7">
        <f t="shared" si="37"/>
        <v>4</v>
      </c>
      <c r="Q109" s="7">
        <f t="shared" si="38"/>
        <v>4</v>
      </c>
      <c r="S109" s="38">
        <v>104</v>
      </c>
      <c r="T109" s="38" t="s">
        <v>321</v>
      </c>
      <c r="U109" s="44">
        <f t="shared" si="22"/>
        <v>6.6372331159997203E-2</v>
      </c>
      <c r="V109" s="44">
        <f t="shared" si="23"/>
        <v>0.10969086361906959</v>
      </c>
      <c r="W109" s="44">
        <f t="shared" si="24"/>
        <v>7.0754913767722499E-2</v>
      </c>
      <c r="X109" s="44">
        <f t="shared" si="25"/>
        <v>7.3621017383231027E-2</v>
      </c>
      <c r="Y109" s="44">
        <f t="shared" si="26"/>
        <v>7.2404861425599654E-2</v>
      </c>
      <c r="AB109" s="38">
        <v>104</v>
      </c>
      <c r="AC109" s="38" t="s">
        <v>321</v>
      </c>
      <c r="AD109" s="44">
        <f t="shared" si="27"/>
        <v>3.0332155340118724E-2</v>
      </c>
      <c r="AE109" s="44">
        <f t="shared" si="28"/>
        <v>2.8190551950100885E-2</v>
      </c>
      <c r="AF109" s="44">
        <f t="shared" si="29"/>
        <v>1.1108521461532432E-2</v>
      </c>
      <c r="AG109" s="44">
        <f t="shared" si="30"/>
        <v>6.6258915644907919E-3</v>
      </c>
      <c r="AH109" s="44">
        <f t="shared" si="31"/>
        <v>2.8961944570239863E-3</v>
      </c>
      <c r="AS109" s="38">
        <v>103</v>
      </c>
      <c r="AT109" s="38" t="s">
        <v>320</v>
      </c>
      <c r="AU109" s="40" t="s">
        <v>497</v>
      </c>
      <c r="AV109" s="51">
        <f t="shared" si="32"/>
        <v>3.2418660209951627E-2</v>
      </c>
      <c r="AW109" s="51">
        <f t="shared" si="33"/>
        <v>5.7473705469974793E-3</v>
      </c>
      <c r="AZ109" s="38">
        <v>103</v>
      </c>
      <c r="BA109" s="38" t="s">
        <v>320</v>
      </c>
      <c r="BB109" s="40" t="s">
        <v>497</v>
      </c>
      <c r="BC109" s="52">
        <f t="shared" si="34"/>
        <v>0.15058863688493526</v>
      </c>
    </row>
    <row r="110" spans="2:55" x14ac:dyDescent="0.25">
      <c r="B110" s="38">
        <v>105</v>
      </c>
      <c r="C110" s="38" t="s">
        <v>322</v>
      </c>
      <c r="D110" s="7">
        <v>2</v>
      </c>
      <c r="E110" s="7">
        <v>2</v>
      </c>
      <c r="F110" s="7">
        <v>2</v>
      </c>
      <c r="G110" s="7">
        <v>2</v>
      </c>
      <c r="H110" s="7">
        <v>3</v>
      </c>
      <c r="K110" s="38">
        <v>105</v>
      </c>
      <c r="L110" s="38" t="s">
        <v>322</v>
      </c>
      <c r="M110" s="7">
        <f t="shared" si="21"/>
        <v>4</v>
      </c>
      <c r="N110" s="7">
        <f t="shared" si="35"/>
        <v>4</v>
      </c>
      <c r="O110" s="7">
        <f t="shared" si="36"/>
        <v>4</v>
      </c>
      <c r="P110" s="7">
        <f t="shared" si="37"/>
        <v>4</v>
      </c>
      <c r="Q110" s="7">
        <f t="shared" si="38"/>
        <v>9</v>
      </c>
      <c r="S110" s="38">
        <v>105</v>
      </c>
      <c r="T110" s="38" t="s">
        <v>322</v>
      </c>
      <c r="U110" s="44">
        <f t="shared" si="22"/>
        <v>6.6372331159997203E-2</v>
      </c>
      <c r="V110" s="44">
        <f t="shared" si="23"/>
        <v>7.3127242412713067E-2</v>
      </c>
      <c r="W110" s="44">
        <f t="shared" si="24"/>
        <v>7.0754913767722499E-2</v>
      </c>
      <c r="X110" s="44">
        <f t="shared" si="25"/>
        <v>7.3621017383231027E-2</v>
      </c>
      <c r="Y110" s="44">
        <f t="shared" si="26"/>
        <v>0.10860729213839948</v>
      </c>
      <c r="AB110" s="38">
        <v>105</v>
      </c>
      <c r="AC110" s="38" t="s">
        <v>322</v>
      </c>
      <c r="AD110" s="44">
        <f t="shared" si="27"/>
        <v>3.0332155340118724E-2</v>
      </c>
      <c r="AE110" s="44">
        <f t="shared" si="28"/>
        <v>1.8793701300067259E-2</v>
      </c>
      <c r="AF110" s="44">
        <f t="shared" si="29"/>
        <v>1.1108521461532432E-2</v>
      </c>
      <c r="AG110" s="44">
        <f t="shared" si="30"/>
        <v>6.6258915644907919E-3</v>
      </c>
      <c r="AH110" s="44">
        <f t="shared" si="31"/>
        <v>4.3442916855359797E-3</v>
      </c>
      <c r="AS110" s="38">
        <v>104</v>
      </c>
      <c r="AT110" s="38" t="s">
        <v>321</v>
      </c>
      <c r="AU110" s="40" t="s">
        <v>498</v>
      </c>
      <c r="AV110" s="51">
        <f t="shared" si="32"/>
        <v>3.249167793549422E-2</v>
      </c>
      <c r="AW110" s="51">
        <f t="shared" si="33"/>
        <v>9.390647334663221E-3</v>
      </c>
      <c r="AZ110" s="38">
        <v>104</v>
      </c>
      <c r="BA110" s="38" t="s">
        <v>321</v>
      </c>
      <c r="BB110" s="40" t="s">
        <v>498</v>
      </c>
      <c r="BC110" s="52">
        <f t="shared" si="34"/>
        <v>0.22421504236189987</v>
      </c>
    </row>
    <row r="111" spans="2:55" x14ac:dyDescent="0.25">
      <c r="B111" s="38">
        <v>106</v>
      </c>
      <c r="C111" s="38" t="s">
        <v>323</v>
      </c>
      <c r="D111" s="7">
        <v>3</v>
      </c>
      <c r="E111" s="7">
        <v>3</v>
      </c>
      <c r="F111" s="7">
        <v>2</v>
      </c>
      <c r="G111" s="7">
        <v>2</v>
      </c>
      <c r="H111" s="7">
        <v>3</v>
      </c>
      <c r="K111" s="38">
        <v>106</v>
      </c>
      <c r="L111" s="38" t="s">
        <v>323</v>
      </c>
      <c r="M111" s="7">
        <f t="shared" si="21"/>
        <v>9</v>
      </c>
      <c r="N111" s="7">
        <f t="shared" si="35"/>
        <v>9</v>
      </c>
      <c r="O111" s="7">
        <f t="shared" si="36"/>
        <v>4</v>
      </c>
      <c r="P111" s="7">
        <f t="shared" si="37"/>
        <v>4</v>
      </c>
      <c r="Q111" s="7">
        <f t="shared" si="38"/>
        <v>9</v>
      </c>
      <c r="S111" s="38">
        <v>106</v>
      </c>
      <c r="T111" s="38" t="s">
        <v>323</v>
      </c>
      <c r="U111" s="44">
        <f t="shared" si="22"/>
        <v>9.9558496739995797E-2</v>
      </c>
      <c r="V111" s="44">
        <f t="shared" si="23"/>
        <v>0.10969086361906959</v>
      </c>
      <c r="W111" s="44">
        <f t="shared" si="24"/>
        <v>7.0754913767722499E-2</v>
      </c>
      <c r="X111" s="44">
        <f t="shared" si="25"/>
        <v>7.3621017383231027E-2</v>
      </c>
      <c r="Y111" s="44">
        <f t="shared" si="26"/>
        <v>0.10860729213839948</v>
      </c>
      <c r="AB111" s="38">
        <v>106</v>
      </c>
      <c r="AC111" s="38" t="s">
        <v>323</v>
      </c>
      <c r="AD111" s="44">
        <f t="shared" si="27"/>
        <v>4.549823301017808E-2</v>
      </c>
      <c r="AE111" s="44">
        <f t="shared" si="28"/>
        <v>2.8190551950100885E-2</v>
      </c>
      <c r="AF111" s="44">
        <f t="shared" si="29"/>
        <v>1.1108521461532432E-2</v>
      </c>
      <c r="AG111" s="44">
        <f t="shared" si="30"/>
        <v>6.6258915644907919E-3</v>
      </c>
      <c r="AH111" s="44">
        <f t="shared" si="31"/>
        <v>4.3442916855359797E-3</v>
      </c>
      <c r="AS111" s="38">
        <v>105</v>
      </c>
      <c r="AT111" s="38" t="s">
        <v>322</v>
      </c>
      <c r="AU111" s="40" t="s">
        <v>499</v>
      </c>
      <c r="AV111" s="51">
        <f t="shared" si="32"/>
        <v>3.3796727545451932E-2</v>
      </c>
      <c r="AW111" s="51">
        <f t="shared" si="33"/>
        <v>1.4449204479298453E-3</v>
      </c>
      <c r="AZ111" s="38">
        <v>105</v>
      </c>
      <c r="BA111" s="38" t="s">
        <v>322</v>
      </c>
      <c r="BB111" s="40" t="s">
        <v>499</v>
      </c>
      <c r="BC111" s="52">
        <f t="shared" si="34"/>
        <v>4.1000365482374568E-2</v>
      </c>
    </row>
    <row r="112" spans="2:55" x14ac:dyDescent="0.25">
      <c r="B112" s="38">
        <v>107</v>
      </c>
      <c r="C112" s="38" t="s">
        <v>324</v>
      </c>
      <c r="D112" s="7">
        <v>2</v>
      </c>
      <c r="E112" s="7">
        <v>3</v>
      </c>
      <c r="F112" s="7">
        <v>3</v>
      </c>
      <c r="G112" s="7">
        <v>2</v>
      </c>
      <c r="H112" s="7">
        <v>3</v>
      </c>
      <c r="K112" s="38">
        <v>107</v>
      </c>
      <c r="L112" s="38" t="s">
        <v>324</v>
      </c>
      <c r="M112" s="7">
        <f t="shared" si="21"/>
        <v>4</v>
      </c>
      <c r="N112" s="7">
        <f t="shared" si="35"/>
        <v>9</v>
      </c>
      <c r="O112" s="7">
        <f t="shared" si="36"/>
        <v>9</v>
      </c>
      <c r="P112" s="7">
        <f t="shared" si="37"/>
        <v>4</v>
      </c>
      <c r="Q112" s="7">
        <f t="shared" si="38"/>
        <v>9</v>
      </c>
      <c r="S112" s="38">
        <v>107</v>
      </c>
      <c r="T112" s="38" t="s">
        <v>324</v>
      </c>
      <c r="U112" s="44">
        <f t="shared" si="22"/>
        <v>6.6372331159997203E-2</v>
      </c>
      <c r="V112" s="44">
        <f t="shared" si="23"/>
        <v>0.10969086361906959</v>
      </c>
      <c r="W112" s="44">
        <f t="shared" si="24"/>
        <v>0.10613237065158375</v>
      </c>
      <c r="X112" s="44">
        <f t="shared" si="25"/>
        <v>7.3621017383231027E-2</v>
      </c>
      <c r="Y112" s="44">
        <f t="shared" si="26"/>
        <v>0.10860729213839948</v>
      </c>
      <c r="AB112" s="38">
        <v>107</v>
      </c>
      <c r="AC112" s="38" t="s">
        <v>324</v>
      </c>
      <c r="AD112" s="44">
        <f t="shared" si="27"/>
        <v>3.0332155340118724E-2</v>
      </c>
      <c r="AE112" s="44">
        <f t="shared" si="28"/>
        <v>2.8190551950100885E-2</v>
      </c>
      <c r="AF112" s="44">
        <f t="shared" si="29"/>
        <v>1.666278219229865E-2</v>
      </c>
      <c r="AG112" s="44">
        <f t="shared" si="30"/>
        <v>6.6258915644907919E-3</v>
      </c>
      <c r="AH112" s="44">
        <f t="shared" si="31"/>
        <v>4.3442916855359797E-3</v>
      </c>
      <c r="AS112" s="38">
        <v>106</v>
      </c>
      <c r="AT112" s="38" t="s">
        <v>323</v>
      </c>
      <c r="AU112" s="40" t="s">
        <v>500</v>
      </c>
      <c r="AV112" s="51">
        <f t="shared" si="32"/>
        <v>1.9042798038653868E-2</v>
      </c>
      <c r="AW112" s="51">
        <f t="shared" si="33"/>
        <v>1.792360103384744E-2</v>
      </c>
      <c r="AZ112" s="38">
        <v>106</v>
      </c>
      <c r="BA112" s="38" t="s">
        <v>323</v>
      </c>
      <c r="BB112" s="40" t="s">
        <v>500</v>
      </c>
      <c r="BC112" s="52">
        <f t="shared" si="34"/>
        <v>0.48486196880292054</v>
      </c>
    </row>
    <row r="113" spans="2:55" x14ac:dyDescent="0.25">
      <c r="B113" s="38">
        <v>108</v>
      </c>
      <c r="C113" s="38" t="s">
        <v>325</v>
      </c>
      <c r="D113" s="7">
        <v>2</v>
      </c>
      <c r="E113" s="7">
        <v>2</v>
      </c>
      <c r="F113" s="7">
        <v>3</v>
      </c>
      <c r="G113" s="7">
        <v>2</v>
      </c>
      <c r="H113" s="7">
        <v>3</v>
      </c>
      <c r="K113" s="38">
        <v>108</v>
      </c>
      <c r="L113" s="38" t="s">
        <v>325</v>
      </c>
      <c r="M113" s="7">
        <f t="shared" si="21"/>
        <v>4</v>
      </c>
      <c r="N113" s="7">
        <f t="shared" si="35"/>
        <v>4</v>
      </c>
      <c r="O113" s="7">
        <f t="shared" si="36"/>
        <v>9</v>
      </c>
      <c r="P113" s="7">
        <f t="shared" si="37"/>
        <v>4</v>
      </c>
      <c r="Q113" s="7">
        <f t="shared" si="38"/>
        <v>9</v>
      </c>
      <c r="S113" s="38">
        <v>108</v>
      </c>
      <c r="T113" s="38" t="s">
        <v>325</v>
      </c>
      <c r="U113" s="44">
        <f t="shared" si="22"/>
        <v>6.6372331159997203E-2</v>
      </c>
      <c r="V113" s="44">
        <f t="shared" si="23"/>
        <v>7.3127242412713067E-2</v>
      </c>
      <c r="W113" s="44">
        <f t="shared" si="24"/>
        <v>0.10613237065158375</v>
      </c>
      <c r="X113" s="44">
        <f t="shared" si="25"/>
        <v>7.3621017383231027E-2</v>
      </c>
      <c r="Y113" s="44">
        <f t="shared" si="26"/>
        <v>0.10860729213839948</v>
      </c>
      <c r="AB113" s="38">
        <v>108</v>
      </c>
      <c r="AC113" s="38" t="s">
        <v>325</v>
      </c>
      <c r="AD113" s="44">
        <f t="shared" si="27"/>
        <v>3.0332155340118724E-2</v>
      </c>
      <c r="AE113" s="44">
        <f t="shared" si="28"/>
        <v>1.8793701300067259E-2</v>
      </c>
      <c r="AF113" s="44">
        <f t="shared" si="29"/>
        <v>1.666278219229865E-2</v>
      </c>
      <c r="AG113" s="44">
        <f t="shared" si="30"/>
        <v>6.6258915644907919E-3</v>
      </c>
      <c r="AH113" s="44">
        <f t="shared" si="31"/>
        <v>4.3442916855359797E-3</v>
      </c>
      <c r="AS113" s="38">
        <v>107</v>
      </c>
      <c r="AT113" s="38" t="s">
        <v>324</v>
      </c>
      <c r="AU113" s="40" t="s">
        <v>501</v>
      </c>
      <c r="AV113" s="51">
        <f t="shared" si="32"/>
        <v>3.1024041707063108E-2</v>
      </c>
      <c r="AW113" s="51">
        <f t="shared" si="33"/>
        <v>1.1009754513994252E-2</v>
      </c>
      <c r="AZ113" s="38">
        <v>107</v>
      </c>
      <c r="BA113" s="38" t="s">
        <v>324</v>
      </c>
      <c r="BB113" s="40" t="s">
        <v>501</v>
      </c>
      <c r="BC113" s="52">
        <f t="shared" si="34"/>
        <v>0.26192624753885013</v>
      </c>
    </row>
    <row r="114" spans="2:55" x14ac:dyDescent="0.25">
      <c r="B114" s="38">
        <v>109</v>
      </c>
      <c r="C114" s="38" t="s">
        <v>326</v>
      </c>
      <c r="D114" s="7">
        <v>3</v>
      </c>
      <c r="E114" s="7">
        <v>2</v>
      </c>
      <c r="F114" s="7">
        <v>3</v>
      </c>
      <c r="G114" s="7">
        <v>2</v>
      </c>
      <c r="H114" s="7">
        <v>2</v>
      </c>
      <c r="K114" s="38">
        <v>109</v>
      </c>
      <c r="L114" s="38" t="s">
        <v>326</v>
      </c>
      <c r="M114" s="7">
        <f t="shared" si="21"/>
        <v>9</v>
      </c>
      <c r="N114" s="7">
        <f t="shared" si="35"/>
        <v>4</v>
      </c>
      <c r="O114" s="7">
        <f t="shared" si="36"/>
        <v>9</v>
      </c>
      <c r="P114" s="7">
        <f t="shared" si="37"/>
        <v>4</v>
      </c>
      <c r="Q114" s="7">
        <f t="shared" si="38"/>
        <v>4</v>
      </c>
      <c r="S114" s="38">
        <v>109</v>
      </c>
      <c r="T114" s="38" t="s">
        <v>326</v>
      </c>
      <c r="U114" s="44">
        <f t="shared" si="22"/>
        <v>9.9558496739995797E-2</v>
      </c>
      <c r="V114" s="44">
        <f t="shared" si="23"/>
        <v>7.3127242412713067E-2</v>
      </c>
      <c r="W114" s="44">
        <f t="shared" si="24"/>
        <v>0.10613237065158375</v>
      </c>
      <c r="X114" s="44">
        <f t="shared" si="25"/>
        <v>7.3621017383231027E-2</v>
      </c>
      <c r="Y114" s="44">
        <f t="shared" si="26"/>
        <v>7.2404861425599654E-2</v>
      </c>
      <c r="AB114" s="38">
        <v>109</v>
      </c>
      <c r="AC114" s="38" t="s">
        <v>326</v>
      </c>
      <c r="AD114" s="44">
        <f t="shared" si="27"/>
        <v>4.549823301017808E-2</v>
      </c>
      <c r="AE114" s="44">
        <f t="shared" si="28"/>
        <v>1.8793701300067259E-2</v>
      </c>
      <c r="AF114" s="44">
        <f t="shared" si="29"/>
        <v>1.666278219229865E-2</v>
      </c>
      <c r="AG114" s="44">
        <f t="shared" si="30"/>
        <v>6.6258915644907919E-3</v>
      </c>
      <c r="AH114" s="44">
        <f t="shared" si="31"/>
        <v>2.8961944570239863E-3</v>
      </c>
      <c r="AS114" s="38">
        <v>108</v>
      </c>
      <c r="AT114" s="38" t="s">
        <v>325</v>
      </c>
      <c r="AU114" s="40" t="s">
        <v>502</v>
      </c>
      <c r="AV114" s="51">
        <f t="shared" si="32"/>
        <v>3.2418660209951627E-2</v>
      </c>
      <c r="AW114" s="51">
        <f t="shared" si="33"/>
        <v>5.7473705469974793E-3</v>
      </c>
      <c r="AZ114" s="38">
        <v>108</v>
      </c>
      <c r="BA114" s="38" t="s">
        <v>325</v>
      </c>
      <c r="BB114" s="40" t="s">
        <v>502</v>
      </c>
      <c r="BC114" s="52">
        <f t="shared" si="34"/>
        <v>0.15058863688493526</v>
      </c>
    </row>
    <row r="115" spans="2:55" x14ac:dyDescent="0.25">
      <c r="B115" s="38">
        <v>110</v>
      </c>
      <c r="C115" s="38" t="s">
        <v>327</v>
      </c>
      <c r="D115" s="7">
        <v>2</v>
      </c>
      <c r="E115" s="7">
        <v>2</v>
      </c>
      <c r="F115" s="7">
        <v>3</v>
      </c>
      <c r="G115" s="7">
        <v>3</v>
      </c>
      <c r="H115" s="7">
        <v>3</v>
      </c>
      <c r="K115" s="38">
        <v>110</v>
      </c>
      <c r="L115" s="38" t="s">
        <v>327</v>
      </c>
      <c r="M115" s="7">
        <f t="shared" si="21"/>
        <v>4</v>
      </c>
      <c r="N115" s="7">
        <f t="shared" si="35"/>
        <v>4</v>
      </c>
      <c r="O115" s="7">
        <f t="shared" si="36"/>
        <v>9</v>
      </c>
      <c r="P115" s="7">
        <f t="shared" si="37"/>
        <v>9</v>
      </c>
      <c r="Q115" s="7">
        <f t="shared" si="38"/>
        <v>9</v>
      </c>
      <c r="S115" s="38">
        <v>110</v>
      </c>
      <c r="T115" s="38" t="s">
        <v>327</v>
      </c>
      <c r="U115" s="44">
        <f t="shared" si="22"/>
        <v>6.6372331159997203E-2</v>
      </c>
      <c r="V115" s="44">
        <f t="shared" si="23"/>
        <v>7.3127242412713067E-2</v>
      </c>
      <c r="W115" s="44">
        <f t="shared" si="24"/>
        <v>0.10613237065158375</v>
      </c>
      <c r="X115" s="44">
        <f t="shared" si="25"/>
        <v>0.11043152607484655</v>
      </c>
      <c r="Y115" s="44">
        <f t="shared" si="26"/>
        <v>0.10860729213839948</v>
      </c>
      <c r="AB115" s="38">
        <v>110</v>
      </c>
      <c r="AC115" s="38" t="s">
        <v>327</v>
      </c>
      <c r="AD115" s="44">
        <f t="shared" si="27"/>
        <v>3.0332155340118724E-2</v>
      </c>
      <c r="AE115" s="44">
        <f t="shared" si="28"/>
        <v>1.8793701300067259E-2</v>
      </c>
      <c r="AF115" s="44">
        <f t="shared" si="29"/>
        <v>1.666278219229865E-2</v>
      </c>
      <c r="AG115" s="44">
        <f t="shared" si="30"/>
        <v>9.9388373467361891E-3</v>
      </c>
      <c r="AH115" s="44">
        <f t="shared" si="31"/>
        <v>4.3442916855359797E-3</v>
      </c>
      <c r="AS115" s="38">
        <v>109</v>
      </c>
      <c r="AT115" s="38" t="s">
        <v>326</v>
      </c>
      <c r="AU115" s="40" t="s">
        <v>503</v>
      </c>
      <c r="AV115" s="51">
        <f t="shared" si="32"/>
        <v>1.9021723591292748E-2</v>
      </c>
      <c r="AW115" s="51">
        <f t="shared" si="33"/>
        <v>1.618429970309224E-2</v>
      </c>
      <c r="AZ115" s="38">
        <v>109</v>
      </c>
      <c r="BA115" s="38" t="s">
        <v>326</v>
      </c>
      <c r="BB115" s="40" t="s">
        <v>503</v>
      </c>
      <c r="BC115" s="52">
        <f t="shared" si="34"/>
        <v>0.4597025789525474</v>
      </c>
    </row>
    <row r="116" spans="2:55" x14ac:dyDescent="0.25">
      <c r="B116" s="38">
        <v>111</v>
      </c>
      <c r="C116" s="38" t="s">
        <v>328</v>
      </c>
      <c r="D116" s="7">
        <v>3</v>
      </c>
      <c r="E116" s="7">
        <v>2</v>
      </c>
      <c r="F116" s="7">
        <v>3</v>
      </c>
      <c r="G116" s="7">
        <v>3</v>
      </c>
      <c r="H116" s="7">
        <v>3</v>
      </c>
      <c r="K116" s="38">
        <v>111</v>
      </c>
      <c r="L116" s="38" t="s">
        <v>328</v>
      </c>
      <c r="M116" s="7">
        <f t="shared" si="21"/>
        <v>9</v>
      </c>
      <c r="N116" s="7">
        <f t="shared" si="35"/>
        <v>4</v>
      </c>
      <c r="O116" s="7">
        <f t="shared" si="36"/>
        <v>9</v>
      </c>
      <c r="P116" s="7">
        <f t="shared" si="37"/>
        <v>9</v>
      </c>
      <c r="Q116" s="7">
        <f t="shared" si="38"/>
        <v>9</v>
      </c>
      <c r="S116" s="38">
        <v>111</v>
      </c>
      <c r="T116" s="38" t="s">
        <v>328</v>
      </c>
      <c r="U116" s="44">
        <f t="shared" si="22"/>
        <v>9.9558496739995797E-2</v>
      </c>
      <c r="V116" s="44">
        <f t="shared" si="23"/>
        <v>7.3127242412713067E-2</v>
      </c>
      <c r="W116" s="44">
        <f t="shared" si="24"/>
        <v>0.10613237065158375</v>
      </c>
      <c r="X116" s="44">
        <f t="shared" si="25"/>
        <v>0.11043152607484655</v>
      </c>
      <c r="Y116" s="44">
        <f t="shared" si="26"/>
        <v>0.10860729213839948</v>
      </c>
      <c r="AB116" s="38">
        <v>111</v>
      </c>
      <c r="AC116" s="38" t="s">
        <v>328</v>
      </c>
      <c r="AD116" s="44">
        <f t="shared" si="27"/>
        <v>4.549823301017808E-2</v>
      </c>
      <c r="AE116" s="44">
        <f t="shared" si="28"/>
        <v>1.8793701300067259E-2</v>
      </c>
      <c r="AF116" s="44">
        <f t="shared" si="29"/>
        <v>1.666278219229865E-2</v>
      </c>
      <c r="AG116" s="44">
        <f t="shared" si="30"/>
        <v>9.9388373467361891E-3</v>
      </c>
      <c r="AH116" s="44">
        <f t="shared" si="31"/>
        <v>4.3442916855359797E-3</v>
      </c>
      <c r="AS116" s="38">
        <v>110</v>
      </c>
      <c r="AT116" s="38" t="s">
        <v>327</v>
      </c>
      <c r="AU116" s="40" t="s">
        <v>504</v>
      </c>
      <c r="AV116" s="51">
        <f t="shared" si="32"/>
        <v>3.2252926256393075E-2</v>
      </c>
      <c r="AW116" s="51">
        <f t="shared" si="33"/>
        <v>6.6467610653116365E-3</v>
      </c>
      <c r="AZ116" s="38">
        <v>110</v>
      </c>
      <c r="BA116" s="38" t="s">
        <v>327</v>
      </c>
      <c r="BB116" s="40" t="s">
        <v>504</v>
      </c>
      <c r="BC116" s="52">
        <f t="shared" si="34"/>
        <v>0.17086926715739867</v>
      </c>
    </row>
    <row r="117" spans="2:55" x14ac:dyDescent="0.25">
      <c r="B117" s="38">
        <v>112</v>
      </c>
      <c r="C117" s="38" t="s">
        <v>329</v>
      </c>
      <c r="D117" s="7">
        <v>2</v>
      </c>
      <c r="E117" s="7">
        <v>3</v>
      </c>
      <c r="F117" s="7">
        <v>2</v>
      </c>
      <c r="G117" s="7">
        <v>2</v>
      </c>
      <c r="H117" s="7">
        <v>3</v>
      </c>
      <c r="K117" s="38">
        <v>112</v>
      </c>
      <c r="L117" s="38" t="s">
        <v>329</v>
      </c>
      <c r="M117" s="7">
        <f t="shared" si="21"/>
        <v>4</v>
      </c>
      <c r="N117" s="7">
        <f t="shared" si="35"/>
        <v>9</v>
      </c>
      <c r="O117" s="7">
        <f t="shared" si="36"/>
        <v>4</v>
      </c>
      <c r="P117" s="7">
        <f t="shared" si="37"/>
        <v>4</v>
      </c>
      <c r="Q117" s="7">
        <f t="shared" si="38"/>
        <v>9</v>
      </c>
      <c r="S117" s="38">
        <v>112</v>
      </c>
      <c r="T117" s="38" t="s">
        <v>329</v>
      </c>
      <c r="U117" s="44">
        <f t="shared" si="22"/>
        <v>6.6372331159997203E-2</v>
      </c>
      <c r="V117" s="44">
        <f t="shared" si="23"/>
        <v>0.10969086361906959</v>
      </c>
      <c r="W117" s="44">
        <f t="shared" si="24"/>
        <v>7.0754913767722499E-2</v>
      </c>
      <c r="X117" s="44">
        <f t="shared" si="25"/>
        <v>7.3621017383231027E-2</v>
      </c>
      <c r="Y117" s="44">
        <f t="shared" si="26"/>
        <v>0.10860729213839948</v>
      </c>
      <c r="AB117" s="38">
        <v>112</v>
      </c>
      <c r="AC117" s="38" t="s">
        <v>329</v>
      </c>
      <c r="AD117" s="44">
        <f t="shared" si="27"/>
        <v>3.0332155340118724E-2</v>
      </c>
      <c r="AE117" s="44">
        <f t="shared" si="28"/>
        <v>2.8190551950100885E-2</v>
      </c>
      <c r="AF117" s="44">
        <f t="shared" si="29"/>
        <v>1.1108521461532432E-2</v>
      </c>
      <c r="AG117" s="44">
        <f t="shared" si="30"/>
        <v>6.6258915644907919E-3</v>
      </c>
      <c r="AH117" s="44">
        <f t="shared" si="31"/>
        <v>4.3442916855359797E-3</v>
      </c>
      <c r="AS117" s="38">
        <v>111</v>
      </c>
      <c r="AT117" s="38" t="s">
        <v>328</v>
      </c>
      <c r="AU117" s="40" t="s">
        <v>505</v>
      </c>
      <c r="AV117" s="51">
        <f t="shared" si="32"/>
        <v>1.8685261101373175E-2</v>
      </c>
      <c r="AW117" s="51">
        <f t="shared" si="33"/>
        <v>1.6588088657983207E-2</v>
      </c>
      <c r="AZ117" s="38">
        <v>111</v>
      </c>
      <c r="BA117" s="38" t="s">
        <v>328</v>
      </c>
      <c r="BB117" s="40" t="s">
        <v>505</v>
      </c>
      <c r="BC117" s="52">
        <f t="shared" si="34"/>
        <v>0.47027256473091722</v>
      </c>
    </row>
    <row r="118" spans="2:55" x14ac:dyDescent="0.25">
      <c r="G118" s="20"/>
      <c r="H118" s="20"/>
      <c r="K118" s="99" t="s">
        <v>383</v>
      </c>
      <c r="L118" s="100"/>
      <c r="M118" s="2">
        <f>SUM(M6:M117)</f>
        <v>908</v>
      </c>
      <c r="N118" s="2">
        <f t="shared" ref="N118:Q118" si="39">SUM(N6:N117)</f>
        <v>748</v>
      </c>
      <c r="O118" s="2">
        <f t="shared" si="39"/>
        <v>799</v>
      </c>
      <c r="P118" s="2">
        <f t="shared" si="39"/>
        <v>738</v>
      </c>
      <c r="Q118" s="2">
        <f t="shared" si="39"/>
        <v>763</v>
      </c>
      <c r="S118" s="95"/>
      <c r="T118" s="97"/>
      <c r="U118" s="2"/>
      <c r="V118" s="2"/>
      <c r="W118" s="2"/>
      <c r="X118" s="2"/>
      <c r="Y118" s="2"/>
      <c r="AD118" s="48"/>
      <c r="AS118" s="38">
        <v>112</v>
      </c>
      <c r="AT118" s="38" t="s">
        <v>329</v>
      </c>
      <c r="AU118" s="40" t="s">
        <v>506</v>
      </c>
      <c r="AV118" s="51">
        <f t="shared" si="32"/>
        <v>3.246136822154605E-2</v>
      </c>
      <c r="AW118" s="51">
        <f t="shared" si="33"/>
        <v>9.5010642222210281E-3</v>
      </c>
      <c r="AZ118" s="38">
        <v>112</v>
      </c>
      <c r="BA118" s="38" t="s">
        <v>329</v>
      </c>
      <c r="BB118" s="40" t="s">
        <v>506</v>
      </c>
      <c r="BC118" s="52">
        <f t="shared" si="34"/>
        <v>0.22641833823511523</v>
      </c>
    </row>
    <row r="119" spans="2:55" x14ac:dyDescent="0.25">
      <c r="G119" s="20"/>
      <c r="AD119" s="48"/>
    </row>
    <row r="120" spans="2:55" x14ac:dyDescent="0.25">
      <c r="G120" s="20"/>
      <c r="AD120" s="48"/>
    </row>
  </sheetData>
  <mergeCells count="10">
    <mergeCell ref="B2:H2"/>
    <mergeCell ref="B3:H3"/>
    <mergeCell ref="K118:L118"/>
    <mergeCell ref="S118:T118"/>
    <mergeCell ref="K3:Y3"/>
    <mergeCell ref="AB4:AC4"/>
    <mergeCell ref="AB3:AH3"/>
    <mergeCell ref="AK3:AQ3"/>
    <mergeCell ref="AS3:AW3"/>
    <mergeCell ref="AZ3:B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2:BC103"/>
  <sheetViews>
    <sheetView topLeftCell="AE29" zoomScale="70" zoomScaleNormal="70" workbookViewId="0">
      <selection activeCell="AZ5" sqref="AZ5:BC51"/>
    </sheetView>
  </sheetViews>
  <sheetFormatPr defaultRowHeight="15" x14ac:dyDescent="0.25"/>
  <cols>
    <col min="1" max="1" width="6.140625" style="1" customWidth="1"/>
    <col min="2" max="2" width="5.5703125" style="1" bestFit="1" customWidth="1"/>
    <col min="3" max="3" width="9.140625" style="1"/>
    <col min="4" max="8" width="3.5703125" style="1" bestFit="1" customWidth="1"/>
    <col min="9" max="10" width="9.140625" style="1"/>
    <col min="11" max="11" width="5.5703125" style="3" bestFit="1" customWidth="1"/>
    <col min="12" max="12" width="9.140625" style="1"/>
    <col min="13" max="16" width="4.42578125" style="1" bestFit="1" customWidth="1"/>
    <col min="17" max="17" width="4.42578125" style="1" customWidth="1"/>
    <col min="18" max="18" width="9.140625" style="1"/>
    <col min="19" max="19" width="5.5703125" style="3" bestFit="1" customWidth="1"/>
    <col min="20" max="27" width="9.140625" style="1"/>
    <col min="28" max="28" width="5.5703125" style="1" bestFit="1" customWidth="1"/>
    <col min="29" max="36" width="9.140625" style="1"/>
    <col min="37" max="37" width="3.5703125" style="1" bestFit="1" customWidth="1"/>
    <col min="38" max="44" width="9.140625" style="1"/>
    <col min="45" max="45" width="3.5703125" style="1" bestFit="1" customWidth="1"/>
    <col min="46" max="51" width="9.140625" style="1"/>
    <col min="52" max="52" width="3.5703125" style="1" bestFit="1" customWidth="1"/>
    <col min="53" max="16384" width="9.140625" style="1"/>
  </cols>
  <sheetData>
    <row r="2" spans="2:55" ht="15.75" thickBot="1" x14ac:dyDescent="0.3">
      <c r="B2" s="107" t="s">
        <v>508</v>
      </c>
      <c r="C2" s="107"/>
      <c r="D2" s="107"/>
      <c r="E2" s="107"/>
      <c r="F2" s="107"/>
      <c r="G2" s="107"/>
      <c r="H2" s="107"/>
    </row>
    <row r="3" spans="2:55" ht="15.75" thickBot="1" x14ac:dyDescent="0.3">
      <c r="B3" s="104" t="s">
        <v>382</v>
      </c>
      <c r="C3" s="105"/>
      <c r="D3" s="105"/>
      <c r="E3" s="105"/>
      <c r="F3" s="105"/>
      <c r="G3" s="105"/>
      <c r="H3" s="106"/>
      <c r="K3" s="104" t="s">
        <v>384</v>
      </c>
      <c r="L3" s="105"/>
      <c r="M3" s="105"/>
      <c r="N3" s="105"/>
      <c r="O3" s="105"/>
      <c r="P3" s="105"/>
      <c r="Q3" s="106"/>
      <c r="AB3" s="101" t="s">
        <v>386</v>
      </c>
      <c r="AC3" s="102"/>
      <c r="AD3" s="102"/>
      <c r="AE3" s="102"/>
      <c r="AF3" s="102"/>
      <c r="AG3" s="102"/>
      <c r="AH3" s="103"/>
      <c r="AK3" s="101" t="s">
        <v>391</v>
      </c>
      <c r="AL3" s="102"/>
      <c r="AM3" s="102"/>
      <c r="AN3" s="102"/>
      <c r="AO3" s="102"/>
      <c r="AP3" s="102"/>
      <c r="AQ3" s="103"/>
      <c r="AS3" s="101" t="s">
        <v>395</v>
      </c>
      <c r="AT3" s="102"/>
      <c r="AU3" s="102"/>
      <c r="AV3" s="102"/>
      <c r="AW3" s="103"/>
      <c r="AZ3" s="101" t="s">
        <v>509</v>
      </c>
      <c r="BA3" s="102"/>
      <c r="BB3" s="102"/>
      <c r="BC3" s="103"/>
    </row>
    <row r="4" spans="2:55" x14ac:dyDescent="0.25">
      <c r="AB4" s="108" t="s">
        <v>385</v>
      </c>
      <c r="AC4" s="109"/>
      <c r="AD4" s="57">
        <v>0.45666666666666667</v>
      </c>
      <c r="AE4" s="57">
        <v>0.25666666666666665</v>
      </c>
      <c r="AF4" s="57">
        <v>0.15666666666666665</v>
      </c>
      <c r="AG4" s="57">
        <v>0.09</v>
      </c>
      <c r="AH4" s="57">
        <v>0.04</v>
      </c>
    </row>
    <row r="5" spans="2:55" x14ac:dyDescent="0.25">
      <c r="B5" s="54" t="s">
        <v>216</v>
      </c>
      <c r="C5" s="55" t="s">
        <v>217</v>
      </c>
      <c r="D5" s="2" t="s">
        <v>331</v>
      </c>
      <c r="E5" s="2" t="s">
        <v>332</v>
      </c>
      <c r="F5" s="2" t="s">
        <v>333</v>
      </c>
      <c r="G5" s="2" t="s">
        <v>334</v>
      </c>
      <c r="H5" s="2" t="s">
        <v>335</v>
      </c>
      <c r="K5" s="56" t="s">
        <v>216</v>
      </c>
      <c r="L5" s="55" t="s">
        <v>217</v>
      </c>
      <c r="M5" s="2" t="s">
        <v>331</v>
      </c>
      <c r="N5" s="2" t="s">
        <v>332</v>
      </c>
      <c r="O5" s="2" t="s">
        <v>333</v>
      </c>
      <c r="P5" s="2" t="s">
        <v>334</v>
      </c>
      <c r="Q5" s="2" t="s">
        <v>335</v>
      </c>
      <c r="S5" s="56" t="s">
        <v>216</v>
      </c>
      <c r="T5" s="55" t="s">
        <v>217</v>
      </c>
      <c r="U5" s="2" t="s">
        <v>331</v>
      </c>
      <c r="V5" s="2" t="s">
        <v>332</v>
      </c>
      <c r="W5" s="2" t="s">
        <v>333</v>
      </c>
      <c r="X5" s="2" t="s">
        <v>334</v>
      </c>
      <c r="Y5" s="2" t="s">
        <v>335</v>
      </c>
      <c r="AB5" s="54" t="s">
        <v>216</v>
      </c>
      <c r="AC5" s="55" t="s">
        <v>217</v>
      </c>
      <c r="AD5" s="2" t="s">
        <v>331</v>
      </c>
      <c r="AE5" s="2" t="s">
        <v>332</v>
      </c>
      <c r="AF5" s="2" t="s">
        <v>333</v>
      </c>
      <c r="AG5" s="2" t="s">
        <v>334</v>
      </c>
      <c r="AH5" s="2" t="s">
        <v>335</v>
      </c>
      <c r="AK5" s="2" t="s">
        <v>387</v>
      </c>
      <c r="AL5" s="2" t="s">
        <v>388</v>
      </c>
      <c r="AM5" s="2" t="s">
        <v>331</v>
      </c>
      <c r="AN5" s="2" t="s">
        <v>332</v>
      </c>
      <c r="AO5" s="2" t="s">
        <v>333</v>
      </c>
      <c r="AP5" s="2" t="s">
        <v>334</v>
      </c>
      <c r="AQ5" s="2" t="s">
        <v>335</v>
      </c>
      <c r="AS5" s="2" t="s">
        <v>387</v>
      </c>
      <c r="AT5" s="2" t="s">
        <v>217</v>
      </c>
      <c r="AU5" s="2" t="s">
        <v>388</v>
      </c>
      <c r="AV5" s="2" t="s">
        <v>392</v>
      </c>
      <c r="AW5" s="2" t="s">
        <v>393</v>
      </c>
      <c r="AZ5" s="2" t="s">
        <v>387</v>
      </c>
      <c r="BA5" s="2" t="s">
        <v>217</v>
      </c>
      <c r="BB5" s="2" t="s">
        <v>388</v>
      </c>
      <c r="BC5" s="2" t="s">
        <v>507</v>
      </c>
    </row>
    <row r="6" spans="2:55" x14ac:dyDescent="0.25">
      <c r="B6" s="41">
        <v>1</v>
      </c>
      <c r="C6" s="38" t="s">
        <v>336</v>
      </c>
      <c r="D6" s="2">
        <v>2</v>
      </c>
      <c r="E6" s="2">
        <v>2</v>
      </c>
      <c r="F6" s="2">
        <v>4</v>
      </c>
      <c r="G6" s="2">
        <v>3</v>
      </c>
      <c r="H6" s="2">
        <v>3</v>
      </c>
      <c r="K6" s="7">
        <v>1</v>
      </c>
      <c r="L6" s="2" t="s">
        <v>218</v>
      </c>
      <c r="M6" s="2">
        <f>D6^2</f>
        <v>4</v>
      </c>
      <c r="N6" s="2">
        <f t="shared" ref="N6:Q21" si="0">E6^2</f>
        <v>4</v>
      </c>
      <c r="O6" s="2">
        <f t="shared" si="0"/>
        <v>16</v>
      </c>
      <c r="P6" s="2">
        <f t="shared" si="0"/>
        <v>9</v>
      </c>
      <c r="Q6" s="2">
        <f t="shared" si="0"/>
        <v>9</v>
      </c>
      <c r="S6" s="7">
        <v>1</v>
      </c>
      <c r="T6" s="2" t="s">
        <v>218</v>
      </c>
      <c r="U6" s="49">
        <f>D6/SQRT(339)</f>
        <v>0.10862508931871369</v>
      </c>
      <c r="V6" s="49">
        <f>E6/SQRT(300)</f>
        <v>0.11547005383792514</v>
      </c>
      <c r="W6" s="49">
        <f>F6/SQRT(313)</f>
        <v>0.22609336757768861</v>
      </c>
      <c r="X6" s="49">
        <f>G6/SQRT(320)</f>
        <v>0.16770509831248423</v>
      </c>
      <c r="Y6" s="49">
        <f>H6/SQRT(290)</f>
        <v>0.17616606585441102</v>
      </c>
      <c r="AB6" s="2">
        <v>1</v>
      </c>
      <c r="AC6" s="2" t="s">
        <v>218</v>
      </c>
      <c r="AD6" s="49">
        <f>U6*0.457</f>
        <v>4.9641665818652154E-2</v>
      </c>
      <c r="AE6" s="49">
        <f>V6*0.257</f>
        <v>2.967580383634676E-2</v>
      </c>
      <c r="AF6" s="49">
        <f>W6*0.157</f>
        <v>3.5496658709697114E-2</v>
      </c>
      <c r="AG6" s="49">
        <f>X6*0.09</f>
        <v>1.5093458848123581E-2</v>
      </c>
      <c r="AH6" s="49">
        <f>Y6*0.04</f>
        <v>7.0466426341764411E-3</v>
      </c>
      <c r="AK6" s="2"/>
      <c r="AL6" s="2" t="s">
        <v>389</v>
      </c>
      <c r="AM6" s="49">
        <f>MAX(AD6:AD50)</f>
        <v>9.9283331637304309E-2</v>
      </c>
      <c r="AN6" s="49">
        <f>MAX(AE6:AE50)</f>
        <v>4.4513705754520141E-2</v>
      </c>
      <c r="AO6" s="49">
        <f>MAX(AF6:AF50)</f>
        <v>3.5496658709697114E-2</v>
      </c>
      <c r="AP6" s="49">
        <f>MAX(AG6:AG50)</f>
        <v>1.5093458848123581E-2</v>
      </c>
      <c r="AQ6" s="49">
        <f>MAX(AH6:AH50)</f>
        <v>7.0466426341764411E-3</v>
      </c>
      <c r="AS6" s="2"/>
      <c r="AT6" s="2"/>
      <c r="AU6" s="2"/>
      <c r="AV6" s="2"/>
      <c r="AW6" s="2"/>
      <c r="AZ6" s="2"/>
      <c r="BA6" s="2"/>
      <c r="BB6" s="2"/>
      <c r="BC6" s="2"/>
    </row>
    <row r="7" spans="2:55" x14ac:dyDescent="0.25">
      <c r="B7" s="41">
        <v>2</v>
      </c>
      <c r="C7" s="38" t="s">
        <v>337</v>
      </c>
      <c r="D7" s="2">
        <v>3</v>
      </c>
      <c r="E7" s="2">
        <v>2</v>
      </c>
      <c r="F7" s="2">
        <v>2</v>
      </c>
      <c r="G7" s="2">
        <v>2</v>
      </c>
      <c r="H7" s="2">
        <v>3</v>
      </c>
      <c r="K7" s="7">
        <v>2</v>
      </c>
      <c r="L7" s="2" t="s">
        <v>219</v>
      </c>
      <c r="M7" s="2">
        <f t="shared" ref="M7:Q50" si="1">D7^2</f>
        <v>9</v>
      </c>
      <c r="N7" s="2">
        <f t="shared" si="0"/>
        <v>4</v>
      </c>
      <c r="O7" s="2">
        <f t="shared" si="0"/>
        <v>4</v>
      </c>
      <c r="P7" s="2">
        <f t="shared" si="0"/>
        <v>4</v>
      </c>
      <c r="Q7" s="2">
        <f t="shared" si="0"/>
        <v>9</v>
      </c>
      <c r="S7" s="7">
        <v>2</v>
      </c>
      <c r="T7" s="2" t="s">
        <v>219</v>
      </c>
      <c r="U7" s="49">
        <f t="shared" ref="U7:U50" si="2">D7/SQRT(339)</f>
        <v>0.16293763397807054</v>
      </c>
      <c r="V7" s="49">
        <f t="shared" ref="V7:V50" si="3">E7/SQRT(300)</f>
        <v>0.11547005383792514</v>
      </c>
      <c r="W7" s="49">
        <f t="shared" ref="W7:W50" si="4">F7/SQRT(313)</f>
        <v>0.1130466837888443</v>
      </c>
      <c r="X7" s="49">
        <f t="shared" ref="X7:X50" si="5">G7/SQRT(320)</f>
        <v>0.11180339887498948</v>
      </c>
      <c r="Y7" s="49">
        <f t="shared" ref="Y7:Y50" si="6">H7/SQRT(290)</f>
        <v>0.17616606585441102</v>
      </c>
      <c r="AB7" s="2">
        <v>2</v>
      </c>
      <c r="AC7" s="2" t="s">
        <v>219</v>
      </c>
      <c r="AD7" s="49">
        <f t="shared" ref="AD7:AD50" si="7">U7*0.457</f>
        <v>7.4462498727978235E-2</v>
      </c>
      <c r="AE7" s="49">
        <f t="shared" ref="AE7:AE50" si="8">V7*0.257</f>
        <v>2.967580383634676E-2</v>
      </c>
      <c r="AF7" s="49">
        <f t="shared" ref="AF7:AF50" si="9">W7*0.157</f>
        <v>1.7748329354848557E-2</v>
      </c>
      <c r="AG7" s="49">
        <f t="shared" ref="AG7:AG50" si="10">X7*0.09</f>
        <v>1.0062305898749053E-2</v>
      </c>
      <c r="AH7" s="49">
        <f t="shared" ref="AH7:AH50" si="11">Y7*0.04</f>
        <v>7.0466426341764411E-3</v>
      </c>
      <c r="AK7" s="2"/>
      <c r="AL7" s="2" t="s">
        <v>390</v>
      </c>
      <c r="AM7" s="49">
        <f>MIN(AD6:AD51)</f>
        <v>4.9641665818652154E-2</v>
      </c>
      <c r="AN7" s="49">
        <f t="shared" ref="AN7:AQ7" si="12">MIN(AE6:AE51)</f>
        <v>2.967580383634676E-2</v>
      </c>
      <c r="AO7" s="49">
        <f t="shared" si="12"/>
        <v>1.7748329354848557E-2</v>
      </c>
      <c r="AP7" s="49">
        <f t="shared" si="12"/>
        <v>1.0062305898749053E-2</v>
      </c>
      <c r="AQ7" s="49">
        <f t="shared" si="12"/>
        <v>4.6977617561176277E-3</v>
      </c>
      <c r="AS7" s="2">
        <v>1</v>
      </c>
      <c r="AT7" s="2" t="s">
        <v>218</v>
      </c>
      <c r="AU7" s="2" t="s">
        <v>394</v>
      </c>
      <c r="AV7" s="49">
        <f>SQRT((AD6-0.0993)^2+(AE6-0.0445)^2+(AF6-0.0355)^2+(AG6-0.0151)^2+(AH6-0.007)^2)</f>
        <v>5.1823828255456998E-2</v>
      </c>
      <c r="AW7" s="49">
        <f>SQRT((AD6-0.0496)^2+(AE6-0.0297)^2+(AF6-0.0177)^2+(AG6-0.0101)^2+(AH6-0.0047)^2)</f>
        <v>1.8632357490254846E-2</v>
      </c>
      <c r="AZ7" s="2">
        <v>1</v>
      </c>
      <c r="BA7" s="2" t="s">
        <v>218</v>
      </c>
      <c r="BB7" s="2" t="s">
        <v>394</v>
      </c>
      <c r="BC7" s="52">
        <f>AW7/(AW7+AV7)</f>
        <v>0.26445311072475791</v>
      </c>
    </row>
    <row r="8" spans="2:55" x14ac:dyDescent="0.25">
      <c r="B8" s="41">
        <v>3</v>
      </c>
      <c r="C8" s="38" t="s">
        <v>338</v>
      </c>
      <c r="D8" s="2">
        <v>2</v>
      </c>
      <c r="E8" s="2">
        <v>2</v>
      </c>
      <c r="F8" s="2">
        <v>2</v>
      </c>
      <c r="G8" s="2">
        <v>2</v>
      </c>
      <c r="H8" s="2">
        <v>3</v>
      </c>
      <c r="K8" s="7">
        <v>3</v>
      </c>
      <c r="L8" s="2" t="s">
        <v>220</v>
      </c>
      <c r="M8" s="2">
        <f t="shared" si="1"/>
        <v>4</v>
      </c>
      <c r="N8" s="2">
        <f t="shared" si="0"/>
        <v>4</v>
      </c>
      <c r="O8" s="2">
        <f t="shared" si="0"/>
        <v>4</v>
      </c>
      <c r="P8" s="2">
        <f t="shared" si="0"/>
        <v>4</v>
      </c>
      <c r="Q8" s="2">
        <f t="shared" si="0"/>
        <v>9</v>
      </c>
      <c r="S8" s="7">
        <v>3</v>
      </c>
      <c r="T8" s="2" t="s">
        <v>220</v>
      </c>
      <c r="U8" s="49">
        <f t="shared" si="2"/>
        <v>0.10862508931871369</v>
      </c>
      <c r="V8" s="49">
        <f t="shared" si="3"/>
        <v>0.11547005383792514</v>
      </c>
      <c r="W8" s="49">
        <f t="shared" si="4"/>
        <v>0.1130466837888443</v>
      </c>
      <c r="X8" s="49">
        <f t="shared" si="5"/>
        <v>0.11180339887498948</v>
      </c>
      <c r="Y8" s="49">
        <f t="shared" si="6"/>
        <v>0.17616606585441102</v>
      </c>
      <c r="AB8" s="2">
        <v>3</v>
      </c>
      <c r="AC8" s="2" t="s">
        <v>220</v>
      </c>
      <c r="AD8" s="49">
        <f t="shared" si="7"/>
        <v>4.9641665818652154E-2</v>
      </c>
      <c r="AE8" s="49">
        <f t="shared" si="8"/>
        <v>2.967580383634676E-2</v>
      </c>
      <c r="AF8" s="49">
        <f t="shared" si="9"/>
        <v>1.7748329354848557E-2</v>
      </c>
      <c r="AG8" s="49">
        <f t="shared" si="10"/>
        <v>1.0062305898749053E-2</v>
      </c>
      <c r="AH8" s="49">
        <f t="shared" si="11"/>
        <v>7.0466426341764411E-3</v>
      </c>
      <c r="AS8" s="2">
        <v>2</v>
      </c>
      <c r="AT8" s="2" t="s">
        <v>219</v>
      </c>
      <c r="AU8" s="2" t="s">
        <v>396</v>
      </c>
      <c r="AV8" s="49">
        <f t="shared" ref="AV8:AV51" si="13">SQRT((AD7-0.0993)^2+(AE7-0.0445)^2+(AF7-0.0355)^2+(AG7-0.0151)^2+(AH7-0.007)^2)</f>
        <v>3.4309774254914396E-2</v>
      </c>
      <c r="AW8" s="49">
        <f t="shared" ref="AW8:AW51" si="14">SQRT((AD7-0.0496)^2+(AE7-0.0297)^2+(AF7-0.0177)^2+(AG7-0.0101)^2+(AH7-0.0047)^2)</f>
        <v>2.4973083843958854E-2</v>
      </c>
      <c r="AZ8" s="2">
        <v>2</v>
      </c>
      <c r="BA8" s="2" t="s">
        <v>219</v>
      </c>
      <c r="BB8" s="2" t="s">
        <v>396</v>
      </c>
      <c r="BC8" s="52">
        <f t="shared" ref="BC8:BC51" si="15">AW8/(AW8+AV8)</f>
        <v>0.42125303409474957</v>
      </c>
    </row>
    <row r="9" spans="2:55" x14ac:dyDescent="0.25">
      <c r="B9" s="41">
        <v>4</v>
      </c>
      <c r="C9" s="38" t="s">
        <v>339</v>
      </c>
      <c r="D9" s="2">
        <v>3</v>
      </c>
      <c r="E9" s="2">
        <v>2</v>
      </c>
      <c r="F9" s="2">
        <v>2</v>
      </c>
      <c r="G9" s="2">
        <v>3</v>
      </c>
      <c r="H9" s="2">
        <v>2</v>
      </c>
      <c r="K9" s="7">
        <v>4</v>
      </c>
      <c r="L9" s="2" t="s">
        <v>221</v>
      </c>
      <c r="M9" s="2">
        <f t="shared" si="1"/>
        <v>9</v>
      </c>
      <c r="N9" s="2">
        <f t="shared" si="0"/>
        <v>4</v>
      </c>
      <c r="O9" s="2">
        <f t="shared" si="0"/>
        <v>4</v>
      </c>
      <c r="P9" s="2">
        <f t="shared" si="0"/>
        <v>9</v>
      </c>
      <c r="Q9" s="2">
        <f t="shared" si="0"/>
        <v>4</v>
      </c>
      <c r="S9" s="7">
        <v>4</v>
      </c>
      <c r="T9" s="2" t="s">
        <v>221</v>
      </c>
      <c r="U9" s="49">
        <f t="shared" si="2"/>
        <v>0.16293763397807054</v>
      </c>
      <c r="V9" s="49">
        <f t="shared" si="3"/>
        <v>0.11547005383792514</v>
      </c>
      <c r="W9" s="49">
        <f t="shared" si="4"/>
        <v>0.1130466837888443</v>
      </c>
      <c r="X9" s="49">
        <f t="shared" si="5"/>
        <v>0.16770509831248423</v>
      </c>
      <c r="Y9" s="49">
        <f t="shared" si="6"/>
        <v>0.11744404390294069</v>
      </c>
      <c r="AB9" s="2">
        <v>4</v>
      </c>
      <c r="AC9" s="2" t="s">
        <v>221</v>
      </c>
      <c r="AD9" s="49">
        <f t="shared" si="7"/>
        <v>7.4462498727978235E-2</v>
      </c>
      <c r="AE9" s="49">
        <f t="shared" si="8"/>
        <v>2.967580383634676E-2</v>
      </c>
      <c r="AF9" s="49">
        <f t="shared" si="9"/>
        <v>1.7748329354848557E-2</v>
      </c>
      <c r="AG9" s="49">
        <f t="shared" si="10"/>
        <v>1.5093458848123581E-2</v>
      </c>
      <c r="AH9" s="49">
        <f t="shared" si="11"/>
        <v>4.6977617561176277E-3</v>
      </c>
      <c r="AS9" s="2">
        <v>3</v>
      </c>
      <c r="AT9" s="2" t="s">
        <v>220</v>
      </c>
      <c r="AU9" s="2" t="s">
        <v>397</v>
      </c>
      <c r="AV9" s="49">
        <f t="shared" si="13"/>
        <v>5.5010992480157311E-2</v>
      </c>
      <c r="AW9" s="49">
        <f t="shared" si="14"/>
        <v>2.3479373328782068E-3</v>
      </c>
      <c r="AZ9" s="2">
        <v>3</v>
      </c>
      <c r="BA9" s="2" t="s">
        <v>220</v>
      </c>
      <c r="BB9" s="2" t="s">
        <v>397</v>
      </c>
      <c r="BC9" s="52">
        <f t="shared" si="15"/>
        <v>4.0934120293586951E-2</v>
      </c>
    </row>
    <row r="10" spans="2:55" x14ac:dyDescent="0.25">
      <c r="B10" s="41">
        <v>5</v>
      </c>
      <c r="C10" s="38" t="s">
        <v>340</v>
      </c>
      <c r="D10" s="2">
        <v>2</v>
      </c>
      <c r="E10" s="2">
        <v>2</v>
      </c>
      <c r="F10" s="2">
        <v>3</v>
      </c>
      <c r="G10" s="2">
        <v>3</v>
      </c>
      <c r="H10" s="2">
        <v>3</v>
      </c>
      <c r="K10" s="7">
        <v>5</v>
      </c>
      <c r="L10" s="2" t="s">
        <v>222</v>
      </c>
      <c r="M10" s="2">
        <f t="shared" si="1"/>
        <v>4</v>
      </c>
      <c r="N10" s="2">
        <f t="shared" si="0"/>
        <v>4</v>
      </c>
      <c r="O10" s="2">
        <f t="shared" si="0"/>
        <v>9</v>
      </c>
      <c r="P10" s="2">
        <f t="shared" si="0"/>
        <v>9</v>
      </c>
      <c r="Q10" s="2">
        <f t="shared" si="0"/>
        <v>9</v>
      </c>
      <c r="S10" s="7">
        <v>5</v>
      </c>
      <c r="T10" s="2" t="s">
        <v>222</v>
      </c>
      <c r="U10" s="49">
        <f t="shared" si="2"/>
        <v>0.10862508931871369</v>
      </c>
      <c r="V10" s="49">
        <f t="shared" si="3"/>
        <v>0.11547005383792514</v>
      </c>
      <c r="W10" s="49">
        <f t="shared" si="4"/>
        <v>0.16957002568326646</v>
      </c>
      <c r="X10" s="49">
        <f t="shared" si="5"/>
        <v>0.16770509831248423</v>
      </c>
      <c r="Y10" s="49">
        <f t="shared" si="6"/>
        <v>0.17616606585441102</v>
      </c>
      <c r="AB10" s="2">
        <v>5</v>
      </c>
      <c r="AC10" s="2" t="s">
        <v>222</v>
      </c>
      <c r="AD10" s="49">
        <f t="shared" si="7"/>
        <v>4.9641665818652154E-2</v>
      </c>
      <c r="AE10" s="49">
        <f t="shared" si="8"/>
        <v>2.967580383634676E-2</v>
      </c>
      <c r="AF10" s="49">
        <f t="shared" si="9"/>
        <v>2.6622494032272834E-2</v>
      </c>
      <c r="AG10" s="49">
        <f t="shared" si="10"/>
        <v>1.5093458848123581E-2</v>
      </c>
      <c r="AH10" s="49">
        <f t="shared" si="11"/>
        <v>7.0466426341764411E-3</v>
      </c>
      <c r="AS10" s="2">
        <v>4</v>
      </c>
      <c r="AT10" s="2" t="s">
        <v>221</v>
      </c>
      <c r="AU10" s="2" t="s">
        <v>398</v>
      </c>
      <c r="AV10" s="49">
        <f t="shared" si="13"/>
        <v>3.4015884756218646E-2</v>
      </c>
      <c r="AW10" s="49">
        <f t="shared" si="14"/>
        <v>2.5359049675751543E-2</v>
      </c>
      <c r="AZ10" s="2">
        <v>4</v>
      </c>
      <c r="BA10" s="2" t="s">
        <v>221</v>
      </c>
      <c r="BB10" s="2" t="s">
        <v>398</v>
      </c>
      <c r="BC10" s="52">
        <f t="shared" si="15"/>
        <v>0.4271002556610331</v>
      </c>
    </row>
    <row r="11" spans="2:55" x14ac:dyDescent="0.25">
      <c r="B11" s="41">
        <v>6</v>
      </c>
      <c r="C11" s="42" t="s">
        <v>341</v>
      </c>
      <c r="D11" s="2">
        <v>2</v>
      </c>
      <c r="E11" s="2">
        <v>3</v>
      </c>
      <c r="F11" s="2">
        <v>3</v>
      </c>
      <c r="G11" s="2">
        <v>3</v>
      </c>
      <c r="H11" s="2">
        <v>3</v>
      </c>
      <c r="K11" s="7">
        <v>6</v>
      </c>
      <c r="L11" s="2" t="s">
        <v>223</v>
      </c>
      <c r="M11" s="2">
        <f t="shared" si="1"/>
        <v>4</v>
      </c>
      <c r="N11" s="2">
        <f t="shared" si="0"/>
        <v>9</v>
      </c>
      <c r="O11" s="2">
        <f t="shared" si="0"/>
        <v>9</v>
      </c>
      <c r="P11" s="2">
        <f t="shared" si="0"/>
        <v>9</v>
      </c>
      <c r="Q11" s="2">
        <f t="shared" si="0"/>
        <v>9</v>
      </c>
      <c r="S11" s="7">
        <v>6</v>
      </c>
      <c r="T11" s="2" t="s">
        <v>223</v>
      </c>
      <c r="U11" s="49">
        <f t="shared" si="2"/>
        <v>0.10862508931871369</v>
      </c>
      <c r="V11" s="49">
        <f t="shared" si="3"/>
        <v>0.1732050807568877</v>
      </c>
      <c r="W11" s="49">
        <f t="shared" si="4"/>
        <v>0.16957002568326646</v>
      </c>
      <c r="X11" s="49">
        <f t="shared" si="5"/>
        <v>0.16770509831248423</v>
      </c>
      <c r="Y11" s="49">
        <f t="shared" si="6"/>
        <v>0.17616606585441102</v>
      </c>
      <c r="AB11" s="2">
        <v>6</v>
      </c>
      <c r="AC11" s="2" t="s">
        <v>223</v>
      </c>
      <c r="AD11" s="49">
        <f t="shared" si="7"/>
        <v>4.9641665818652154E-2</v>
      </c>
      <c r="AE11" s="49">
        <f t="shared" si="8"/>
        <v>4.4513705754520141E-2</v>
      </c>
      <c r="AF11" s="49">
        <f t="shared" si="9"/>
        <v>2.6622494032272834E-2</v>
      </c>
      <c r="AG11" s="49">
        <f t="shared" si="10"/>
        <v>1.5093458848123581E-2</v>
      </c>
      <c r="AH11" s="49">
        <f t="shared" si="11"/>
        <v>7.0466426341764411E-3</v>
      </c>
      <c r="AS11" s="2">
        <v>5</v>
      </c>
      <c r="AT11" s="2" t="s">
        <v>222</v>
      </c>
      <c r="AU11" s="2" t="s">
        <v>399</v>
      </c>
      <c r="AV11" s="49">
        <f t="shared" si="13"/>
        <v>5.257869602884721E-2</v>
      </c>
      <c r="AW11" s="49">
        <f t="shared" si="14"/>
        <v>1.049069035722445E-2</v>
      </c>
      <c r="AZ11" s="2">
        <v>5</v>
      </c>
      <c r="BA11" s="2" t="s">
        <v>222</v>
      </c>
      <c r="BB11" s="2" t="s">
        <v>399</v>
      </c>
      <c r="BC11" s="52">
        <f t="shared" si="15"/>
        <v>0.16633569721143235</v>
      </c>
    </row>
    <row r="12" spans="2:55" x14ac:dyDescent="0.25">
      <c r="B12" s="41">
        <v>7</v>
      </c>
      <c r="C12" s="38" t="s">
        <v>342</v>
      </c>
      <c r="D12" s="2">
        <v>4</v>
      </c>
      <c r="E12" s="2">
        <v>3</v>
      </c>
      <c r="F12" s="2">
        <v>3</v>
      </c>
      <c r="G12" s="2">
        <v>3</v>
      </c>
      <c r="H12" s="2">
        <v>3</v>
      </c>
      <c r="K12" s="7">
        <v>7</v>
      </c>
      <c r="L12" s="2" t="s">
        <v>224</v>
      </c>
      <c r="M12" s="2">
        <f t="shared" si="1"/>
        <v>16</v>
      </c>
      <c r="N12" s="2">
        <f t="shared" si="0"/>
        <v>9</v>
      </c>
      <c r="O12" s="2">
        <f t="shared" si="0"/>
        <v>9</v>
      </c>
      <c r="P12" s="2">
        <f t="shared" si="0"/>
        <v>9</v>
      </c>
      <c r="Q12" s="2">
        <f t="shared" si="0"/>
        <v>9</v>
      </c>
      <c r="S12" s="7">
        <v>7</v>
      </c>
      <c r="T12" s="2" t="s">
        <v>224</v>
      </c>
      <c r="U12" s="49">
        <f t="shared" si="2"/>
        <v>0.21725017863742738</v>
      </c>
      <c r="V12" s="49">
        <f t="shared" si="3"/>
        <v>0.1732050807568877</v>
      </c>
      <c r="W12" s="49">
        <f t="shared" si="4"/>
        <v>0.16957002568326646</v>
      </c>
      <c r="X12" s="49">
        <f t="shared" si="5"/>
        <v>0.16770509831248423</v>
      </c>
      <c r="Y12" s="49">
        <f t="shared" si="6"/>
        <v>0.17616606585441102</v>
      </c>
      <c r="AB12" s="2">
        <v>7</v>
      </c>
      <c r="AC12" s="2" t="s">
        <v>224</v>
      </c>
      <c r="AD12" s="49">
        <f t="shared" si="7"/>
        <v>9.9283331637304309E-2</v>
      </c>
      <c r="AE12" s="49">
        <f t="shared" si="8"/>
        <v>4.4513705754520141E-2</v>
      </c>
      <c r="AF12" s="49">
        <f t="shared" si="9"/>
        <v>2.6622494032272834E-2</v>
      </c>
      <c r="AG12" s="49">
        <f t="shared" si="10"/>
        <v>1.5093458848123581E-2</v>
      </c>
      <c r="AH12" s="49">
        <f t="shared" si="11"/>
        <v>7.0466426341764411E-3</v>
      </c>
      <c r="AS12" s="2">
        <v>6</v>
      </c>
      <c r="AT12" s="2" t="s">
        <v>223</v>
      </c>
      <c r="AU12" s="2" t="s">
        <v>400</v>
      </c>
      <c r="AV12" s="49">
        <f t="shared" si="13"/>
        <v>5.0445640763530288E-2</v>
      </c>
      <c r="AW12" s="49">
        <f t="shared" si="14"/>
        <v>1.815213146983928E-2</v>
      </c>
      <c r="AZ12" s="2">
        <v>6</v>
      </c>
      <c r="BA12" s="2" t="s">
        <v>223</v>
      </c>
      <c r="BB12" s="2" t="s">
        <v>400</v>
      </c>
      <c r="BC12" s="52">
        <f t="shared" si="15"/>
        <v>0.26461692382787216</v>
      </c>
    </row>
    <row r="13" spans="2:55" x14ac:dyDescent="0.25">
      <c r="B13" s="41">
        <v>8</v>
      </c>
      <c r="C13" s="38" t="s">
        <v>343</v>
      </c>
      <c r="D13" s="2">
        <v>3</v>
      </c>
      <c r="E13" s="2">
        <v>3</v>
      </c>
      <c r="F13" s="2">
        <v>3</v>
      </c>
      <c r="G13" s="2">
        <v>3</v>
      </c>
      <c r="H13" s="2">
        <v>2</v>
      </c>
      <c r="K13" s="7">
        <v>8</v>
      </c>
      <c r="L13" s="2" t="s">
        <v>225</v>
      </c>
      <c r="M13" s="2">
        <f t="shared" si="1"/>
        <v>9</v>
      </c>
      <c r="N13" s="2">
        <f t="shared" si="0"/>
        <v>9</v>
      </c>
      <c r="O13" s="2">
        <f t="shared" si="0"/>
        <v>9</v>
      </c>
      <c r="P13" s="2">
        <f t="shared" si="0"/>
        <v>9</v>
      </c>
      <c r="Q13" s="2">
        <f t="shared" si="0"/>
        <v>4</v>
      </c>
      <c r="S13" s="7">
        <v>8</v>
      </c>
      <c r="T13" s="2" t="s">
        <v>225</v>
      </c>
      <c r="U13" s="49">
        <f t="shared" si="2"/>
        <v>0.16293763397807054</v>
      </c>
      <c r="V13" s="49">
        <f t="shared" si="3"/>
        <v>0.1732050807568877</v>
      </c>
      <c r="W13" s="49">
        <f t="shared" si="4"/>
        <v>0.16957002568326646</v>
      </c>
      <c r="X13" s="49">
        <f t="shared" si="5"/>
        <v>0.16770509831248423</v>
      </c>
      <c r="Y13" s="49">
        <f t="shared" si="6"/>
        <v>0.11744404390294069</v>
      </c>
      <c r="AB13" s="2">
        <v>8</v>
      </c>
      <c r="AC13" s="2" t="s">
        <v>225</v>
      </c>
      <c r="AD13" s="49">
        <f t="shared" si="7"/>
        <v>7.4462498727978235E-2</v>
      </c>
      <c r="AE13" s="49">
        <f t="shared" si="8"/>
        <v>4.4513705754520141E-2</v>
      </c>
      <c r="AF13" s="49">
        <f t="shared" si="9"/>
        <v>2.6622494032272834E-2</v>
      </c>
      <c r="AG13" s="49">
        <f t="shared" si="10"/>
        <v>1.5093458848123581E-2</v>
      </c>
      <c r="AH13" s="49">
        <f t="shared" si="11"/>
        <v>4.6977617561176277E-3</v>
      </c>
      <c r="AS13" s="2">
        <v>7</v>
      </c>
      <c r="AT13" s="2" t="s">
        <v>224</v>
      </c>
      <c r="AU13" s="2" t="s">
        <v>401</v>
      </c>
      <c r="AV13" s="49">
        <f t="shared" si="13"/>
        <v>8.8776571352493731E-3</v>
      </c>
      <c r="AW13" s="49">
        <f t="shared" si="14"/>
        <v>5.2895477911067683E-2</v>
      </c>
      <c r="AZ13" s="2">
        <v>7</v>
      </c>
      <c r="BA13" s="2" t="s">
        <v>224</v>
      </c>
      <c r="BB13" s="2" t="s">
        <v>401</v>
      </c>
      <c r="BC13" s="52">
        <f t="shared" si="15"/>
        <v>0.85628611647129504</v>
      </c>
    </row>
    <row r="14" spans="2:55" x14ac:dyDescent="0.25">
      <c r="B14" s="41">
        <v>9</v>
      </c>
      <c r="C14" s="38" t="s">
        <v>344</v>
      </c>
      <c r="D14" s="2">
        <v>3</v>
      </c>
      <c r="E14" s="2">
        <v>3</v>
      </c>
      <c r="F14" s="2">
        <v>2</v>
      </c>
      <c r="G14" s="2">
        <v>3</v>
      </c>
      <c r="H14" s="2">
        <v>2</v>
      </c>
      <c r="K14" s="7">
        <v>9</v>
      </c>
      <c r="L14" s="2" t="s">
        <v>226</v>
      </c>
      <c r="M14" s="2">
        <f t="shared" si="1"/>
        <v>9</v>
      </c>
      <c r="N14" s="2">
        <f t="shared" si="0"/>
        <v>9</v>
      </c>
      <c r="O14" s="2">
        <f t="shared" si="0"/>
        <v>4</v>
      </c>
      <c r="P14" s="2">
        <f t="shared" si="0"/>
        <v>9</v>
      </c>
      <c r="Q14" s="2">
        <f t="shared" si="0"/>
        <v>4</v>
      </c>
      <c r="S14" s="7">
        <v>9</v>
      </c>
      <c r="T14" s="2" t="s">
        <v>226</v>
      </c>
      <c r="U14" s="49">
        <f t="shared" si="2"/>
        <v>0.16293763397807054</v>
      </c>
      <c r="V14" s="49">
        <f t="shared" si="3"/>
        <v>0.1732050807568877</v>
      </c>
      <c r="W14" s="49">
        <f t="shared" si="4"/>
        <v>0.1130466837888443</v>
      </c>
      <c r="X14" s="49">
        <f t="shared" si="5"/>
        <v>0.16770509831248423</v>
      </c>
      <c r="Y14" s="49">
        <f t="shared" si="6"/>
        <v>0.11744404390294069</v>
      </c>
      <c r="AB14" s="2">
        <v>9</v>
      </c>
      <c r="AC14" s="2" t="s">
        <v>226</v>
      </c>
      <c r="AD14" s="49">
        <f t="shared" si="7"/>
        <v>7.4462498727978235E-2</v>
      </c>
      <c r="AE14" s="49">
        <f t="shared" si="8"/>
        <v>4.4513705754520141E-2</v>
      </c>
      <c r="AF14" s="49">
        <f t="shared" si="9"/>
        <v>1.7748329354848557E-2</v>
      </c>
      <c r="AG14" s="49">
        <f t="shared" si="10"/>
        <v>1.5093458848123581E-2</v>
      </c>
      <c r="AH14" s="49">
        <f t="shared" si="11"/>
        <v>4.6977617561176277E-3</v>
      </c>
      <c r="AS14" s="2">
        <v>8</v>
      </c>
      <c r="AT14" s="2" t="s">
        <v>225</v>
      </c>
      <c r="AU14" s="2" t="s">
        <v>402</v>
      </c>
      <c r="AV14" s="49">
        <f t="shared" si="13"/>
        <v>2.6476633343585881E-2</v>
      </c>
      <c r="AW14" s="49">
        <f t="shared" si="14"/>
        <v>3.0694221886436647E-2</v>
      </c>
      <c r="AZ14" s="2">
        <v>8</v>
      </c>
      <c r="BA14" s="2" t="s">
        <v>225</v>
      </c>
      <c r="BB14" s="2" t="s">
        <v>402</v>
      </c>
      <c r="BC14" s="52">
        <f t="shared" si="15"/>
        <v>0.53688582692948728</v>
      </c>
    </row>
    <row r="15" spans="2:55" x14ac:dyDescent="0.25">
      <c r="B15" s="41">
        <v>10</v>
      </c>
      <c r="C15" s="38" t="s">
        <v>345</v>
      </c>
      <c r="D15" s="2">
        <v>4</v>
      </c>
      <c r="E15" s="2">
        <v>2</v>
      </c>
      <c r="F15" s="2">
        <v>2</v>
      </c>
      <c r="G15" s="2">
        <v>3</v>
      </c>
      <c r="H15" s="2">
        <v>2</v>
      </c>
      <c r="K15" s="7">
        <v>10</v>
      </c>
      <c r="L15" s="2" t="s">
        <v>227</v>
      </c>
      <c r="M15" s="2">
        <f t="shared" si="1"/>
        <v>16</v>
      </c>
      <c r="N15" s="2">
        <f t="shared" si="0"/>
        <v>4</v>
      </c>
      <c r="O15" s="2">
        <f t="shared" si="0"/>
        <v>4</v>
      </c>
      <c r="P15" s="2">
        <f t="shared" si="0"/>
        <v>9</v>
      </c>
      <c r="Q15" s="2">
        <f t="shared" si="0"/>
        <v>4</v>
      </c>
      <c r="S15" s="7">
        <v>10</v>
      </c>
      <c r="T15" s="2" t="s">
        <v>227</v>
      </c>
      <c r="U15" s="49">
        <f t="shared" si="2"/>
        <v>0.21725017863742738</v>
      </c>
      <c r="V15" s="49">
        <f t="shared" si="3"/>
        <v>0.11547005383792514</v>
      </c>
      <c r="W15" s="49">
        <f t="shared" si="4"/>
        <v>0.1130466837888443</v>
      </c>
      <c r="X15" s="49">
        <f t="shared" si="5"/>
        <v>0.16770509831248423</v>
      </c>
      <c r="Y15" s="49">
        <f t="shared" si="6"/>
        <v>0.11744404390294069</v>
      </c>
      <c r="AB15" s="2">
        <v>10</v>
      </c>
      <c r="AC15" s="2" t="s">
        <v>227</v>
      </c>
      <c r="AD15" s="49">
        <f t="shared" si="7"/>
        <v>9.9283331637304309E-2</v>
      </c>
      <c r="AE15" s="49">
        <f t="shared" si="8"/>
        <v>2.967580383634676E-2</v>
      </c>
      <c r="AF15" s="49">
        <f t="shared" si="9"/>
        <v>1.7748329354848557E-2</v>
      </c>
      <c r="AG15" s="49">
        <f t="shared" si="10"/>
        <v>1.5093458848123581E-2</v>
      </c>
      <c r="AH15" s="49">
        <f t="shared" si="11"/>
        <v>4.6977617561176277E-3</v>
      </c>
      <c r="AS15" s="2">
        <v>9</v>
      </c>
      <c r="AT15" s="2" t="s">
        <v>226</v>
      </c>
      <c r="AU15" s="2" t="s">
        <v>403</v>
      </c>
      <c r="AV15" s="49">
        <f t="shared" si="13"/>
        <v>3.061574450666819E-2</v>
      </c>
      <c r="AW15" s="49">
        <f t="shared" si="14"/>
        <v>2.9368804762611674E-2</v>
      </c>
      <c r="AZ15" s="2">
        <v>9</v>
      </c>
      <c r="BA15" s="2" t="s">
        <v>226</v>
      </c>
      <c r="BB15" s="2" t="s">
        <v>403</v>
      </c>
      <c r="BC15" s="52">
        <f t="shared" si="15"/>
        <v>0.48960615892553588</v>
      </c>
    </row>
    <row r="16" spans="2:55" x14ac:dyDescent="0.25">
      <c r="B16" s="41">
        <v>11</v>
      </c>
      <c r="C16" s="38" t="s">
        <v>346</v>
      </c>
      <c r="D16" s="2">
        <v>2</v>
      </c>
      <c r="E16" s="2">
        <v>3</v>
      </c>
      <c r="F16" s="2">
        <v>2</v>
      </c>
      <c r="G16" s="2">
        <v>2</v>
      </c>
      <c r="H16" s="2">
        <v>2</v>
      </c>
      <c r="K16" s="7">
        <v>11</v>
      </c>
      <c r="L16" s="2" t="s">
        <v>228</v>
      </c>
      <c r="M16" s="2">
        <f t="shared" si="1"/>
        <v>4</v>
      </c>
      <c r="N16" s="2">
        <f t="shared" si="0"/>
        <v>9</v>
      </c>
      <c r="O16" s="2">
        <f t="shared" si="0"/>
        <v>4</v>
      </c>
      <c r="P16" s="2">
        <f t="shared" si="0"/>
        <v>4</v>
      </c>
      <c r="Q16" s="2">
        <f t="shared" si="0"/>
        <v>4</v>
      </c>
      <c r="S16" s="7">
        <v>11</v>
      </c>
      <c r="T16" s="2" t="s">
        <v>228</v>
      </c>
      <c r="U16" s="49">
        <f t="shared" si="2"/>
        <v>0.10862508931871369</v>
      </c>
      <c r="V16" s="49">
        <f t="shared" si="3"/>
        <v>0.1732050807568877</v>
      </c>
      <c r="W16" s="49">
        <f t="shared" si="4"/>
        <v>0.1130466837888443</v>
      </c>
      <c r="X16" s="49">
        <f t="shared" si="5"/>
        <v>0.11180339887498948</v>
      </c>
      <c r="Y16" s="49">
        <f t="shared" si="6"/>
        <v>0.11744404390294069</v>
      </c>
      <c r="AB16" s="2">
        <v>11</v>
      </c>
      <c r="AC16" s="2" t="s">
        <v>228</v>
      </c>
      <c r="AD16" s="49">
        <f t="shared" si="7"/>
        <v>4.9641665818652154E-2</v>
      </c>
      <c r="AE16" s="49">
        <f t="shared" si="8"/>
        <v>4.4513705754520141E-2</v>
      </c>
      <c r="AF16" s="49">
        <f t="shared" si="9"/>
        <v>1.7748329354848557E-2</v>
      </c>
      <c r="AG16" s="49">
        <f t="shared" si="10"/>
        <v>1.0062305898749053E-2</v>
      </c>
      <c r="AH16" s="49">
        <f t="shared" si="11"/>
        <v>4.6977617561176277E-3</v>
      </c>
      <c r="AS16" s="2">
        <v>10</v>
      </c>
      <c r="AT16" s="2" t="s">
        <v>227</v>
      </c>
      <c r="AU16" s="2" t="s">
        <v>404</v>
      </c>
      <c r="AV16" s="49">
        <f t="shared" si="13"/>
        <v>2.3241756046929418E-2</v>
      </c>
      <c r="AW16" s="49">
        <f t="shared" si="14"/>
        <v>4.993366599841112E-2</v>
      </c>
      <c r="AZ16" s="2">
        <v>10</v>
      </c>
      <c r="BA16" s="2" t="s">
        <v>227</v>
      </c>
      <c r="BB16" s="2" t="s">
        <v>404</v>
      </c>
      <c r="BC16" s="52">
        <f t="shared" si="15"/>
        <v>0.68238302701515685</v>
      </c>
    </row>
    <row r="17" spans="2:55" x14ac:dyDescent="0.25">
      <c r="B17" s="41">
        <v>12</v>
      </c>
      <c r="C17" s="38" t="s">
        <v>347</v>
      </c>
      <c r="D17" s="2">
        <v>2</v>
      </c>
      <c r="E17" s="2">
        <v>3</v>
      </c>
      <c r="F17" s="2">
        <v>2</v>
      </c>
      <c r="G17" s="2">
        <v>3</v>
      </c>
      <c r="H17" s="2">
        <v>2</v>
      </c>
      <c r="K17" s="7">
        <v>12</v>
      </c>
      <c r="L17" s="2" t="s">
        <v>229</v>
      </c>
      <c r="M17" s="2">
        <f t="shared" si="1"/>
        <v>4</v>
      </c>
      <c r="N17" s="2">
        <f t="shared" si="0"/>
        <v>9</v>
      </c>
      <c r="O17" s="2">
        <f t="shared" si="0"/>
        <v>4</v>
      </c>
      <c r="P17" s="2">
        <f t="shared" si="0"/>
        <v>9</v>
      </c>
      <c r="Q17" s="2">
        <f t="shared" si="0"/>
        <v>4</v>
      </c>
      <c r="S17" s="7">
        <v>12</v>
      </c>
      <c r="T17" s="2" t="s">
        <v>229</v>
      </c>
      <c r="U17" s="49">
        <f t="shared" si="2"/>
        <v>0.10862508931871369</v>
      </c>
      <c r="V17" s="49">
        <f t="shared" si="3"/>
        <v>0.1732050807568877</v>
      </c>
      <c r="W17" s="49">
        <f t="shared" si="4"/>
        <v>0.1130466837888443</v>
      </c>
      <c r="X17" s="49">
        <f t="shared" si="5"/>
        <v>0.16770509831248423</v>
      </c>
      <c r="Y17" s="49">
        <f t="shared" si="6"/>
        <v>0.11744404390294069</v>
      </c>
      <c r="AB17" s="2">
        <v>12</v>
      </c>
      <c r="AC17" s="2" t="s">
        <v>229</v>
      </c>
      <c r="AD17" s="49">
        <f t="shared" si="7"/>
        <v>4.9641665818652154E-2</v>
      </c>
      <c r="AE17" s="49">
        <f t="shared" si="8"/>
        <v>4.4513705754520141E-2</v>
      </c>
      <c r="AF17" s="49">
        <f t="shared" si="9"/>
        <v>1.7748329354848557E-2</v>
      </c>
      <c r="AG17" s="49">
        <f t="shared" si="10"/>
        <v>1.5093458848123581E-2</v>
      </c>
      <c r="AH17" s="49">
        <f t="shared" si="11"/>
        <v>4.6977617561176277E-3</v>
      </c>
      <c r="AS17" s="2">
        <v>11</v>
      </c>
      <c r="AT17" s="2" t="s">
        <v>228</v>
      </c>
      <c r="AU17" s="2" t="s">
        <v>405</v>
      </c>
      <c r="AV17" s="49">
        <f t="shared" si="13"/>
        <v>5.3025944734605444E-2</v>
      </c>
      <c r="AW17" s="49">
        <f t="shared" si="14"/>
        <v>1.4813891311991321E-2</v>
      </c>
      <c r="AZ17" s="2">
        <v>11</v>
      </c>
      <c r="BA17" s="2" t="s">
        <v>228</v>
      </c>
      <c r="BB17" s="2" t="s">
        <v>405</v>
      </c>
      <c r="BC17" s="52">
        <f t="shared" si="15"/>
        <v>0.2183656708989713</v>
      </c>
    </row>
    <row r="18" spans="2:55" x14ac:dyDescent="0.25">
      <c r="B18" s="41">
        <v>13</v>
      </c>
      <c r="C18" s="38" t="s">
        <v>348</v>
      </c>
      <c r="D18" s="2">
        <v>2</v>
      </c>
      <c r="E18" s="2">
        <v>3</v>
      </c>
      <c r="F18" s="2">
        <v>2</v>
      </c>
      <c r="G18" s="2">
        <v>3</v>
      </c>
      <c r="H18" s="2">
        <v>2</v>
      </c>
      <c r="K18" s="7">
        <v>13</v>
      </c>
      <c r="L18" s="2" t="s">
        <v>230</v>
      </c>
      <c r="M18" s="2">
        <f t="shared" si="1"/>
        <v>4</v>
      </c>
      <c r="N18" s="2">
        <f t="shared" si="0"/>
        <v>9</v>
      </c>
      <c r="O18" s="2">
        <f t="shared" si="0"/>
        <v>4</v>
      </c>
      <c r="P18" s="2">
        <f t="shared" si="0"/>
        <v>9</v>
      </c>
      <c r="Q18" s="2">
        <f t="shared" si="0"/>
        <v>4</v>
      </c>
      <c r="S18" s="7">
        <v>13</v>
      </c>
      <c r="T18" s="2" t="s">
        <v>230</v>
      </c>
      <c r="U18" s="49">
        <f t="shared" si="2"/>
        <v>0.10862508931871369</v>
      </c>
      <c r="V18" s="49">
        <f t="shared" si="3"/>
        <v>0.1732050807568877</v>
      </c>
      <c r="W18" s="49">
        <f t="shared" si="4"/>
        <v>0.1130466837888443</v>
      </c>
      <c r="X18" s="49">
        <f t="shared" si="5"/>
        <v>0.16770509831248423</v>
      </c>
      <c r="Y18" s="49">
        <f t="shared" si="6"/>
        <v>0.11744404390294069</v>
      </c>
      <c r="AB18" s="2">
        <v>13</v>
      </c>
      <c r="AC18" s="2" t="s">
        <v>230</v>
      </c>
      <c r="AD18" s="49">
        <f t="shared" si="7"/>
        <v>4.9641665818652154E-2</v>
      </c>
      <c r="AE18" s="49">
        <f t="shared" si="8"/>
        <v>4.4513705754520141E-2</v>
      </c>
      <c r="AF18" s="49">
        <f t="shared" si="9"/>
        <v>1.7748329354848557E-2</v>
      </c>
      <c r="AG18" s="49">
        <f t="shared" si="10"/>
        <v>1.5093458848123581E-2</v>
      </c>
      <c r="AH18" s="49">
        <f t="shared" si="11"/>
        <v>4.6977617561176277E-3</v>
      </c>
      <c r="AS18" s="2">
        <v>12</v>
      </c>
      <c r="AT18" s="2" t="s">
        <v>229</v>
      </c>
      <c r="AU18" s="2" t="s">
        <v>406</v>
      </c>
      <c r="AV18" s="49">
        <f t="shared" si="13"/>
        <v>5.2786101351836173E-2</v>
      </c>
      <c r="AW18" s="49">
        <f t="shared" si="14"/>
        <v>1.563280480995418E-2</v>
      </c>
      <c r="AZ18" s="2">
        <v>12</v>
      </c>
      <c r="BA18" s="2" t="s">
        <v>229</v>
      </c>
      <c r="BB18" s="2" t="s">
        <v>406</v>
      </c>
      <c r="BC18" s="52">
        <f t="shared" si="15"/>
        <v>0.2284866228785834</v>
      </c>
    </row>
    <row r="19" spans="2:55" x14ac:dyDescent="0.25">
      <c r="B19" s="41">
        <v>14</v>
      </c>
      <c r="C19" s="38" t="s">
        <v>349</v>
      </c>
      <c r="D19" s="2">
        <v>2</v>
      </c>
      <c r="E19" s="2">
        <v>3</v>
      </c>
      <c r="F19" s="2">
        <v>2</v>
      </c>
      <c r="G19" s="2">
        <v>3</v>
      </c>
      <c r="H19" s="2">
        <v>2</v>
      </c>
      <c r="K19" s="7">
        <v>14</v>
      </c>
      <c r="L19" s="2" t="s">
        <v>231</v>
      </c>
      <c r="M19" s="2">
        <f t="shared" si="1"/>
        <v>4</v>
      </c>
      <c r="N19" s="2">
        <f t="shared" si="0"/>
        <v>9</v>
      </c>
      <c r="O19" s="2">
        <f t="shared" si="0"/>
        <v>4</v>
      </c>
      <c r="P19" s="2">
        <f t="shared" si="0"/>
        <v>9</v>
      </c>
      <c r="Q19" s="2">
        <f t="shared" si="0"/>
        <v>4</v>
      </c>
      <c r="S19" s="7">
        <v>14</v>
      </c>
      <c r="T19" s="2" t="s">
        <v>231</v>
      </c>
      <c r="U19" s="49">
        <f t="shared" si="2"/>
        <v>0.10862508931871369</v>
      </c>
      <c r="V19" s="49">
        <f t="shared" si="3"/>
        <v>0.1732050807568877</v>
      </c>
      <c r="W19" s="49">
        <f t="shared" si="4"/>
        <v>0.1130466837888443</v>
      </c>
      <c r="X19" s="49">
        <f t="shared" si="5"/>
        <v>0.16770509831248423</v>
      </c>
      <c r="Y19" s="49">
        <f t="shared" si="6"/>
        <v>0.11744404390294069</v>
      </c>
      <c r="AB19" s="2">
        <v>14</v>
      </c>
      <c r="AC19" s="2" t="s">
        <v>231</v>
      </c>
      <c r="AD19" s="49">
        <f t="shared" si="7"/>
        <v>4.9641665818652154E-2</v>
      </c>
      <c r="AE19" s="49">
        <f t="shared" si="8"/>
        <v>4.4513705754520141E-2</v>
      </c>
      <c r="AF19" s="49">
        <f t="shared" si="9"/>
        <v>1.7748329354848557E-2</v>
      </c>
      <c r="AG19" s="49">
        <f t="shared" si="10"/>
        <v>1.5093458848123581E-2</v>
      </c>
      <c r="AH19" s="49">
        <f t="shared" si="11"/>
        <v>4.6977617561176277E-3</v>
      </c>
      <c r="AS19" s="2">
        <v>13</v>
      </c>
      <c r="AT19" s="2" t="s">
        <v>230</v>
      </c>
      <c r="AU19" s="2" t="s">
        <v>407</v>
      </c>
      <c r="AV19" s="49">
        <f t="shared" si="13"/>
        <v>5.2786101351836173E-2</v>
      </c>
      <c r="AW19" s="49">
        <f t="shared" si="14"/>
        <v>1.563280480995418E-2</v>
      </c>
      <c r="AZ19" s="2">
        <v>13</v>
      </c>
      <c r="BA19" s="2" t="s">
        <v>230</v>
      </c>
      <c r="BB19" s="2" t="s">
        <v>407</v>
      </c>
      <c r="BC19" s="52">
        <f t="shared" si="15"/>
        <v>0.2284866228785834</v>
      </c>
    </row>
    <row r="20" spans="2:55" x14ac:dyDescent="0.25">
      <c r="B20" s="41">
        <v>15</v>
      </c>
      <c r="C20" s="38" t="s">
        <v>350</v>
      </c>
      <c r="D20" s="2">
        <v>3</v>
      </c>
      <c r="E20" s="2">
        <v>2</v>
      </c>
      <c r="F20" s="2">
        <v>2</v>
      </c>
      <c r="G20" s="2">
        <v>3</v>
      </c>
      <c r="H20" s="2">
        <v>3</v>
      </c>
      <c r="K20" s="7">
        <v>15</v>
      </c>
      <c r="L20" s="2" t="s">
        <v>232</v>
      </c>
      <c r="M20" s="2">
        <f t="shared" si="1"/>
        <v>9</v>
      </c>
      <c r="N20" s="2">
        <f t="shared" si="0"/>
        <v>4</v>
      </c>
      <c r="O20" s="2">
        <f t="shared" si="0"/>
        <v>4</v>
      </c>
      <c r="P20" s="2">
        <f t="shared" si="0"/>
        <v>9</v>
      </c>
      <c r="Q20" s="2">
        <f t="shared" si="0"/>
        <v>9</v>
      </c>
      <c r="S20" s="7">
        <v>15</v>
      </c>
      <c r="T20" s="2" t="s">
        <v>232</v>
      </c>
      <c r="U20" s="49">
        <f t="shared" si="2"/>
        <v>0.16293763397807054</v>
      </c>
      <c r="V20" s="49">
        <f t="shared" si="3"/>
        <v>0.11547005383792514</v>
      </c>
      <c r="W20" s="49">
        <f t="shared" si="4"/>
        <v>0.1130466837888443</v>
      </c>
      <c r="X20" s="49">
        <f t="shared" si="5"/>
        <v>0.16770509831248423</v>
      </c>
      <c r="Y20" s="49">
        <f t="shared" si="6"/>
        <v>0.17616606585441102</v>
      </c>
      <c r="AB20" s="2">
        <v>15</v>
      </c>
      <c r="AC20" s="2" t="s">
        <v>232</v>
      </c>
      <c r="AD20" s="49">
        <f t="shared" si="7"/>
        <v>7.4462498727978235E-2</v>
      </c>
      <c r="AE20" s="49">
        <f t="shared" si="8"/>
        <v>2.967580383634676E-2</v>
      </c>
      <c r="AF20" s="49">
        <f t="shared" si="9"/>
        <v>1.7748329354848557E-2</v>
      </c>
      <c r="AG20" s="49">
        <f t="shared" si="10"/>
        <v>1.5093458848123581E-2</v>
      </c>
      <c r="AH20" s="49">
        <f t="shared" si="11"/>
        <v>7.0466426341764411E-3</v>
      </c>
      <c r="AS20" s="2">
        <v>14</v>
      </c>
      <c r="AT20" s="2" t="s">
        <v>231</v>
      </c>
      <c r="AU20" s="2" t="s">
        <v>408</v>
      </c>
      <c r="AV20" s="49">
        <f t="shared" si="13"/>
        <v>5.2786101351836173E-2</v>
      </c>
      <c r="AW20" s="49">
        <f t="shared" si="14"/>
        <v>1.563280480995418E-2</v>
      </c>
      <c r="AZ20" s="2">
        <v>14</v>
      </c>
      <c r="BA20" s="2" t="s">
        <v>231</v>
      </c>
      <c r="BB20" s="2" t="s">
        <v>408</v>
      </c>
      <c r="BC20" s="52">
        <f t="shared" si="15"/>
        <v>0.2284866228785834</v>
      </c>
    </row>
    <row r="21" spans="2:55" x14ac:dyDescent="0.25">
      <c r="B21" s="41">
        <v>16</v>
      </c>
      <c r="C21" s="38" t="s">
        <v>351</v>
      </c>
      <c r="D21" s="2">
        <v>4</v>
      </c>
      <c r="E21" s="2">
        <v>2</v>
      </c>
      <c r="F21" s="2">
        <v>3</v>
      </c>
      <c r="G21" s="2">
        <v>2</v>
      </c>
      <c r="H21" s="2">
        <v>2</v>
      </c>
      <c r="K21" s="7">
        <v>16</v>
      </c>
      <c r="L21" s="2" t="s">
        <v>233</v>
      </c>
      <c r="M21" s="2">
        <f t="shared" si="1"/>
        <v>16</v>
      </c>
      <c r="N21" s="2">
        <f t="shared" si="0"/>
        <v>4</v>
      </c>
      <c r="O21" s="2">
        <f t="shared" si="0"/>
        <v>9</v>
      </c>
      <c r="P21" s="2">
        <f t="shared" si="0"/>
        <v>4</v>
      </c>
      <c r="Q21" s="2">
        <f t="shared" si="0"/>
        <v>4</v>
      </c>
      <c r="S21" s="7">
        <v>16</v>
      </c>
      <c r="T21" s="2" t="s">
        <v>233</v>
      </c>
      <c r="U21" s="49">
        <f t="shared" si="2"/>
        <v>0.21725017863742738</v>
      </c>
      <c r="V21" s="49">
        <f t="shared" si="3"/>
        <v>0.11547005383792514</v>
      </c>
      <c r="W21" s="49">
        <f t="shared" si="4"/>
        <v>0.16957002568326646</v>
      </c>
      <c r="X21" s="49">
        <f t="shared" si="5"/>
        <v>0.11180339887498948</v>
      </c>
      <c r="Y21" s="49">
        <f t="shared" si="6"/>
        <v>0.11744404390294069</v>
      </c>
      <c r="AB21" s="2">
        <v>16</v>
      </c>
      <c r="AC21" s="2" t="s">
        <v>233</v>
      </c>
      <c r="AD21" s="49">
        <f t="shared" si="7"/>
        <v>9.9283331637304309E-2</v>
      </c>
      <c r="AE21" s="49">
        <f t="shared" si="8"/>
        <v>2.967580383634676E-2</v>
      </c>
      <c r="AF21" s="49">
        <f t="shared" si="9"/>
        <v>2.6622494032272834E-2</v>
      </c>
      <c r="AG21" s="49">
        <f t="shared" si="10"/>
        <v>1.0062305898749053E-2</v>
      </c>
      <c r="AH21" s="49">
        <f t="shared" si="11"/>
        <v>4.6977617561176277E-3</v>
      </c>
      <c r="AS21" s="2">
        <v>15</v>
      </c>
      <c r="AT21" s="2" t="s">
        <v>232</v>
      </c>
      <c r="AU21" s="2" t="s">
        <v>409</v>
      </c>
      <c r="AV21" s="49">
        <f t="shared" si="13"/>
        <v>3.3937918179406293E-2</v>
      </c>
      <c r="AW21" s="49">
        <f t="shared" si="14"/>
        <v>2.5467393410006318E-2</v>
      </c>
      <c r="AZ21" s="2">
        <v>15</v>
      </c>
      <c r="BA21" s="2" t="s">
        <v>232</v>
      </c>
      <c r="BB21" s="2" t="s">
        <v>409</v>
      </c>
      <c r="BC21" s="52">
        <f t="shared" si="15"/>
        <v>0.42870566164230323</v>
      </c>
    </row>
    <row r="22" spans="2:55" x14ac:dyDescent="0.25">
      <c r="B22" s="41">
        <v>17</v>
      </c>
      <c r="C22" s="38" t="s">
        <v>352</v>
      </c>
      <c r="D22" s="2">
        <v>2</v>
      </c>
      <c r="E22" s="2">
        <v>2</v>
      </c>
      <c r="F22" s="2">
        <v>3</v>
      </c>
      <c r="G22" s="2">
        <v>3</v>
      </c>
      <c r="H22" s="2">
        <v>2</v>
      </c>
      <c r="K22" s="7">
        <v>17</v>
      </c>
      <c r="L22" s="2" t="s">
        <v>234</v>
      </c>
      <c r="M22" s="2">
        <f t="shared" si="1"/>
        <v>4</v>
      </c>
      <c r="N22" s="2">
        <f t="shared" si="1"/>
        <v>4</v>
      </c>
      <c r="O22" s="2">
        <f t="shared" si="1"/>
        <v>9</v>
      </c>
      <c r="P22" s="2">
        <f t="shared" si="1"/>
        <v>9</v>
      </c>
      <c r="Q22" s="2">
        <f t="shared" si="1"/>
        <v>4</v>
      </c>
      <c r="S22" s="7">
        <v>17</v>
      </c>
      <c r="T22" s="2" t="s">
        <v>234</v>
      </c>
      <c r="U22" s="49">
        <f t="shared" si="2"/>
        <v>0.10862508931871369</v>
      </c>
      <c r="V22" s="49">
        <f t="shared" si="3"/>
        <v>0.11547005383792514</v>
      </c>
      <c r="W22" s="49">
        <f t="shared" si="4"/>
        <v>0.16957002568326646</v>
      </c>
      <c r="X22" s="49">
        <f t="shared" si="5"/>
        <v>0.16770509831248423</v>
      </c>
      <c r="Y22" s="49">
        <f t="shared" si="6"/>
        <v>0.11744404390294069</v>
      </c>
      <c r="AB22" s="2">
        <v>17</v>
      </c>
      <c r="AC22" s="2" t="s">
        <v>234</v>
      </c>
      <c r="AD22" s="49">
        <f t="shared" si="7"/>
        <v>4.9641665818652154E-2</v>
      </c>
      <c r="AE22" s="49">
        <f t="shared" si="8"/>
        <v>2.967580383634676E-2</v>
      </c>
      <c r="AF22" s="49">
        <f t="shared" si="9"/>
        <v>2.6622494032272834E-2</v>
      </c>
      <c r="AG22" s="49">
        <f t="shared" si="10"/>
        <v>1.5093458848123581E-2</v>
      </c>
      <c r="AH22" s="49">
        <f t="shared" si="11"/>
        <v>4.6977617561176277E-3</v>
      </c>
      <c r="AS22" s="2">
        <v>16</v>
      </c>
      <c r="AT22" s="2" t="s">
        <v>233</v>
      </c>
      <c r="AU22" s="2" t="s">
        <v>410</v>
      </c>
      <c r="AV22" s="49">
        <f t="shared" si="13"/>
        <v>1.8145132811009979E-2</v>
      </c>
      <c r="AW22" s="49">
        <f t="shared" si="14"/>
        <v>5.0478177004004893E-2</v>
      </c>
      <c r="AZ22" s="2">
        <v>16</v>
      </c>
      <c r="BA22" s="2" t="s">
        <v>233</v>
      </c>
      <c r="BB22" s="2" t="s">
        <v>410</v>
      </c>
      <c r="BC22" s="52">
        <f t="shared" si="15"/>
        <v>0.7355835377232155</v>
      </c>
    </row>
    <row r="23" spans="2:55" x14ac:dyDescent="0.25">
      <c r="B23" s="41">
        <v>18</v>
      </c>
      <c r="C23" s="38" t="s">
        <v>251</v>
      </c>
      <c r="D23" s="2">
        <v>2</v>
      </c>
      <c r="E23" s="2">
        <v>2</v>
      </c>
      <c r="F23" s="2">
        <v>3</v>
      </c>
      <c r="G23" s="2">
        <v>3</v>
      </c>
      <c r="H23" s="2">
        <v>3</v>
      </c>
      <c r="K23" s="7">
        <v>18</v>
      </c>
      <c r="L23" s="2" t="s">
        <v>235</v>
      </c>
      <c r="M23" s="2">
        <f t="shared" si="1"/>
        <v>4</v>
      </c>
      <c r="N23" s="2">
        <f t="shared" si="1"/>
        <v>4</v>
      </c>
      <c r="O23" s="2">
        <f t="shared" si="1"/>
        <v>9</v>
      </c>
      <c r="P23" s="2">
        <f t="shared" si="1"/>
        <v>9</v>
      </c>
      <c r="Q23" s="2">
        <f t="shared" si="1"/>
        <v>9</v>
      </c>
      <c r="S23" s="7">
        <v>18</v>
      </c>
      <c r="T23" s="2" t="s">
        <v>235</v>
      </c>
      <c r="U23" s="49">
        <f t="shared" si="2"/>
        <v>0.10862508931871369</v>
      </c>
      <c r="V23" s="49">
        <f t="shared" si="3"/>
        <v>0.11547005383792514</v>
      </c>
      <c r="W23" s="49">
        <f t="shared" si="4"/>
        <v>0.16957002568326646</v>
      </c>
      <c r="X23" s="49">
        <f t="shared" si="5"/>
        <v>0.16770509831248423</v>
      </c>
      <c r="Y23" s="49">
        <f t="shared" si="6"/>
        <v>0.17616606585441102</v>
      </c>
      <c r="AB23" s="2">
        <v>18</v>
      </c>
      <c r="AC23" s="2" t="s">
        <v>235</v>
      </c>
      <c r="AD23" s="49">
        <f t="shared" si="7"/>
        <v>4.9641665818652154E-2</v>
      </c>
      <c r="AE23" s="49">
        <f t="shared" si="8"/>
        <v>2.967580383634676E-2</v>
      </c>
      <c r="AF23" s="49">
        <f t="shared" si="9"/>
        <v>2.6622494032272834E-2</v>
      </c>
      <c r="AG23" s="49">
        <f t="shared" si="10"/>
        <v>1.5093458848123581E-2</v>
      </c>
      <c r="AH23" s="49">
        <f t="shared" si="11"/>
        <v>7.0466426341764411E-3</v>
      </c>
      <c r="AS23" s="2">
        <v>17</v>
      </c>
      <c r="AT23" s="2" t="s">
        <v>234</v>
      </c>
      <c r="AU23" s="2" t="s">
        <v>411</v>
      </c>
      <c r="AV23" s="49">
        <f t="shared" si="13"/>
        <v>5.2629054727309943E-2</v>
      </c>
      <c r="AW23" s="49">
        <f t="shared" si="14"/>
        <v>1.0224864670418048E-2</v>
      </c>
      <c r="AZ23" s="2">
        <v>17</v>
      </c>
      <c r="BA23" s="2" t="s">
        <v>234</v>
      </c>
      <c r="BB23" s="2" t="s">
        <v>411</v>
      </c>
      <c r="BC23" s="52">
        <f t="shared" si="15"/>
        <v>0.16267664400873702</v>
      </c>
    </row>
    <row r="24" spans="2:55" x14ac:dyDescent="0.25">
      <c r="B24" s="41">
        <v>19</v>
      </c>
      <c r="C24" s="39" t="s">
        <v>353</v>
      </c>
      <c r="D24" s="2">
        <v>2</v>
      </c>
      <c r="E24" s="2">
        <v>2</v>
      </c>
      <c r="F24" s="2">
        <v>2</v>
      </c>
      <c r="G24" s="2">
        <v>3</v>
      </c>
      <c r="H24" s="2">
        <v>2</v>
      </c>
      <c r="K24" s="7">
        <v>19</v>
      </c>
      <c r="L24" s="2" t="s">
        <v>236</v>
      </c>
      <c r="M24" s="2">
        <f t="shared" si="1"/>
        <v>4</v>
      </c>
      <c r="N24" s="2">
        <f t="shared" si="1"/>
        <v>4</v>
      </c>
      <c r="O24" s="2">
        <f t="shared" si="1"/>
        <v>4</v>
      </c>
      <c r="P24" s="2">
        <f t="shared" si="1"/>
        <v>9</v>
      </c>
      <c r="Q24" s="2">
        <f t="shared" si="1"/>
        <v>4</v>
      </c>
      <c r="S24" s="7">
        <v>19</v>
      </c>
      <c r="T24" s="2" t="s">
        <v>236</v>
      </c>
      <c r="U24" s="49">
        <f t="shared" si="2"/>
        <v>0.10862508931871369</v>
      </c>
      <c r="V24" s="49">
        <f t="shared" si="3"/>
        <v>0.11547005383792514</v>
      </c>
      <c r="W24" s="49">
        <f t="shared" si="4"/>
        <v>0.1130466837888443</v>
      </c>
      <c r="X24" s="49">
        <f t="shared" si="5"/>
        <v>0.16770509831248423</v>
      </c>
      <c r="Y24" s="49">
        <f t="shared" si="6"/>
        <v>0.11744404390294069</v>
      </c>
      <c r="AB24" s="2">
        <v>19</v>
      </c>
      <c r="AC24" s="2" t="s">
        <v>236</v>
      </c>
      <c r="AD24" s="49">
        <f t="shared" si="7"/>
        <v>4.9641665818652154E-2</v>
      </c>
      <c r="AE24" s="49">
        <f t="shared" si="8"/>
        <v>2.967580383634676E-2</v>
      </c>
      <c r="AF24" s="49">
        <f t="shared" si="9"/>
        <v>1.7748329354848557E-2</v>
      </c>
      <c r="AG24" s="49">
        <f t="shared" si="10"/>
        <v>1.5093458848123581E-2</v>
      </c>
      <c r="AH24" s="49">
        <f t="shared" si="11"/>
        <v>4.6977617561176277E-3</v>
      </c>
      <c r="AS24" s="2">
        <v>18</v>
      </c>
      <c r="AT24" s="2" t="s">
        <v>235</v>
      </c>
      <c r="AU24" s="2" t="s">
        <v>412</v>
      </c>
      <c r="AV24" s="49">
        <f t="shared" si="13"/>
        <v>5.257869602884721E-2</v>
      </c>
      <c r="AW24" s="49">
        <f t="shared" si="14"/>
        <v>1.049069035722445E-2</v>
      </c>
      <c r="AZ24" s="2">
        <v>18</v>
      </c>
      <c r="BA24" s="2" t="s">
        <v>235</v>
      </c>
      <c r="BB24" s="2" t="s">
        <v>412</v>
      </c>
      <c r="BC24" s="52">
        <f t="shared" si="15"/>
        <v>0.16633569721143235</v>
      </c>
    </row>
    <row r="25" spans="2:55" x14ac:dyDescent="0.25">
      <c r="B25" s="41">
        <v>20</v>
      </c>
      <c r="C25" s="39" t="s">
        <v>354</v>
      </c>
      <c r="D25" s="2">
        <v>2</v>
      </c>
      <c r="E25" s="2">
        <v>2</v>
      </c>
      <c r="F25" s="2">
        <v>2</v>
      </c>
      <c r="G25" s="2">
        <v>2</v>
      </c>
      <c r="H25" s="2">
        <v>3</v>
      </c>
      <c r="K25" s="7">
        <v>20</v>
      </c>
      <c r="L25" s="2" t="s">
        <v>237</v>
      </c>
      <c r="M25" s="2">
        <f t="shared" si="1"/>
        <v>4</v>
      </c>
      <c r="N25" s="2">
        <f t="shared" si="1"/>
        <v>4</v>
      </c>
      <c r="O25" s="2">
        <f t="shared" si="1"/>
        <v>4</v>
      </c>
      <c r="P25" s="2">
        <f t="shared" si="1"/>
        <v>4</v>
      </c>
      <c r="Q25" s="2">
        <f t="shared" si="1"/>
        <v>9</v>
      </c>
      <c r="S25" s="7">
        <v>20</v>
      </c>
      <c r="T25" s="2" t="s">
        <v>237</v>
      </c>
      <c r="U25" s="49">
        <f t="shared" si="2"/>
        <v>0.10862508931871369</v>
      </c>
      <c r="V25" s="49">
        <f t="shared" si="3"/>
        <v>0.11547005383792514</v>
      </c>
      <c r="W25" s="49">
        <f t="shared" si="4"/>
        <v>0.1130466837888443</v>
      </c>
      <c r="X25" s="49">
        <f t="shared" si="5"/>
        <v>0.11180339887498948</v>
      </c>
      <c r="Y25" s="49">
        <f t="shared" si="6"/>
        <v>0.17616606585441102</v>
      </c>
      <c r="AB25" s="2">
        <v>20</v>
      </c>
      <c r="AC25" s="2" t="s">
        <v>237</v>
      </c>
      <c r="AD25" s="49">
        <f t="shared" si="7"/>
        <v>4.9641665818652154E-2</v>
      </c>
      <c r="AE25" s="49">
        <f t="shared" si="8"/>
        <v>2.967580383634676E-2</v>
      </c>
      <c r="AF25" s="49">
        <f t="shared" si="9"/>
        <v>1.7748329354848557E-2</v>
      </c>
      <c r="AG25" s="49">
        <f t="shared" si="10"/>
        <v>1.0062305898749053E-2</v>
      </c>
      <c r="AH25" s="49">
        <f t="shared" si="11"/>
        <v>7.0466426341764411E-3</v>
      </c>
      <c r="AS25" s="2">
        <v>19</v>
      </c>
      <c r="AT25" s="2" t="s">
        <v>236</v>
      </c>
      <c r="AU25" s="2" t="s">
        <v>413</v>
      </c>
      <c r="AV25" s="49">
        <f t="shared" si="13"/>
        <v>5.4828177974259595E-2</v>
      </c>
      <c r="AW25" s="49">
        <f t="shared" si="14"/>
        <v>4.993925660135414E-3</v>
      </c>
      <c r="AZ25" s="2">
        <v>19</v>
      </c>
      <c r="BA25" s="2" t="s">
        <v>236</v>
      </c>
      <c r="BB25" s="2" t="s">
        <v>413</v>
      </c>
      <c r="BC25" s="52">
        <f t="shared" si="15"/>
        <v>8.3479606311673268E-2</v>
      </c>
    </row>
    <row r="26" spans="2:55" x14ac:dyDescent="0.25">
      <c r="B26" s="41">
        <v>21</v>
      </c>
      <c r="C26" s="39" t="s">
        <v>355</v>
      </c>
      <c r="D26" s="2">
        <v>2</v>
      </c>
      <c r="E26" s="2">
        <v>2</v>
      </c>
      <c r="F26" s="2">
        <v>2</v>
      </c>
      <c r="G26" s="2">
        <v>2</v>
      </c>
      <c r="H26" s="2">
        <v>3</v>
      </c>
      <c r="K26" s="7">
        <v>21</v>
      </c>
      <c r="L26" s="2" t="s">
        <v>238</v>
      </c>
      <c r="M26" s="2">
        <f t="shared" si="1"/>
        <v>4</v>
      </c>
      <c r="N26" s="2">
        <f t="shared" si="1"/>
        <v>4</v>
      </c>
      <c r="O26" s="2">
        <f t="shared" si="1"/>
        <v>4</v>
      </c>
      <c r="P26" s="2">
        <f t="shared" si="1"/>
        <v>4</v>
      </c>
      <c r="Q26" s="2">
        <f t="shared" si="1"/>
        <v>9</v>
      </c>
      <c r="S26" s="7">
        <v>21</v>
      </c>
      <c r="T26" s="2" t="s">
        <v>238</v>
      </c>
      <c r="U26" s="49">
        <f t="shared" si="2"/>
        <v>0.10862508931871369</v>
      </c>
      <c r="V26" s="49">
        <f t="shared" si="3"/>
        <v>0.11547005383792514</v>
      </c>
      <c r="W26" s="49">
        <f t="shared" si="4"/>
        <v>0.1130466837888443</v>
      </c>
      <c r="X26" s="49">
        <f t="shared" si="5"/>
        <v>0.11180339887498948</v>
      </c>
      <c r="Y26" s="49">
        <f t="shared" si="6"/>
        <v>0.17616606585441102</v>
      </c>
      <c r="AB26" s="2">
        <v>21</v>
      </c>
      <c r="AC26" s="2" t="s">
        <v>238</v>
      </c>
      <c r="AD26" s="49">
        <f t="shared" si="7"/>
        <v>4.9641665818652154E-2</v>
      </c>
      <c r="AE26" s="49">
        <f t="shared" si="8"/>
        <v>2.967580383634676E-2</v>
      </c>
      <c r="AF26" s="49">
        <f t="shared" si="9"/>
        <v>1.7748329354848557E-2</v>
      </c>
      <c r="AG26" s="49">
        <f t="shared" si="10"/>
        <v>1.0062305898749053E-2</v>
      </c>
      <c r="AH26" s="49">
        <f t="shared" si="11"/>
        <v>7.0466426341764411E-3</v>
      </c>
      <c r="AS26" s="2">
        <v>20</v>
      </c>
      <c r="AT26" s="2" t="s">
        <v>237</v>
      </c>
      <c r="AU26" s="2" t="s">
        <v>414</v>
      </c>
      <c r="AV26" s="49">
        <f t="shared" si="13"/>
        <v>5.5010992480157311E-2</v>
      </c>
      <c r="AW26" s="49">
        <f t="shared" si="14"/>
        <v>2.3479373328782068E-3</v>
      </c>
      <c r="AZ26" s="2">
        <v>20</v>
      </c>
      <c r="BA26" s="2" t="s">
        <v>237</v>
      </c>
      <c r="BB26" s="2" t="s">
        <v>414</v>
      </c>
      <c r="BC26" s="52">
        <f t="shared" si="15"/>
        <v>4.0934120293586951E-2</v>
      </c>
    </row>
    <row r="27" spans="2:55" x14ac:dyDescent="0.25">
      <c r="B27" s="41">
        <v>22</v>
      </c>
      <c r="C27" s="39" t="s">
        <v>356</v>
      </c>
      <c r="D27" s="2">
        <v>4</v>
      </c>
      <c r="E27" s="2">
        <v>3</v>
      </c>
      <c r="F27" s="2">
        <v>4</v>
      </c>
      <c r="G27" s="2">
        <v>2</v>
      </c>
      <c r="H27" s="2">
        <v>3</v>
      </c>
      <c r="K27" s="7">
        <v>22</v>
      </c>
      <c r="L27" s="2" t="s">
        <v>239</v>
      </c>
      <c r="M27" s="2">
        <f t="shared" si="1"/>
        <v>16</v>
      </c>
      <c r="N27" s="2">
        <f t="shared" si="1"/>
        <v>9</v>
      </c>
      <c r="O27" s="2">
        <f t="shared" si="1"/>
        <v>16</v>
      </c>
      <c r="P27" s="2">
        <f t="shared" si="1"/>
        <v>4</v>
      </c>
      <c r="Q27" s="2">
        <f t="shared" si="1"/>
        <v>9</v>
      </c>
      <c r="S27" s="7">
        <v>22</v>
      </c>
      <c r="T27" s="2" t="s">
        <v>239</v>
      </c>
      <c r="U27" s="49">
        <f t="shared" si="2"/>
        <v>0.21725017863742738</v>
      </c>
      <c r="V27" s="49">
        <f t="shared" si="3"/>
        <v>0.1732050807568877</v>
      </c>
      <c r="W27" s="49">
        <f t="shared" si="4"/>
        <v>0.22609336757768861</v>
      </c>
      <c r="X27" s="49">
        <f t="shared" si="5"/>
        <v>0.11180339887498948</v>
      </c>
      <c r="Y27" s="49">
        <f t="shared" si="6"/>
        <v>0.17616606585441102</v>
      </c>
      <c r="AB27" s="2">
        <v>22</v>
      </c>
      <c r="AC27" s="2" t="s">
        <v>239</v>
      </c>
      <c r="AD27" s="49">
        <f t="shared" si="7"/>
        <v>9.9283331637304309E-2</v>
      </c>
      <c r="AE27" s="49">
        <f t="shared" si="8"/>
        <v>4.4513705754520141E-2</v>
      </c>
      <c r="AF27" s="49">
        <f t="shared" si="9"/>
        <v>3.5496658709697114E-2</v>
      </c>
      <c r="AG27" s="49">
        <f t="shared" si="10"/>
        <v>1.0062305898749053E-2</v>
      </c>
      <c r="AH27" s="49">
        <f t="shared" si="11"/>
        <v>7.0466426341764411E-3</v>
      </c>
      <c r="AS27" s="2">
        <v>21</v>
      </c>
      <c r="AT27" s="2" t="s">
        <v>238</v>
      </c>
      <c r="AU27" s="2" t="s">
        <v>415</v>
      </c>
      <c r="AV27" s="49">
        <f t="shared" si="13"/>
        <v>5.5010992480157311E-2</v>
      </c>
      <c r="AW27" s="49">
        <f t="shared" si="14"/>
        <v>2.3479373328782068E-3</v>
      </c>
      <c r="AZ27" s="2">
        <v>21</v>
      </c>
      <c r="BA27" s="2" t="s">
        <v>238</v>
      </c>
      <c r="BB27" s="2" t="s">
        <v>415</v>
      </c>
      <c r="BC27" s="52">
        <f t="shared" si="15"/>
        <v>4.0934120293586951E-2</v>
      </c>
    </row>
    <row r="28" spans="2:55" x14ac:dyDescent="0.25">
      <c r="B28" s="41">
        <v>23</v>
      </c>
      <c r="C28" s="39" t="s">
        <v>357</v>
      </c>
      <c r="D28" s="2">
        <v>2</v>
      </c>
      <c r="E28" s="2">
        <v>3</v>
      </c>
      <c r="F28" s="2">
        <v>4</v>
      </c>
      <c r="G28" s="2">
        <v>2</v>
      </c>
      <c r="H28" s="2">
        <v>3</v>
      </c>
      <c r="K28" s="7">
        <v>23</v>
      </c>
      <c r="L28" s="2" t="s">
        <v>240</v>
      </c>
      <c r="M28" s="2">
        <f t="shared" si="1"/>
        <v>4</v>
      </c>
      <c r="N28" s="2">
        <f t="shared" si="1"/>
        <v>9</v>
      </c>
      <c r="O28" s="2">
        <f t="shared" si="1"/>
        <v>16</v>
      </c>
      <c r="P28" s="2">
        <f t="shared" si="1"/>
        <v>4</v>
      </c>
      <c r="Q28" s="2">
        <f t="shared" si="1"/>
        <v>9</v>
      </c>
      <c r="S28" s="7">
        <v>23</v>
      </c>
      <c r="T28" s="2" t="s">
        <v>240</v>
      </c>
      <c r="U28" s="49">
        <f t="shared" si="2"/>
        <v>0.10862508931871369</v>
      </c>
      <c r="V28" s="49">
        <f t="shared" si="3"/>
        <v>0.1732050807568877</v>
      </c>
      <c r="W28" s="49">
        <f t="shared" si="4"/>
        <v>0.22609336757768861</v>
      </c>
      <c r="X28" s="49">
        <f t="shared" si="5"/>
        <v>0.11180339887498948</v>
      </c>
      <c r="Y28" s="49">
        <f t="shared" si="6"/>
        <v>0.17616606585441102</v>
      </c>
      <c r="AB28" s="2">
        <v>23</v>
      </c>
      <c r="AC28" s="2" t="s">
        <v>240</v>
      </c>
      <c r="AD28" s="49">
        <f t="shared" si="7"/>
        <v>4.9641665818652154E-2</v>
      </c>
      <c r="AE28" s="49">
        <f t="shared" si="8"/>
        <v>4.4513705754520141E-2</v>
      </c>
      <c r="AF28" s="49">
        <f t="shared" si="9"/>
        <v>3.5496658709697114E-2</v>
      </c>
      <c r="AG28" s="49">
        <f t="shared" si="10"/>
        <v>1.0062305898749053E-2</v>
      </c>
      <c r="AH28" s="49">
        <f t="shared" si="11"/>
        <v>7.0466426341764411E-3</v>
      </c>
      <c r="AS28" s="2">
        <v>22</v>
      </c>
      <c r="AT28" s="2" t="s">
        <v>239</v>
      </c>
      <c r="AU28" s="2" t="s">
        <v>416</v>
      </c>
      <c r="AV28" s="49">
        <f t="shared" si="13"/>
        <v>5.0379573479084078E-3</v>
      </c>
      <c r="AW28" s="49">
        <f t="shared" si="14"/>
        <v>5.4864456021099017E-2</v>
      </c>
      <c r="AZ28" s="2">
        <v>22</v>
      </c>
      <c r="BA28" s="2" t="s">
        <v>239</v>
      </c>
      <c r="BB28" s="2" t="s">
        <v>416</v>
      </c>
      <c r="BC28" s="52">
        <f t="shared" si="15"/>
        <v>0.91589725581048176</v>
      </c>
    </row>
    <row r="29" spans="2:55" x14ac:dyDescent="0.25">
      <c r="B29" s="41">
        <v>24</v>
      </c>
      <c r="C29" s="39" t="s">
        <v>358</v>
      </c>
      <c r="D29" s="2">
        <v>3</v>
      </c>
      <c r="E29" s="2">
        <v>2</v>
      </c>
      <c r="F29" s="2">
        <v>4</v>
      </c>
      <c r="G29" s="2">
        <v>2</v>
      </c>
      <c r="H29" s="2">
        <v>2</v>
      </c>
      <c r="K29" s="7">
        <v>24</v>
      </c>
      <c r="L29" s="2" t="s">
        <v>241</v>
      </c>
      <c r="M29" s="2">
        <f t="shared" si="1"/>
        <v>9</v>
      </c>
      <c r="N29" s="2">
        <f t="shared" si="1"/>
        <v>4</v>
      </c>
      <c r="O29" s="2">
        <f t="shared" si="1"/>
        <v>16</v>
      </c>
      <c r="P29" s="2">
        <f t="shared" si="1"/>
        <v>4</v>
      </c>
      <c r="Q29" s="2">
        <f t="shared" si="1"/>
        <v>4</v>
      </c>
      <c r="S29" s="7">
        <v>24</v>
      </c>
      <c r="T29" s="2" t="s">
        <v>241</v>
      </c>
      <c r="U29" s="49">
        <f t="shared" si="2"/>
        <v>0.16293763397807054</v>
      </c>
      <c r="V29" s="49">
        <f t="shared" si="3"/>
        <v>0.11547005383792514</v>
      </c>
      <c r="W29" s="49">
        <f t="shared" si="4"/>
        <v>0.22609336757768861</v>
      </c>
      <c r="X29" s="49">
        <f t="shared" si="5"/>
        <v>0.11180339887498948</v>
      </c>
      <c r="Y29" s="49">
        <f t="shared" si="6"/>
        <v>0.11744404390294069</v>
      </c>
      <c r="AB29" s="2">
        <v>24</v>
      </c>
      <c r="AC29" s="2" t="s">
        <v>241</v>
      </c>
      <c r="AD29" s="49">
        <f t="shared" si="7"/>
        <v>7.4462498727978235E-2</v>
      </c>
      <c r="AE29" s="49">
        <f t="shared" si="8"/>
        <v>2.967580383634676E-2</v>
      </c>
      <c r="AF29" s="49">
        <f t="shared" si="9"/>
        <v>3.5496658709697114E-2</v>
      </c>
      <c r="AG29" s="49">
        <f t="shared" si="10"/>
        <v>1.0062305898749053E-2</v>
      </c>
      <c r="AH29" s="49">
        <f t="shared" si="11"/>
        <v>4.6977617561176277E-3</v>
      </c>
      <c r="AS29" s="2">
        <v>23</v>
      </c>
      <c r="AT29" s="2" t="s">
        <v>240</v>
      </c>
      <c r="AU29" s="2" t="s">
        <v>417</v>
      </c>
      <c r="AV29" s="49">
        <f t="shared" si="13"/>
        <v>4.9913233616661716E-2</v>
      </c>
      <c r="AW29" s="49">
        <f t="shared" si="14"/>
        <v>2.3273951704624398E-2</v>
      </c>
      <c r="AZ29" s="2">
        <v>23</v>
      </c>
      <c r="BA29" s="2" t="s">
        <v>240</v>
      </c>
      <c r="BB29" s="2" t="s">
        <v>417</v>
      </c>
      <c r="BC29" s="52">
        <f t="shared" si="15"/>
        <v>0.31800583124564147</v>
      </c>
    </row>
    <row r="30" spans="2:55" x14ac:dyDescent="0.25">
      <c r="B30" s="41">
        <v>25</v>
      </c>
      <c r="C30" s="39" t="s">
        <v>359</v>
      </c>
      <c r="D30" s="2">
        <v>2</v>
      </c>
      <c r="E30" s="2">
        <v>3</v>
      </c>
      <c r="F30" s="2">
        <v>2</v>
      </c>
      <c r="G30" s="2">
        <v>2</v>
      </c>
      <c r="H30" s="2">
        <v>2</v>
      </c>
      <c r="K30" s="7">
        <v>25</v>
      </c>
      <c r="L30" s="2" t="s">
        <v>242</v>
      </c>
      <c r="M30" s="2">
        <f t="shared" si="1"/>
        <v>4</v>
      </c>
      <c r="N30" s="2">
        <f t="shared" si="1"/>
        <v>9</v>
      </c>
      <c r="O30" s="2">
        <f t="shared" si="1"/>
        <v>4</v>
      </c>
      <c r="P30" s="2">
        <f t="shared" si="1"/>
        <v>4</v>
      </c>
      <c r="Q30" s="2">
        <f t="shared" si="1"/>
        <v>4</v>
      </c>
      <c r="S30" s="7">
        <v>25</v>
      </c>
      <c r="T30" s="2" t="s">
        <v>242</v>
      </c>
      <c r="U30" s="49">
        <f t="shared" si="2"/>
        <v>0.10862508931871369</v>
      </c>
      <c r="V30" s="49">
        <f t="shared" si="3"/>
        <v>0.1732050807568877</v>
      </c>
      <c r="W30" s="49">
        <f t="shared" si="4"/>
        <v>0.1130466837888443</v>
      </c>
      <c r="X30" s="49">
        <f t="shared" si="5"/>
        <v>0.11180339887498948</v>
      </c>
      <c r="Y30" s="49">
        <f t="shared" si="6"/>
        <v>0.11744404390294069</v>
      </c>
      <c r="AB30" s="2">
        <v>25</v>
      </c>
      <c r="AC30" s="2" t="s">
        <v>242</v>
      </c>
      <c r="AD30" s="49">
        <f t="shared" si="7"/>
        <v>4.9641665818652154E-2</v>
      </c>
      <c r="AE30" s="49">
        <f t="shared" si="8"/>
        <v>4.4513705754520141E-2</v>
      </c>
      <c r="AF30" s="49">
        <f t="shared" si="9"/>
        <v>1.7748329354848557E-2</v>
      </c>
      <c r="AG30" s="49">
        <f t="shared" si="10"/>
        <v>1.0062305898749053E-2</v>
      </c>
      <c r="AH30" s="49">
        <f t="shared" si="11"/>
        <v>4.6977617561176277E-3</v>
      </c>
      <c r="AS30" s="2">
        <v>24</v>
      </c>
      <c r="AT30" s="2" t="s">
        <v>241</v>
      </c>
      <c r="AU30" s="2" t="s">
        <v>418</v>
      </c>
      <c r="AV30" s="49">
        <f t="shared" si="13"/>
        <v>2.9450584634090851E-2</v>
      </c>
      <c r="AW30" s="49">
        <f t="shared" si="14"/>
        <v>3.0575593461738368E-2</v>
      </c>
      <c r="AZ30" s="2">
        <v>24</v>
      </c>
      <c r="BA30" s="2" t="s">
        <v>241</v>
      </c>
      <c r="BB30" s="2" t="s">
        <v>418</v>
      </c>
      <c r="BC30" s="52">
        <f t="shared" si="15"/>
        <v>0.50937098498801214</v>
      </c>
    </row>
    <row r="31" spans="2:55" x14ac:dyDescent="0.25">
      <c r="B31" s="41">
        <v>26</v>
      </c>
      <c r="C31" s="39" t="s">
        <v>360</v>
      </c>
      <c r="D31" s="2">
        <v>3</v>
      </c>
      <c r="E31" s="2">
        <v>3</v>
      </c>
      <c r="F31" s="2">
        <v>2</v>
      </c>
      <c r="G31" s="2">
        <v>2</v>
      </c>
      <c r="H31" s="2">
        <v>2</v>
      </c>
      <c r="K31" s="7">
        <v>26</v>
      </c>
      <c r="L31" s="2" t="s">
        <v>243</v>
      </c>
      <c r="M31" s="2">
        <f t="shared" si="1"/>
        <v>9</v>
      </c>
      <c r="N31" s="2">
        <f t="shared" si="1"/>
        <v>9</v>
      </c>
      <c r="O31" s="2">
        <f t="shared" si="1"/>
        <v>4</v>
      </c>
      <c r="P31" s="2">
        <f t="shared" si="1"/>
        <v>4</v>
      </c>
      <c r="Q31" s="2">
        <f t="shared" si="1"/>
        <v>4</v>
      </c>
      <c r="S31" s="7">
        <v>26</v>
      </c>
      <c r="T31" s="2" t="s">
        <v>243</v>
      </c>
      <c r="U31" s="49">
        <f t="shared" si="2"/>
        <v>0.16293763397807054</v>
      </c>
      <c r="V31" s="49">
        <f t="shared" si="3"/>
        <v>0.1732050807568877</v>
      </c>
      <c r="W31" s="49">
        <f t="shared" si="4"/>
        <v>0.1130466837888443</v>
      </c>
      <c r="X31" s="49">
        <f t="shared" si="5"/>
        <v>0.11180339887498948</v>
      </c>
      <c r="Y31" s="49">
        <f t="shared" si="6"/>
        <v>0.11744404390294069</v>
      </c>
      <c r="AB31" s="2">
        <v>26</v>
      </c>
      <c r="AC31" s="2" t="s">
        <v>243</v>
      </c>
      <c r="AD31" s="49">
        <f t="shared" si="7"/>
        <v>7.4462498727978235E-2</v>
      </c>
      <c r="AE31" s="49">
        <f t="shared" si="8"/>
        <v>4.4513705754520141E-2</v>
      </c>
      <c r="AF31" s="49">
        <f t="shared" si="9"/>
        <v>1.7748329354848557E-2</v>
      </c>
      <c r="AG31" s="49">
        <f t="shared" si="10"/>
        <v>1.0062305898749053E-2</v>
      </c>
      <c r="AH31" s="49">
        <f t="shared" si="11"/>
        <v>4.6977617561176277E-3</v>
      </c>
      <c r="AS31" s="2">
        <v>25</v>
      </c>
      <c r="AT31" s="2" t="s">
        <v>242</v>
      </c>
      <c r="AU31" s="2" t="s">
        <v>419</v>
      </c>
      <c r="AV31" s="49">
        <f t="shared" si="13"/>
        <v>5.3025944734605444E-2</v>
      </c>
      <c r="AW31" s="49">
        <f t="shared" si="14"/>
        <v>1.4813891311991321E-2</v>
      </c>
      <c r="AZ31" s="2">
        <v>25</v>
      </c>
      <c r="BA31" s="2" t="s">
        <v>242</v>
      </c>
      <c r="BB31" s="2" t="s">
        <v>419</v>
      </c>
      <c r="BC31" s="52">
        <f t="shared" si="15"/>
        <v>0.2183656708989713</v>
      </c>
    </row>
    <row r="32" spans="2:55" x14ac:dyDescent="0.25">
      <c r="B32" s="41">
        <v>27</v>
      </c>
      <c r="C32" s="39" t="s">
        <v>361</v>
      </c>
      <c r="D32" s="2">
        <v>2</v>
      </c>
      <c r="E32" s="2">
        <v>3</v>
      </c>
      <c r="F32" s="2">
        <v>2</v>
      </c>
      <c r="G32" s="2">
        <v>3</v>
      </c>
      <c r="H32" s="2">
        <v>3</v>
      </c>
      <c r="K32" s="7">
        <v>27</v>
      </c>
      <c r="L32" s="2" t="s">
        <v>244</v>
      </c>
      <c r="M32" s="2">
        <f t="shared" si="1"/>
        <v>4</v>
      </c>
      <c r="N32" s="2">
        <f t="shared" si="1"/>
        <v>9</v>
      </c>
      <c r="O32" s="2">
        <f t="shared" si="1"/>
        <v>4</v>
      </c>
      <c r="P32" s="2">
        <f t="shared" si="1"/>
        <v>9</v>
      </c>
      <c r="Q32" s="2">
        <f t="shared" si="1"/>
        <v>9</v>
      </c>
      <c r="S32" s="7">
        <v>27</v>
      </c>
      <c r="T32" s="2" t="s">
        <v>244</v>
      </c>
      <c r="U32" s="49">
        <f t="shared" si="2"/>
        <v>0.10862508931871369</v>
      </c>
      <c r="V32" s="49">
        <f t="shared" si="3"/>
        <v>0.1732050807568877</v>
      </c>
      <c r="W32" s="49">
        <f t="shared" si="4"/>
        <v>0.1130466837888443</v>
      </c>
      <c r="X32" s="49">
        <f t="shared" si="5"/>
        <v>0.16770509831248423</v>
      </c>
      <c r="Y32" s="49">
        <f t="shared" si="6"/>
        <v>0.17616606585441102</v>
      </c>
      <c r="AB32" s="2">
        <v>27</v>
      </c>
      <c r="AC32" s="2" t="s">
        <v>244</v>
      </c>
      <c r="AD32" s="49">
        <f t="shared" si="7"/>
        <v>4.9641665818652154E-2</v>
      </c>
      <c r="AE32" s="49">
        <f t="shared" si="8"/>
        <v>4.4513705754520141E-2</v>
      </c>
      <c r="AF32" s="49">
        <f t="shared" si="9"/>
        <v>1.7748329354848557E-2</v>
      </c>
      <c r="AG32" s="49">
        <f t="shared" si="10"/>
        <v>1.5093458848123581E-2</v>
      </c>
      <c r="AH32" s="49">
        <f t="shared" si="11"/>
        <v>7.0466426341764411E-3</v>
      </c>
      <c r="AS32" s="2">
        <v>26</v>
      </c>
      <c r="AT32" s="2" t="s">
        <v>243</v>
      </c>
      <c r="AU32" s="2" t="s">
        <v>420</v>
      </c>
      <c r="AV32" s="49">
        <f t="shared" si="13"/>
        <v>3.1027441576267519E-2</v>
      </c>
      <c r="AW32" s="49">
        <f t="shared" si="14"/>
        <v>2.894120734803176E-2</v>
      </c>
      <c r="AZ32" s="2">
        <v>26</v>
      </c>
      <c r="BA32" s="2" t="s">
        <v>243</v>
      </c>
      <c r="BB32" s="2" t="s">
        <v>420</v>
      </c>
      <c r="BC32" s="52">
        <f t="shared" si="15"/>
        <v>0.48260562589237843</v>
      </c>
    </row>
    <row r="33" spans="2:55" x14ac:dyDescent="0.25">
      <c r="B33" s="41">
        <v>28</v>
      </c>
      <c r="C33" s="39" t="s">
        <v>362</v>
      </c>
      <c r="D33" s="2">
        <v>3</v>
      </c>
      <c r="E33" s="2">
        <v>3</v>
      </c>
      <c r="F33" s="2">
        <v>2</v>
      </c>
      <c r="G33" s="2">
        <v>2</v>
      </c>
      <c r="H33" s="2">
        <v>3</v>
      </c>
      <c r="K33" s="7">
        <v>28</v>
      </c>
      <c r="L33" s="2" t="s">
        <v>245</v>
      </c>
      <c r="M33" s="2">
        <f t="shared" si="1"/>
        <v>9</v>
      </c>
      <c r="N33" s="2">
        <f t="shared" si="1"/>
        <v>9</v>
      </c>
      <c r="O33" s="2">
        <f t="shared" si="1"/>
        <v>4</v>
      </c>
      <c r="P33" s="2">
        <f t="shared" si="1"/>
        <v>4</v>
      </c>
      <c r="Q33" s="2">
        <f t="shared" si="1"/>
        <v>9</v>
      </c>
      <c r="S33" s="7">
        <v>28</v>
      </c>
      <c r="T33" s="2" t="s">
        <v>245</v>
      </c>
      <c r="U33" s="49">
        <f t="shared" si="2"/>
        <v>0.16293763397807054</v>
      </c>
      <c r="V33" s="49">
        <f t="shared" si="3"/>
        <v>0.1732050807568877</v>
      </c>
      <c r="W33" s="49">
        <f t="shared" si="4"/>
        <v>0.1130466837888443</v>
      </c>
      <c r="X33" s="49">
        <f t="shared" si="5"/>
        <v>0.11180339887498948</v>
      </c>
      <c r="Y33" s="49">
        <f t="shared" si="6"/>
        <v>0.17616606585441102</v>
      </c>
      <c r="AB33" s="2">
        <v>28</v>
      </c>
      <c r="AC33" s="2" t="s">
        <v>245</v>
      </c>
      <c r="AD33" s="49">
        <f t="shared" si="7"/>
        <v>7.4462498727978235E-2</v>
      </c>
      <c r="AE33" s="49">
        <f t="shared" si="8"/>
        <v>4.4513705754520141E-2</v>
      </c>
      <c r="AF33" s="49">
        <f t="shared" si="9"/>
        <v>1.7748329354848557E-2</v>
      </c>
      <c r="AG33" s="49">
        <f t="shared" si="10"/>
        <v>1.0062305898749053E-2</v>
      </c>
      <c r="AH33" s="49">
        <f t="shared" si="11"/>
        <v>7.0466426341764411E-3</v>
      </c>
      <c r="AS33" s="2">
        <v>27</v>
      </c>
      <c r="AT33" s="2" t="s">
        <v>244</v>
      </c>
      <c r="AU33" s="2" t="s">
        <v>421</v>
      </c>
      <c r="AV33" s="49">
        <f t="shared" si="13"/>
        <v>5.2735892620965931E-2</v>
      </c>
      <c r="AW33" s="49">
        <f t="shared" si="14"/>
        <v>1.5807950938338762E-2</v>
      </c>
      <c r="AZ33" s="2">
        <v>27</v>
      </c>
      <c r="BA33" s="2" t="s">
        <v>244</v>
      </c>
      <c r="BB33" s="2" t="s">
        <v>421</v>
      </c>
      <c r="BC33" s="52">
        <f t="shared" si="15"/>
        <v>0.2306253941633955</v>
      </c>
    </row>
    <row r="34" spans="2:55" x14ac:dyDescent="0.25">
      <c r="B34" s="41">
        <v>29</v>
      </c>
      <c r="C34" s="39" t="s">
        <v>363</v>
      </c>
      <c r="D34" s="2">
        <v>2</v>
      </c>
      <c r="E34" s="2">
        <v>3</v>
      </c>
      <c r="F34" s="2">
        <v>3</v>
      </c>
      <c r="G34" s="2">
        <v>2</v>
      </c>
      <c r="H34" s="2">
        <v>3</v>
      </c>
      <c r="K34" s="7">
        <v>29</v>
      </c>
      <c r="L34" s="2" t="s">
        <v>246</v>
      </c>
      <c r="M34" s="2">
        <f t="shared" si="1"/>
        <v>4</v>
      </c>
      <c r="N34" s="2">
        <f t="shared" si="1"/>
        <v>9</v>
      </c>
      <c r="O34" s="2">
        <f t="shared" si="1"/>
        <v>9</v>
      </c>
      <c r="P34" s="2">
        <f t="shared" si="1"/>
        <v>4</v>
      </c>
      <c r="Q34" s="2">
        <f t="shared" si="1"/>
        <v>9</v>
      </c>
      <c r="S34" s="7">
        <v>29</v>
      </c>
      <c r="T34" s="2" t="s">
        <v>246</v>
      </c>
      <c r="U34" s="49">
        <f t="shared" si="2"/>
        <v>0.10862508931871369</v>
      </c>
      <c r="V34" s="49">
        <f t="shared" si="3"/>
        <v>0.1732050807568877</v>
      </c>
      <c r="W34" s="49">
        <f t="shared" si="4"/>
        <v>0.16957002568326646</v>
      </c>
      <c r="X34" s="49">
        <f t="shared" si="5"/>
        <v>0.11180339887498948</v>
      </c>
      <c r="Y34" s="49">
        <f t="shared" si="6"/>
        <v>0.17616606585441102</v>
      </c>
      <c r="AB34" s="2">
        <v>29</v>
      </c>
      <c r="AC34" s="2" t="s">
        <v>246</v>
      </c>
      <c r="AD34" s="49">
        <f t="shared" si="7"/>
        <v>4.9641665818652154E-2</v>
      </c>
      <c r="AE34" s="49">
        <f t="shared" si="8"/>
        <v>4.4513705754520141E-2</v>
      </c>
      <c r="AF34" s="49">
        <f t="shared" si="9"/>
        <v>2.6622494032272834E-2</v>
      </c>
      <c r="AG34" s="49">
        <f t="shared" si="10"/>
        <v>1.0062305898749053E-2</v>
      </c>
      <c r="AH34" s="49">
        <f t="shared" si="11"/>
        <v>7.0466426341764411E-3</v>
      </c>
      <c r="AS34" s="2">
        <v>28</v>
      </c>
      <c r="AT34" s="2" t="s">
        <v>245</v>
      </c>
      <c r="AU34" s="2" t="s">
        <v>422</v>
      </c>
      <c r="AV34" s="49">
        <f t="shared" si="13"/>
        <v>3.0941945726996913E-2</v>
      </c>
      <c r="AW34" s="49">
        <f t="shared" si="14"/>
        <v>2.9036187928248542E-2</v>
      </c>
      <c r="AZ34" s="2">
        <v>28</v>
      </c>
      <c r="BA34" s="2" t="s">
        <v>245</v>
      </c>
      <c r="BB34" s="2" t="s">
        <v>422</v>
      </c>
      <c r="BC34" s="52">
        <f t="shared" si="15"/>
        <v>0.48411289512855904</v>
      </c>
    </row>
    <row r="35" spans="2:55" x14ac:dyDescent="0.25">
      <c r="B35" s="41">
        <v>30</v>
      </c>
      <c r="C35" s="39" t="s">
        <v>364</v>
      </c>
      <c r="D35" s="2">
        <v>4</v>
      </c>
      <c r="E35" s="2">
        <v>3</v>
      </c>
      <c r="F35" s="2">
        <v>2</v>
      </c>
      <c r="G35" s="2">
        <v>3</v>
      </c>
      <c r="H35" s="2">
        <v>3</v>
      </c>
      <c r="K35" s="7">
        <v>30</v>
      </c>
      <c r="L35" s="2" t="s">
        <v>247</v>
      </c>
      <c r="M35" s="2">
        <f t="shared" si="1"/>
        <v>16</v>
      </c>
      <c r="N35" s="2">
        <f t="shared" si="1"/>
        <v>9</v>
      </c>
      <c r="O35" s="2">
        <f t="shared" si="1"/>
        <v>4</v>
      </c>
      <c r="P35" s="2">
        <f t="shared" si="1"/>
        <v>9</v>
      </c>
      <c r="Q35" s="2">
        <f t="shared" si="1"/>
        <v>9</v>
      </c>
      <c r="S35" s="7">
        <v>30</v>
      </c>
      <c r="T35" s="2" t="s">
        <v>247</v>
      </c>
      <c r="U35" s="49">
        <f t="shared" si="2"/>
        <v>0.21725017863742738</v>
      </c>
      <c r="V35" s="49">
        <f t="shared" si="3"/>
        <v>0.1732050807568877</v>
      </c>
      <c r="W35" s="49">
        <f t="shared" si="4"/>
        <v>0.1130466837888443</v>
      </c>
      <c r="X35" s="49">
        <f t="shared" si="5"/>
        <v>0.16770509831248423</v>
      </c>
      <c r="Y35" s="49">
        <f t="shared" si="6"/>
        <v>0.17616606585441102</v>
      </c>
      <c r="AB35" s="2">
        <v>30</v>
      </c>
      <c r="AC35" s="2" t="s">
        <v>247</v>
      </c>
      <c r="AD35" s="49">
        <f t="shared" si="7"/>
        <v>9.9283331637304309E-2</v>
      </c>
      <c r="AE35" s="49">
        <f t="shared" si="8"/>
        <v>4.4513705754520141E-2</v>
      </c>
      <c r="AF35" s="49">
        <f t="shared" si="9"/>
        <v>1.7748329354848557E-2</v>
      </c>
      <c r="AG35" s="49">
        <f t="shared" si="10"/>
        <v>1.5093458848123581E-2</v>
      </c>
      <c r="AH35" s="49">
        <f t="shared" si="11"/>
        <v>7.0466426341764411E-3</v>
      </c>
      <c r="AS35" s="2">
        <v>29</v>
      </c>
      <c r="AT35" s="2" t="s">
        <v>246</v>
      </c>
      <c r="AU35" s="2" t="s">
        <v>423</v>
      </c>
      <c r="AV35" s="49">
        <f t="shared" si="13"/>
        <v>5.0696557980934559E-2</v>
      </c>
      <c r="AW35" s="49">
        <f t="shared" si="14"/>
        <v>1.7451838484116654E-2</v>
      </c>
      <c r="AZ35" s="2">
        <v>29</v>
      </c>
      <c r="BA35" s="2" t="s">
        <v>246</v>
      </c>
      <c r="BB35" s="2" t="s">
        <v>423</v>
      </c>
      <c r="BC35" s="52">
        <f t="shared" si="15"/>
        <v>0.256085827244175</v>
      </c>
    </row>
    <row r="36" spans="2:55" x14ac:dyDescent="0.25">
      <c r="B36" s="41">
        <v>31</v>
      </c>
      <c r="C36" s="39" t="s">
        <v>365</v>
      </c>
      <c r="D36" s="2">
        <v>4</v>
      </c>
      <c r="E36" s="2">
        <v>2</v>
      </c>
      <c r="F36" s="2">
        <v>2</v>
      </c>
      <c r="G36" s="2">
        <v>3</v>
      </c>
      <c r="H36" s="2">
        <v>3</v>
      </c>
      <c r="K36" s="7">
        <v>31</v>
      </c>
      <c r="L36" s="2" t="s">
        <v>248</v>
      </c>
      <c r="M36" s="2">
        <f t="shared" si="1"/>
        <v>16</v>
      </c>
      <c r="N36" s="2">
        <f t="shared" si="1"/>
        <v>4</v>
      </c>
      <c r="O36" s="2">
        <f t="shared" si="1"/>
        <v>4</v>
      </c>
      <c r="P36" s="2">
        <f t="shared" si="1"/>
        <v>9</v>
      </c>
      <c r="Q36" s="2">
        <f t="shared" si="1"/>
        <v>9</v>
      </c>
      <c r="S36" s="7">
        <v>31</v>
      </c>
      <c r="T36" s="2" t="s">
        <v>248</v>
      </c>
      <c r="U36" s="49">
        <f t="shared" si="2"/>
        <v>0.21725017863742738</v>
      </c>
      <c r="V36" s="49">
        <f t="shared" si="3"/>
        <v>0.11547005383792514</v>
      </c>
      <c r="W36" s="49">
        <f t="shared" si="4"/>
        <v>0.1130466837888443</v>
      </c>
      <c r="X36" s="49">
        <f t="shared" si="5"/>
        <v>0.16770509831248423</v>
      </c>
      <c r="Y36" s="49">
        <f t="shared" si="6"/>
        <v>0.17616606585441102</v>
      </c>
      <c r="AB36" s="2">
        <v>31</v>
      </c>
      <c r="AC36" s="2" t="s">
        <v>248</v>
      </c>
      <c r="AD36" s="49">
        <f t="shared" si="7"/>
        <v>9.9283331637304309E-2</v>
      </c>
      <c r="AE36" s="49">
        <f t="shared" si="8"/>
        <v>2.967580383634676E-2</v>
      </c>
      <c r="AF36" s="49">
        <f t="shared" si="9"/>
        <v>1.7748329354848557E-2</v>
      </c>
      <c r="AG36" s="49">
        <f t="shared" si="10"/>
        <v>1.5093458848123581E-2</v>
      </c>
      <c r="AH36" s="49">
        <f t="shared" si="11"/>
        <v>7.0466426341764411E-3</v>
      </c>
      <c r="AS36" s="2">
        <v>30</v>
      </c>
      <c r="AT36" s="2" t="s">
        <v>247</v>
      </c>
      <c r="AU36" s="2" t="s">
        <v>424</v>
      </c>
      <c r="AV36" s="49">
        <f t="shared" si="13"/>
        <v>1.7751746243621896E-2</v>
      </c>
      <c r="AW36" s="49">
        <f t="shared" si="14"/>
        <v>5.2137539445306059E-2</v>
      </c>
      <c r="AZ36" s="2">
        <v>30</v>
      </c>
      <c r="BA36" s="2" t="s">
        <v>247</v>
      </c>
      <c r="BB36" s="2" t="s">
        <v>424</v>
      </c>
      <c r="BC36" s="52">
        <f t="shared" si="15"/>
        <v>0.74600189329973121</v>
      </c>
    </row>
    <row r="37" spans="2:55" x14ac:dyDescent="0.25">
      <c r="B37" s="41">
        <v>32</v>
      </c>
      <c r="C37" s="38" t="s">
        <v>366</v>
      </c>
      <c r="D37" s="2">
        <v>3</v>
      </c>
      <c r="E37" s="2">
        <v>2</v>
      </c>
      <c r="F37" s="2">
        <v>2</v>
      </c>
      <c r="G37" s="2">
        <v>3</v>
      </c>
      <c r="H37" s="2">
        <v>2</v>
      </c>
      <c r="K37" s="7">
        <v>32</v>
      </c>
      <c r="L37" s="2" t="s">
        <v>249</v>
      </c>
      <c r="M37" s="2">
        <f t="shared" si="1"/>
        <v>9</v>
      </c>
      <c r="N37" s="2">
        <f t="shared" si="1"/>
        <v>4</v>
      </c>
      <c r="O37" s="2">
        <f t="shared" si="1"/>
        <v>4</v>
      </c>
      <c r="P37" s="2">
        <f t="shared" si="1"/>
        <v>9</v>
      </c>
      <c r="Q37" s="2">
        <f t="shared" si="1"/>
        <v>4</v>
      </c>
      <c r="S37" s="7">
        <v>32</v>
      </c>
      <c r="T37" s="2" t="s">
        <v>249</v>
      </c>
      <c r="U37" s="49">
        <f t="shared" si="2"/>
        <v>0.16293763397807054</v>
      </c>
      <c r="V37" s="49">
        <f t="shared" si="3"/>
        <v>0.11547005383792514</v>
      </c>
      <c r="W37" s="49">
        <f t="shared" si="4"/>
        <v>0.1130466837888443</v>
      </c>
      <c r="X37" s="49">
        <f t="shared" si="5"/>
        <v>0.16770509831248423</v>
      </c>
      <c r="Y37" s="49">
        <f t="shared" si="6"/>
        <v>0.11744404390294069</v>
      </c>
      <c r="AB37" s="2">
        <v>32</v>
      </c>
      <c r="AC37" s="2" t="s">
        <v>249</v>
      </c>
      <c r="AD37" s="49">
        <f t="shared" si="7"/>
        <v>7.4462498727978235E-2</v>
      </c>
      <c r="AE37" s="49">
        <f t="shared" si="8"/>
        <v>2.967580383634676E-2</v>
      </c>
      <c r="AF37" s="49">
        <f t="shared" si="9"/>
        <v>1.7748329354848557E-2</v>
      </c>
      <c r="AG37" s="49">
        <f t="shared" si="10"/>
        <v>1.5093458848123581E-2</v>
      </c>
      <c r="AH37" s="49">
        <f t="shared" si="11"/>
        <v>4.6977617561176277E-3</v>
      </c>
      <c r="AS37" s="2">
        <v>31</v>
      </c>
      <c r="AT37" s="2" t="s">
        <v>248</v>
      </c>
      <c r="AU37" s="2" t="s">
        <v>425</v>
      </c>
      <c r="AV37" s="49">
        <f t="shared" si="13"/>
        <v>2.3127496594934533E-2</v>
      </c>
      <c r="AW37" s="49">
        <f t="shared" si="14"/>
        <v>4.9988776007056604E-2</v>
      </c>
      <c r="AZ37" s="2">
        <v>31</v>
      </c>
      <c r="BA37" s="2" t="s">
        <v>248</v>
      </c>
      <c r="BB37" s="2" t="s">
        <v>425</v>
      </c>
      <c r="BC37" s="52">
        <f t="shared" si="15"/>
        <v>0.68368879085468159</v>
      </c>
    </row>
    <row r="38" spans="2:55" x14ac:dyDescent="0.25">
      <c r="B38" s="41">
        <v>33</v>
      </c>
      <c r="C38" s="38" t="s">
        <v>367</v>
      </c>
      <c r="D38" s="2">
        <v>3</v>
      </c>
      <c r="E38" s="2">
        <v>2</v>
      </c>
      <c r="F38" s="2">
        <v>2</v>
      </c>
      <c r="G38" s="2">
        <v>3</v>
      </c>
      <c r="H38" s="2">
        <v>2</v>
      </c>
      <c r="K38" s="7">
        <v>33</v>
      </c>
      <c r="L38" s="2" t="s">
        <v>250</v>
      </c>
      <c r="M38" s="2">
        <f t="shared" si="1"/>
        <v>9</v>
      </c>
      <c r="N38" s="2">
        <f t="shared" si="1"/>
        <v>4</v>
      </c>
      <c r="O38" s="2">
        <f t="shared" si="1"/>
        <v>4</v>
      </c>
      <c r="P38" s="2">
        <f t="shared" si="1"/>
        <v>9</v>
      </c>
      <c r="Q38" s="2">
        <f t="shared" si="1"/>
        <v>4</v>
      </c>
      <c r="S38" s="7">
        <v>33</v>
      </c>
      <c r="T38" s="2" t="s">
        <v>250</v>
      </c>
      <c r="U38" s="49">
        <f t="shared" si="2"/>
        <v>0.16293763397807054</v>
      </c>
      <c r="V38" s="49">
        <f t="shared" si="3"/>
        <v>0.11547005383792514</v>
      </c>
      <c r="W38" s="49">
        <f t="shared" si="4"/>
        <v>0.1130466837888443</v>
      </c>
      <c r="X38" s="49">
        <f t="shared" si="5"/>
        <v>0.16770509831248423</v>
      </c>
      <c r="Y38" s="49">
        <f t="shared" si="6"/>
        <v>0.11744404390294069</v>
      </c>
      <c r="AB38" s="2">
        <v>33</v>
      </c>
      <c r="AC38" s="2" t="s">
        <v>250</v>
      </c>
      <c r="AD38" s="49">
        <f t="shared" si="7"/>
        <v>7.4462498727978235E-2</v>
      </c>
      <c r="AE38" s="49">
        <f t="shared" si="8"/>
        <v>2.967580383634676E-2</v>
      </c>
      <c r="AF38" s="49">
        <f t="shared" si="9"/>
        <v>1.7748329354848557E-2</v>
      </c>
      <c r="AG38" s="49">
        <f t="shared" si="10"/>
        <v>1.5093458848123581E-2</v>
      </c>
      <c r="AH38" s="49">
        <f t="shared" si="11"/>
        <v>4.6977617561176277E-3</v>
      </c>
      <c r="AS38" s="2">
        <v>32</v>
      </c>
      <c r="AT38" s="2" t="s">
        <v>249</v>
      </c>
      <c r="AU38" s="2" t="s">
        <v>426</v>
      </c>
      <c r="AV38" s="49">
        <f t="shared" si="13"/>
        <v>3.4015884756218646E-2</v>
      </c>
      <c r="AW38" s="49">
        <f t="shared" si="14"/>
        <v>2.5359049675751543E-2</v>
      </c>
      <c r="AZ38" s="2">
        <v>32</v>
      </c>
      <c r="BA38" s="2" t="s">
        <v>249</v>
      </c>
      <c r="BB38" s="2" t="s">
        <v>426</v>
      </c>
      <c r="BC38" s="52">
        <f t="shared" si="15"/>
        <v>0.4271002556610331</v>
      </c>
    </row>
    <row r="39" spans="2:55" x14ac:dyDescent="0.25">
      <c r="B39" s="41">
        <v>34</v>
      </c>
      <c r="C39" s="39" t="s">
        <v>368</v>
      </c>
      <c r="D39" s="2">
        <v>3</v>
      </c>
      <c r="E39" s="2">
        <v>3</v>
      </c>
      <c r="F39" s="2">
        <v>3</v>
      </c>
      <c r="G39" s="2">
        <v>3</v>
      </c>
      <c r="H39" s="2">
        <v>2</v>
      </c>
      <c r="K39" s="7">
        <v>34</v>
      </c>
      <c r="L39" s="2" t="s">
        <v>251</v>
      </c>
      <c r="M39" s="2">
        <f t="shared" si="1"/>
        <v>9</v>
      </c>
      <c r="N39" s="2">
        <f t="shared" si="1"/>
        <v>9</v>
      </c>
      <c r="O39" s="2">
        <f t="shared" si="1"/>
        <v>9</v>
      </c>
      <c r="P39" s="2">
        <f t="shared" si="1"/>
        <v>9</v>
      </c>
      <c r="Q39" s="2">
        <f t="shared" si="1"/>
        <v>4</v>
      </c>
      <c r="S39" s="7">
        <v>34</v>
      </c>
      <c r="T39" s="2" t="s">
        <v>251</v>
      </c>
      <c r="U39" s="49">
        <f t="shared" si="2"/>
        <v>0.16293763397807054</v>
      </c>
      <c r="V39" s="49">
        <f t="shared" si="3"/>
        <v>0.1732050807568877</v>
      </c>
      <c r="W39" s="49">
        <f t="shared" si="4"/>
        <v>0.16957002568326646</v>
      </c>
      <c r="X39" s="49">
        <f t="shared" si="5"/>
        <v>0.16770509831248423</v>
      </c>
      <c r="Y39" s="49">
        <f t="shared" si="6"/>
        <v>0.11744404390294069</v>
      </c>
      <c r="AB39" s="2">
        <v>34</v>
      </c>
      <c r="AC39" s="2" t="s">
        <v>251</v>
      </c>
      <c r="AD39" s="49">
        <f t="shared" si="7"/>
        <v>7.4462498727978235E-2</v>
      </c>
      <c r="AE39" s="49">
        <f t="shared" si="8"/>
        <v>4.4513705754520141E-2</v>
      </c>
      <c r="AF39" s="49">
        <f t="shared" si="9"/>
        <v>2.6622494032272834E-2</v>
      </c>
      <c r="AG39" s="49">
        <f t="shared" si="10"/>
        <v>1.5093458848123581E-2</v>
      </c>
      <c r="AH39" s="49">
        <f t="shared" si="11"/>
        <v>4.6977617561176277E-3</v>
      </c>
      <c r="AS39" s="2">
        <v>33</v>
      </c>
      <c r="AT39" s="2" t="s">
        <v>250</v>
      </c>
      <c r="AU39" s="2" t="s">
        <v>427</v>
      </c>
      <c r="AV39" s="49">
        <f t="shared" si="13"/>
        <v>3.4015884756218646E-2</v>
      </c>
      <c r="AW39" s="49">
        <f t="shared" si="14"/>
        <v>2.5359049675751543E-2</v>
      </c>
      <c r="AZ39" s="2">
        <v>33</v>
      </c>
      <c r="BA39" s="2" t="s">
        <v>250</v>
      </c>
      <c r="BB39" s="2" t="s">
        <v>427</v>
      </c>
      <c r="BC39" s="52">
        <f t="shared" si="15"/>
        <v>0.4271002556610331</v>
      </c>
    </row>
    <row r="40" spans="2:55" x14ac:dyDescent="0.25">
      <c r="B40" s="41">
        <v>35</v>
      </c>
      <c r="C40" s="39" t="s">
        <v>369</v>
      </c>
      <c r="D40" s="2">
        <v>2</v>
      </c>
      <c r="E40" s="2">
        <v>3</v>
      </c>
      <c r="F40" s="2">
        <v>3</v>
      </c>
      <c r="G40" s="2">
        <v>2</v>
      </c>
      <c r="H40" s="2">
        <v>2</v>
      </c>
      <c r="K40" s="7">
        <v>35</v>
      </c>
      <c r="L40" s="55" t="s">
        <v>252</v>
      </c>
      <c r="M40" s="2">
        <f t="shared" si="1"/>
        <v>4</v>
      </c>
      <c r="N40" s="2">
        <f t="shared" si="1"/>
        <v>9</v>
      </c>
      <c r="O40" s="2">
        <f t="shared" si="1"/>
        <v>9</v>
      </c>
      <c r="P40" s="2">
        <f t="shared" si="1"/>
        <v>4</v>
      </c>
      <c r="Q40" s="2">
        <f t="shared" si="1"/>
        <v>4</v>
      </c>
      <c r="S40" s="7">
        <v>35</v>
      </c>
      <c r="T40" s="55" t="s">
        <v>252</v>
      </c>
      <c r="U40" s="49">
        <f t="shared" si="2"/>
        <v>0.10862508931871369</v>
      </c>
      <c r="V40" s="49">
        <f t="shared" si="3"/>
        <v>0.1732050807568877</v>
      </c>
      <c r="W40" s="49">
        <f t="shared" si="4"/>
        <v>0.16957002568326646</v>
      </c>
      <c r="X40" s="49">
        <f t="shared" si="5"/>
        <v>0.11180339887498948</v>
      </c>
      <c r="Y40" s="49">
        <f t="shared" si="6"/>
        <v>0.11744404390294069</v>
      </c>
      <c r="AB40" s="2">
        <v>35</v>
      </c>
      <c r="AC40" s="55" t="s">
        <v>252</v>
      </c>
      <c r="AD40" s="49">
        <f t="shared" si="7"/>
        <v>4.9641665818652154E-2</v>
      </c>
      <c r="AE40" s="49">
        <f t="shared" si="8"/>
        <v>4.4513705754520141E-2</v>
      </c>
      <c r="AF40" s="49">
        <f t="shared" si="9"/>
        <v>2.6622494032272834E-2</v>
      </c>
      <c r="AG40" s="49">
        <f t="shared" si="10"/>
        <v>1.0062305898749053E-2</v>
      </c>
      <c r="AH40" s="49">
        <f t="shared" si="11"/>
        <v>4.6977617561176277E-3</v>
      </c>
      <c r="AS40" s="2">
        <v>34</v>
      </c>
      <c r="AT40" s="2" t="s">
        <v>251</v>
      </c>
      <c r="AU40" s="2" t="s">
        <v>428</v>
      </c>
      <c r="AV40" s="49">
        <f t="shared" si="13"/>
        <v>2.6476633343585881E-2</v>
      </c>
      <c r="AW40" s="49">
        <f t="shared" si="14"/>
        <v>3.0694221886436647E-2</v>
      </c>
      <c r="AZ40" s="2">
        <v>34</v>
      </c>
      <c r="BA40" s="2" t="s">
        <v>251</v>
      </c>
      <c r="BB40" s="2" t="s">
        <v>428</v>
      </c>
      <c r="BC40" s="52">
        <f t="shared" si="15"/>
        <v>0.53688582692948728</v>
      </c>
    </row>
    <row r="41" spans="2:55" x14ac:dyDescent="0.25">
      <c r="B41" s="41">
        <v>36</v>
      </c>
      <c r="C41" s="39" t="s">
        <v>370</v>
      </c>
      <c r="D41" s="2">
        <v>3</v>
      </c>
      <c r="E41" s="2">
        <v>3</v>
      </c>
      <c r="F41" s="2">
        <v>3</v>
      </c>
      <c r="G41" s="2">
        <v>2</v>
      </c>
      <c r="H41" s="2">
        <v>3</v>
      </c>
      <c r="K41" s="7">
        <v>36</v>
      </c>
      <c r="L41" s="55" t="s">
        <v>253</v>
      </c>
      <c r="M41" s="2">
        <f t="shared" si="1"/>
        <v>9</v>
      </c>
      <c r="N41" s="2">
        <f t="shared" si="1"/>
        <v>9</v>
      </c>
      <c r="O41" s="2">
        <f t="shared" si="1"/>
        <v>9</v>
      </c>
      <c r="P41" s="2">
        <f t="shared" si="1"/>
        <v>4</v>
      </c>
      <c r="Q41" s="2">
        <f t="shared" si="1"/>
        <v>9</v>
      </c>
      <c r="S41" s="7">
        <v>36</v>
      </c>
      <c r="T41" s="55" t="s">
        <v>253</v>
      </c>
      <c r="U41" s="49">
        <f t="shared" si="2"/>
        <v>0.16293763397807054</v>
      </c>
      <c r="V41" s="49">
        <f t="shared" si="3"/>
        <v>0.1732050807568877</v>
      </c>
      <c r="W41" s="49">
        <f t="shared" si="4"/>
        <v>0.16957002568326646</v>
      </c>
      <c r="X41" s="49">
        <f t="shared" si="5"/>
        <v>0.11180339887498948</v>
      </c>
      <c r="Y41" s="49">
        <f t="shared" si="6"/>
        <v>0.17616606585441102</v>
      </c>
      <c r="AB41" s="2">
        <v>36</v>
      </c>
      <c r="AC41" s="55" t="s">
        <v>253</v>
      </c>
      <c r="AD41" s="49">
        <f t="shared" si="7"/>
        <v>7.4462498727978235E-2</v>
      </c>
      <c r="AE41" s="49">
        <f t="shared" si="8"/>
        <v>4.4513705754520141E-2</v>
      </c>
      <c r="AF41" s="49">
        <f t="shared" si="9"/>
        <v>2.6622494032272834E-2</v>
      </c>
      <c r="AG41" s="49">
        <f t="shared" si="10"/>
        <v>1.0062305898749053E-2</v>
      </c>
      <c r="AH41" s="49">
        <f t="shared" si="11"/>
        <v>7.0466426341764411E-3</v>
      </c>
      <c r="AS41" s="2">
        <v>35</v>
      </c>
      <c r="AT41" s="55" t="s">
        <v>252</v>
      </c>
      <c r="AU41" s="2" t="s">
        <v>429</v>
      </c>
      <c r="AV41" s="49">
        <f t="shared" si="13"/>
        <v>5.0748784384559702E-2</v>
      </c>
      <c r="AW41" s="49">
        <f t="shared" si="14"/>
        <v>1.7293349583955567E-2</v>
      </c>
      <c r="AZ41" s="2">
        <v>35</v>
      </c>
      <c r="BA41" s="55" t="s">
        <v>252</v>
      </c>
      <c r="BB41" s="2" t="s">
        <v>429</v>
      </c>
      <c r="BC41" s="52">
        <f t="shared" si="15"/>
        <v>0.25415648474454983</v>
      </c>
    </row>
    <row r="42" spans="2:55" x14ac:dyDescent="0.25">
      <c r="B42" s="41">
        <v>37</v>
      </c>
      <c r="C42" s="39" t="s">
        <v>371</v>
      </c>
      <c r="D42" s="2">
        <v>2</v>
      </c>
      <c r="E42" s="2">
        <v>3</v>
      </c>
      <c r="F42" s="2">
        <v>3</v>
      </c>
      <c r="G42" s="2">
        <v>2</v>
      </c>
      <c r="H42" s="2">
        <v>3</v>
      </c>
      <c r="K42" s="7">
        <v>37</v>
      </c>
      <c r="L42" s="55" t="s">
        <v>254</v>
      </c>
      <c r="M42" s="2">
        <f t="shared" si="1"/>
        <v>4</v>
      </c>
      <c r="N42" s="2">
        <f t="shared" si="1"/>
        <v>9</v>
      </c>
      <c r="O42" s="2">
        <f t="shared" si="1"/>
        <v>9</v>
      </c>
      <c r="P42" s="2">
        <f t="shared" si="1"/>
        <v>4</v>
      </c>
      <c r="Q42" s="2">
        <f t="shared" si="1"/>
        <v>9</v>
      </c>
      <c r="S42" s="7">
        <v>37</v>
      </c>
      <c r="T42" s="55" t="s">
        <v>254</v>
      </c>
      <c r="U42" s="49">
        <f t="shared" si="2"/>
        <v>0.10862508931871369</v>
      </c>
      <c r="V42" s="49">
        <f t="shared" si="3"/>
        <v>0.1732050807568877</v>
      </c>
      <c r="W42" s="49">
        <f t="shared" si="4"/>
        <v>0.16957002568326646</v>
      </c>
      <c r="X42" s="49">
        <f t="shared" si="5"/>
        <v>0.11180339887498948</v>
      </c>
      <c r="Y42" s="49">
        <f t="shared" si="6"/>
        <v>0.17616606585441102</v>
      </c>
      <c r="AB42" s="2">
        <v>37</v>
      </c>
      <c r="AC42" s="55" t="s">
        <v>254</v>
      </c>
      <c r="AD42" s="49">
        <f t="shared" si="7"/>
        <v>4.9641665818652154E-2</v>
      </c>
      <c r="AE42" s="49">
        <f t="shared" si="8"/>
        <v>4.4513705754520141E-2</v>
      </c>
      <c r="AF42" s="49">
        <f t="shared" si="9"/>
        <v>2.6622494032272834E-2</v>
      </c>
      <c r="AG42" s="49">
        <f t="shared" si="10"/>
        <v>1.0062305898749053E-2</v>
      </c>
      <c r="AH42" s="49">
        <f t="shared" si="11"/>
        <v>7.0466426341764411E-3</v>
      </c>
      <c r="AS42" s="2">
        <v>36</v>
      </c>
      <c r="AT42" s="55" t="s">
        <v>253</v>
      </c>
      <c r="AU42" s="2" t="s">
        <v>430</v>
      </c>
      <c r="AV42" s="49">
        <f t="shared" si="13"/>
        <v>2.6853161953213679E-2</v>
      </c>
      <c r="AW42" s="49">
        <f t="shared" si="14"/>
        <v>3.0376121764207665E-2</v>
      </c>
      <c r="AZ42" s="2">
        <v>36</v>
      </c>
      <c r="BA42" s="55" t="s">
        <v>253</v>
      </c>
      <c r="BB42" s="2" t="s">
        <v>430</v>
      </c>
      <c r="BC42" s="52">
        <f t="shared" si="15"/>
        <v>0.53077934566147256</v>
      </c>
    </row>
    <row r="43" spans="2:55" x14ac:dyDescent="0.25">
      <c r="B43" s="41">
        <v>38</v>
      </c>
      <c r="C43" s="39" t="s">
        <v>372</v>
      </c>
      <c r="D43" s="2">
        <v>2</v>
      </c>
      <c r="E43" s="2">
        <v>3</v>
      </c>
      <c r="F43" s="2">
        <v>3</v>
      </c>
      <c r="G43" s="2">
        <v>3</v>
      </c>
      <c r="H43" s="2">
        <v>3</v>
      </c>
      <c r="K43" s="7">
        <v>38</v>
      </c>
      <c r="L43" s="55" t="s">
        <v>255</v>
      </c>
      <c r="M43" s="2">
        <f t="shared" si="1"/>
        <v>4</v>
      </c>
      <c r="N43" s="2">
        <f t="shared" si="1"/>
        <v>9</v>
      </c>
      <c r="O43" s="2">
        <f t="shared" si="1"/>
        <v>9</v>
      </c>
      <c r="P43" s="2">
        <f t="shared" si="1"/>
        <v>9</v>
      </c>
      <c r="Q43" s="2">
        <f t="shared" si="1"/>
        <v>9</v>
      </c>
      <c r="S43" s="7">
        <v>38</v>
      </c>
      <c r="T43" s="55" t="s">
        <v>255</v>
      </c>
      <c r="U43" s="49">
        <f t="shared" si="2"/>
        <v>0.10862508931871369</v>
      </c>
      <c r="V43" s="49">
        <f t="shared" si="3"/>
        <v>0.1732050807568877</v>
      </c>
      <c r="W43" s="49">
        <f t="shared" si="4"/>
        <v>0.16957002568326646</v>
      </c>
      <c r="X43" s="49">
        <f t="shared" si="5"/>
        <v>0.16770509831248423</v>
      </c>
      <c r="Y43" s="49">
        <f t="shared" si="6"/>
        <v>0.17616606585441102</v>
      </c>
      <c r="AB43" s="2">
        <v>38</v>
      </c>
      <c r="AC43" s="55" t="s">
        <v>255</v>
      </c>
      <c r="AD43" s="49">
        <f t="shared" si="7"/>
        <v>4.9641665818652154E-2</v>
      </c>
      <c r="AE43" s="49">
        <f t="shared" si="8"/>
        <v>4.4513705754520141E-2</v>
      </c>
      <c r="AF43" s="49">
        <f t="shared" si="9"/>
        <v>2.6622494032272834E-2</v>
      </c>
      <c r="AG43" s="49">
        <f t="shared" si="10"/>
        <v>1.5093458848123581E-2</v>
      </c>
      <c r="AH43" s="49">
        <f t="shared" si="11"/>
        <v>7.0466426341764411E-3</v>
      </c>
      <c r="AS43" s="2">
        <v>37</v>
      </c>
      <c r="AT43" s="55" t="s">
        <v>254</v>
      </c>
      <c r="AU43" s="2" t="s">
        <v>431</v>
      </c>
      <c r="AV43" s="49">
        <f t="shared" si="13"/>
        <v>5.0696557980934559E-2</v>
      </c>
      <c r="AW43" s="49">
        <f t="shared" si="14"/>
        <v>1.7451838484116654E-2</v>
      </c>
      <c r="AZ43" s="2">
        <v>37</v>
      </c>
      <c r="BA43" s="55" t="s">
        <v>254</v>
      </c>
      <c r="BB43" s="2" t="s">
        <v>431</v>
      </c>
      <c r="BC43" s="52">
        <f t="shared" si="15"/>
        <v>0.256085827244175</v>
      </c>
    </row>
    <row r="44" spans="2:55" x14ac:dyDescent="0.25">
      <c r="B44" s="41">
        <v>39</v>
      </c>
      <c r="C44" s="38" t="s">
        <v>373</v>
      </c>
      <c r="D44" s="2">
        <v>4</v>
      </c>
      <c r="E44" s="2">
        <v>3</v>
      </c>
      <c r="F44" s="2">
        <v>3</v>
      </c>
      <c r="G44" s="2">
        <v>3</v>
      </c>
      <c r="H44" s="2">
        <v>3</v>
      </c>
      <c r="K44" s="7">
        <v>39</v>
      </c>
      <c r="L44" s="55" t="s">
        <v>256</v>
      </c>
      <c r="M44" s="2">
        <f t="shared" si="1"/>
        <v>16</v>
      </c>
      <c r="N44" s="2">
        <f t="shared" si="1"/>
        <v>9</v>
      </c>
      <c r="O44" s="2">
        <f t="shared" si="1"/>
        <v>9</v>
      </c>
      <c r="P44" s="2">
        <f t="shared" si="1"/>
        <v>9</v>
      </c>
      <c r="Q44" s="2">
        <f t="shared" si="1"/>
        <v>9</v>
      </c>
      <c r="S44" s="7">
        <v>39</v>
      </c>
      <c r="T44" s="55" t="s">
        <v>256</v>
      </c>
      <c r="U44" s="49">
        <f t="shared" si="2"/>
        <v>0.21725017863742738</v>
      </c>
      <c r="V44" s="49">
        <f t="shared" si="3"/>
        <v>0.1732050807568877</v>
      </c>
      <c r="W44" s="49">
        <f t="shared" si="4"/>
        <v>0.16957002568326646</v>
      </c>
      <c r="X44" s="49">
        <f t="shared" si="5"/>
        <v>0.16770509831248423</v>
      </c>
      <c r="Y44" s="49">
        <f t="shared" si="6"/>
        <v>0.17616606585441102</v>
      </c>
      <c r="AB44" s="2">
        <v>39</v>
      </c>
      <c r="AC44" s="55" t="s">
        <v>256</v>
      </c>
      <c r="AD44" s="49">
        <f t="shared" si="7"/>
        <v>9.9283331637304309E-2</v>
      </c>
      <c r="AE44" s="49">
        <f t="shared" si="8"/>
        <v>4.4513705754520141E-2</v>
      </c>
      <c r="AF44" s="49">
        <f t="shared" si="9"/>
        <v>2.6622494032272834E-2</v>
      </c>
      <c r="AG44" s="49">
        <f t="shared" si="10"/>
        <v>1.5093458848123581E-2</v>
      </c>
      <c r="AH44" s="49">
        <f t="shared" si="11"/>
        <v>7.0466426341764411E-3</v>
      </c>
      <c r="AS44" s="2">
        <v>38</v>
      </c>
      <c r="AT44" s="55" t="s">
        <v>255</v>
      </c>
      <c r="AU44" s="2" t="s">
        <v>432</v>
      </c>
      <c r="AV44" s="49">
        <f t="shared" si="13"/>
        <v>5.0445640763530288E-2</v>
      </c>
      <c r="AW44" s="49">
        <f t="shared" si="14"/>
        <v>1.815213146983928E-2</v>
      </c>
      <c r="AZ44" s="2">
        <v>38</v>
      </c>
      <c r="BA44" s="55" t="s">
        <v>255</v>
      </c>
      <c r="BB44" s="2" t="s">
        <v>432</v>
      </c>
      <c r="BC44" s="52">
        <f t="shared" si="15"/>
        <v>0.26461692382787216</v>
      </c>
    </row>
    <row r="45" spans="2:55" x14ac:dyDescent="0.25">
      <c r="B45" s="41">
        <v>40</v>
      </c>
      <c r="C45" s="39" t="s">
        <v>374</v>
      </c>
      <c r="D45" s="2">
        <v>3</v>
      </c>
      <c r="E45" s="2">
        <v>3</v>
      </c>
      <c r="F45" s="2">
        <v>3</v>
      </c>
      <c r="G45" s="2">
        <v>3</v>
      </c>
      <c r="H45" s="2">
        <v>3</v>
      </c>
      <c r="K45" s="7">
        <v>40</v>
      </c>
      <c r="L45" s="55" t="s">
        <v>257</v>
      </c>
      <c r="M45" s="2">
        <f t="shared" si="1"/>
        <v>9</v>
      </c>
      <c r="N45" s="2">
        <f t="shared" si="1"/>
        <v>9</v>
      </c>
      <c r="O45" s="2">
        <f t="shared" si="1"/>
        <v>9</v>
      </c>
      <c r="P45" s="2">
        <f t="shared" si="1"/>
        <v>9</v>
      </c>
      <c r="Q45" s="2">
        <f t="shared" si="1"/>
        <v>9</v>
      </c>
      <c r="S45" s="7">
        <v>40</v>
      </c>
      <c r="T45" s="55" t="s">
        <v>257</v>
      </c>
      <c r="U45" s="49">
        <f t="shared" si="2"/>
        <v>0.16293763397807054</v>
      </c>
      <c r="V45" s="49">
        <f t="shared" si="3"/>
        <v>0.1732050807568877</v>
      </c>
      <c r="W45" s="49">
        <f t="shared" si="4"/>
        <v>0.16957002568326646</v>
      </c>
      <c r="X45" s="49">
        <f t="shared" si="5"/>
        <v>0.16770509831248423</v>
      </c>
      <c r="Y45" s="49">
        <f t="shared" si="6"/>
        <v>0.17616606585441102</v>
      </c>
      <c r="AB45" s="2">
        <v>40</v>
      </c>
      <c r="AC45" s="55" t="s">
        <v>257</v>
      </c>
      <c r="AD45" s="49">
        <f t="shared" si="7"/>
        <v>7.4462498727978235E-2</v>
      </c>
      <c r="AE45" s="49">
        <f t="shared" si="8"/>
        <v>4.4513705754520141E-2</v>
      </c>
      <c r="AF45" s="49">
        <f t="shared" si="9"/>
        <v>2.6622494032272834E-2</v>
      </c>
      <c r="AG45" s="49">
        <f t="shared" si="10"/>
        <v>1.5093458848123581E-2</v>
      </c>
      <c r="AH45" s="49">
        <f t="shared" si="11"/>
        <v>7.0466426341764411E-3</v>
      </c>
      <c r="AS45" s="2">
        <v>39</v>
      </c>
      <c r="AT45" s="55" t="s">
        <v>256</v>
      </c>
      <c r="AU45" s="2" t="s">
        <v>433</v>
      </c>
      <c r="AV45" s="49">
        <f t="shared" si="13"/>
        <v>8.8776571352493731E-3</v>
      </c>
      <c r="AW45" s="49">
        <f t="shared" si="14"/>
        <v>5.2895477911067683E-2</v>
      </c>
      <c r="AZ45" s="2">
        <v>39</v>
      </c>
      <c r="BA45" s="55" t="s">
        <v>256</v>
      </c>
      <c r="BB45" s="2" t="s">
        <v>433</v>
      </c>
      <c r="BC45" s="52">
        <f t="shared" si="15"/>
        <v>0.85628611647129504</v>
      </c>
    </row>
    <row r="46" spans="2:55" x14ac:dyDescent="0.25">
      <c r="B46" s="41">
        <v>41</v>
      </c>
      <c r="C46" s="38" t="s">
        <v>375</v>
      </c>
      <c r="D46" s="2">
        <v>2</v>
      </c>
      <c r="E46" s="2">
        <v>3</v>
      </c>
      <c r="F46" s="2">
        <v>2</v>
      </c>
      <c r="G46" s="2">
        <v>2</v>
      </c>
      <c r="H46" s="2">
        <v>2</v>
      </c>
      <c r="K46" s="7">
        <v>41</v>
      </c>
      <c r="L46" s="55" t="s">
        <v>258</v>
      </c>
      <c r="M46" s="2">
        <f t="shared" si="1"/>
        <v>4</v>
      </c>
      <c r="N46" s="2">
        <f t="shared" si="1"/>
        <v>9</v>
      </c>
      <c r="O46" s="2">
        <f t="shared" si="1"/>
        <v>4</v>
      </c>
      <c r="P46" s="2">
        <f t="shared" si="1"/>
        <v>4</v>
      </c>
      <c r="Q46" s="2">
        <f t="shared" si="1"/>
        <v>4</v>
      </c>
      <c r="S46" s="7">
        <v>41</v>
      </c>
      <c r="T46" s="55" t="s">
        <v>258</v>
      </c>
      <c r="U46" s="49">
        <f t="shared" si="2"/>
        <v>0.10862508931871369</v>
      </c>
      <c r="V46" s="49">
        <f t="shared" si="3"/>
        <v>0.1732050807568877</v>
      </c>
      <c r="W46" s="49">
        <f t="shared" si="4"/>
        <v>0.1130466837888443</v>
      </c>
      <c r="X46" s="49">
        <f t="shared" si="5"/>
        <v>0.11180339887498948</v>
      </c>
      <c r="Y46" s="49">
        <f t="shared" si="6"/>
        <v>0.11744404390294069</v>
      </c>
      <c r="AB46" s="2">
        <v>41</v>
      </c>
      <c r="AC46" s="55" t="s">
        <v>258</v>
      </c>
      <c r="AD46" s="49">
        <f t="shared" si="7"/>
        <v>4.9641665818652154E-2</v>
      </c>
      <c r="AE46" s="49">
        <f t="shared" si="8"/>
        <v>4.4513705754520141E-2</v>
      </c>
      <c r="AF46" s="49">
        <f t="shared" si="9"/>
        <v>1.7748329354848557E-2</v>
      </c>
      <c r="AG46" s="49">
        <f t="shared" si="10"/>
        <v>1.0062305898749053E-2</v>
      </c>
      <c r="AH46" s="49">
        <f t="shared" si="11"/>
        <v>4.6977617561176277E-3</v>
      </c>
      <c r="AS46" s="2">
        <v>40</v>
      </c>
      <c r="AT46" s="55" t="s">
        <v>257</v>
      </c>
      <c r="AU46" s="2" t="s">
        <v>434</v>
      </c>
      <c r="AV46" s="49">
        <f t="shared" si="13"/>
        <v>2.6376390727588413E-2</v>
      </c>
      <c r="AW46" s="49">
        <f t="shared" si="14"/>
        <v>3.0783794175777056E-2</v>
      </c>
      <c r="AZ46" s="2">
        <v>40</v>
      </c>
      <c r="BA46" s="55" t="s">
        <v>257</v>
      </c>
      <c r="BB46" s="2" t="s">
        <v>434</v>
      </c>
      <c r="BC46" s="52">
        <f t="shared" si="15"/>
        <v>0.53855308949437242</v>
      </c>
    </row>
    <row r="47" spans="2:55" x14ac:dyDescent="0.25">
      <c r="B47" s="41">
        <v>42</v>
      </c>
      <c r="C47" s="39" t="s">
        <v>376</v>
      </c>
      <c r="D47" s="2">
        <v>3</v>
      </c>
      <c r="E47" s="2">
        <v>2</v>
      </c>
      <c r="F47" s="2">
        <v>2</v>
      </c>
      <c r="G47" s="2">
        <v>3</v>
      </c>
      <c r="H47" s="2">
        <v>2</v>
      </c>
      <c r="K47" s="7">
        <v>42</v>
      </c>
      <c r="L47" s="55" t="s">
        <v>259</v>
      </c>
      <c r="M47" s="2">
        <f t="shared" si="1"/>
        <v>9</v>
      </c>
      <c r="N47" s="2">
        <f t="shared" si="1"/>
        <v>4</v>
      </c>
      <c r="O47" s="2">
        <f t="shared" si="1"/>
        <v>4</v>
      </c>
      <c r="P47" s="2">
        <f t="shared" si="1"/>
        <v>9</v>
      </c>
      <c r="Q47" s="2">
        <f t="shared" si="1"/>
        <v>4</v>
      </c>
      <c r="S47" s="7">
        <v>42</v>
      </c>
      <c r="T47" s="55" t="s">
        <v>259</v>
      </c>
      <c r="U47" s="49">
        <f t="shared" si="2"/>
        <v>0.16293763397807054</v>
      </c>
      <c r="V47" s="49">
        <f t="shared" si="3"/>
        <v>0.11547005383792514</v>
      </c>
      <c r="W47" s="49">
        <f t="shared" si="4"/>
        <v>0.1130466837888443</v>
      </c>
      <c r="X47" s="49">
        <f t="shared" si="5"/>
        <v>0.16770509831248423</v>
      </c>
      <c r="Y47" s="49">
        <f t="shared" si="6"/>
        <v>0.11744404390294069</v>
      </c>
      <c r="AB47" s="2">
        <v>42</v>
      </c>
      <c r="AC47" s="55" t="s">
        <v>259</v>
      </c>
      <c r="AD47" s="49">
        <f t="shared" si="7"/>
        <v>7.4462498727978235E-2</v>
      </c>
      <c r="AE47" s="49">
        <f t="shared" si="8"/>
        <v>2.967580383634676E-2</v>
      </c>
      <c r="AF47" s="49">
        <f t="shared" si="9"/>
        <v>1.7748329354848557E-2</v>
      </c>
      <c r="AG47" s="49">
        <f t="shared" si="10"/>
        <v>1.5093458848123581E-2</v>
      </c>
      <c r="AH47" s="49">
        <f t="shared" si="11"/>
        <v>4.6977617561176277E-3</v>
      </c>
      <c r="AS47" s="2">
        <v>41</v>
      </c>
      <c r="AT47" s="55" t="s">
        <v>258</v>
      </c>
      <c r="AU47" s="2" t="s">
        <v>435</v>
      </c>
      <c r="AV47" s="49">
        <f t="shared" si="13"/>
        <v>5.3025944734605444E-2</v>
      </c>
      <c r="AW47" s="49">
        <f t="shared" si="14"/>
        <v>1.4813891311991321E-2</v>
      </c>
      <c r="AZ47" s="2">
        <v>41</v>
      </c>
      <c r="BA47" s="55" t="s">
        <v>258</v>
      </c>
      <c r="BB47" s="2" t="s">
        <v>435</v>
      </c>
      <c r="BC47" s="52">
        <f t="shared" si="15"/>
        <v>0.2183656708989713</v>
      </c>
    </row>
    <row r="48" spans="2:55" x14ac:dyDescent="0.25">
      <c r="B48" s="41">
        <v>43</v>
      </c>
      <c r="C48" s="39" t="s">
        <v>377</v>
      </c>
      <c r="D48" s="2">
        <v>2</v>
      </c>
      <c r="E48" s="2">
        <v>2</v>
      </c>
      <c r="F48" s="2">
        <v>2</v>
      </c>
      <c r="G48" s="2">
        <v>3</v>
      </c>
      <c r="H48" s="2">
        <v>2</v>
      </c>
      <c r="K48" s="7">
        <v>43</v>
      </c>
      <c r="L48" s="55" t="s">
        <v>260</v>
      </c>
      <c r="M48" s="2">
        <f t="shared" si="1"/>
        <v>4</v>
      </c>
      <c r="N48" s="2">
        <f t="shared" si="1"/>
        <v>4</v>
      </c>
      <c r="O48" s="2">
        <f t="shared" si="1"/>
        <v>4</v>
      </c>
      <c r="P48" s="2">
        <f t="shared" si="1"/>
        <v>9</v>
      </c>
      <c r="Q48" s="2">
        <f t="shared" si="1"/>
        <v>4</v>
      </c>
      <c r="S48" s="7">
        <v>43</v>
      </c>
      <c r="T48" s="55" t="s">
        <v>260</v>
      </c>
      <c r="U48" s="49">
        <f t="shared" si="2"/>
        <v>0.10862508931871369</v>
      </c>
      <c r="V48" s="49">
        <f t="shared" si="3"/>
        <v>0.11547005383792514</v>
      </c>
      <c r="W48" s="49">
        <f t="shared" si="4"/>
        <v>0.1130466837888443</v>
      </c>
      <c r="X48" s="49">
        <f t="shared" si="5"/>
        <v>0.16770509831248423</v>
      </c>
      <c r="Y48" s="49">
        <f t="shared" si="6"/>
        <v>0.11744404390294069</v>
      </c>
      <c r="AB48" s="2">
        <v>43</v>
      </c>
      <c r="AC48" s="55" t="s">
        <v>260</v>
      </c>
      <c r="AD48" s="49">
        <f t="shared" si="7"/>
        <v>4.9641665818652154E-2</v>
      </c>
      <c r="AE48" s="49">
        <f t="shared" si="8"/>
        <v>2.967580383634676E-2</v>
      </c>
      <c r="AF48" s="49">
        <f t="shared" si="9"/>
        <v>1.7748329354848557E-2</v>
      </c>
      <c r="AG48" s="49">
        <f t="shared" si="10"/>
        <v>1.5093458848123581E-2</v>
      </c>
      <c r="AH48" s="49">
        <f t="shared" si="11"/>
        <v>4.6977617561176277E-3</v>
      </c>
      <c r="AS48" s="2">
        <v>42</v>
      </c>
      <c r="AT48" s="55" t="s">
        <v>259</v>
      </c>
      <c r="AU48" s="2" t="s">
        <v>436</v>
      </c>
      <c r="AV48" s="49">
        <f t="shared" si="13"/>
        <v>3.4015884756218646E-2</v>
      </c>
      <c r="AW48" s="49">
        <f t="shared" si="14"/>
        <v>2.5359049675751543E-2</v>
      </c>
      <c r="AZ48" s="2">
        <v>42</v>
      </c>
      <c r="BA48" s="55" t="s">
        <v>259</v>
      </c>
      <c r="BB48" s="2" t="s">
        <v>436</v>
      </c>
      <c r="BC48" s="52">
        <f t="shared" si="15"/>
        <v>0.4271002556610331</v>
      </c>
    </row>
    <row r="49" spans="2:55" x14ac:dyDescent="0.25">
      <c r="B49" s="41">
        <v>44</v>
      </c>
      <c r="C49" s="39" t="s">
        <v>378</v>
      </c>
      <c r="D49" s="2">
        <v>2</v>
      </c>
      <c r="E49" s="2">
        <v>2</v>
      </c>
      <c r="F49" s="2">
        <v>3</v>
      </c>
      <c r="G49" s="2">
        <v>3</v>
      </c>
      <c r="H49" s="2">
        <v>2</v>
      </c>
      <c r="K49" s="7">
        <v>44</v>
      </c>
      <c r="L49" s="55" t="s">
        <v>261</v>
      </c>
      <c r="M49" s="2">
        <f t="shared" si="1"/>
        <v>4</v>
      </c>
      <c r="N49" s="2">
        <f t="shared" si="1"/>
        <v>4</v>
      </c>
      <c r="O49" s="2">
        <f t="shared" si="1"/>
        <v>9</v>
      </c>
      <c r="P49" s="2">
        <f t="shared" si="1"/>
        <v>9</v>
      </c>
      <c r="Q49" s="2">
        <f t="shared" si="1"/>
        <v>4</v>
      </c>
      <c r="S49" s="7">
        <v>44</v>
      </c>
      <c r="T49" s="55" t="s">
        <v>261</v>
      </c>
      <c r="U49" s="49">
        <f t="shared" si="2"/>
        <v>0.10862508931871369</v>
      </c>
      <c r="V49" s="49">
        <f t="shared" si="3"/>
        <v>0.11547005383792514</v>
      </c>
      <c r="W49" s="49">
        <f t="shared" si="4"/>
        <v>0.16957002568326646</v>
      </c>
      <c r="X49" s="49">
        <f t="shared" si="5"/>
        <v>0.16770509831248423</v>
      </c>
      <c r="Y49" s="49">
        <f t="shared" si="6"/>
        <v>0.11744404390294069</v>
      </c>
      <c r="AB49" s="2">
        <v>44</v>
      </c>
      <c r="AC49" s="55" t="s">
        <v>261</v>
      </c>
      <c r="AD49" s="49">
        <f t="shared" si="7"/>
        <v>4.9641665818652154E-2</v>
      </c>
      <c r="AE49" s="49">
        <f t="shared" si="8"/>
        <v>2.967580383634676E-2</v>
      </c>
      <c r="AF49" s="49">
        <f t="shared" si="9"/>
        <v>2.6622494032272834E-2</v>
      </c>
      <c r="AG49" s="49">
        <f t="shared" si="10"/>
        <v>1.5093458848123581E-2</v>
      </c>
      <c r="AH49" s="49">
        <f t="shared" si="11"/>
        <v>4.6977617561176277E-3</v>
      </c>
      <c r="AS49" s="2">
        <v>43</v>
      </c>
      <c r="AT49" s="55" t="s">
        <v>260</v>
      </c>
      <c r="AU49" s="2" t="s">
        <v>437</v>
      </c>
      <c r="AV49" s="49">
        <f t="shared" si="13"/>
        <v>5.4828177974259595E-2</v>
      </c>
      <c r="AW49" s="49">
        <f t="shared" si="14"/>
        <v>4.993925660135414E-3</v>
      </c>
      <c r="AZ49" s="2">
        <v>43</v>
      </c>
      <c r="BA49" s="55" t="s">
        <v>260</v>
      </c>
      <c r="BB49" s="2" t="s">
        <v>437</v>
      </c>
      <c r="BC49" s="52">
        <f t="shared" si="15"/>
        <v>8.3479606311673268E-2</v>
      </c>
    </row>
    <row r="50" spans="2:55" x14ac:dyDescent="0.25">
      <c r="B50" s="41">
        <v>45</v>
      </c>
      <c r="C50" s="39" t="s">
        <v>379</v>
      </c>
      <c r="D50" s="2">
        <v>3</v>
      </c>
      <c r="E50" s="2">
        <v>2</v>
      </c>
      <c r="F50" s="2">
        <v>3</v>
      </c>
      <c r="G50" s="2">
        <v>3</v>
      </c>
      <c r="H50" s="2">
        <v>2</v>
      </c>
      <c r="K50" s="7">
        <v>45</v>
      </c>
      <c r="L50" s="55" t="s">
        <v>262</v>
      </c>
      <c r="M50" s="2">
        <f t="shared" si="1"/>
        <v>9</v>
      </c>
      <c r="N50" s="2">
        <f t="shared" si="1"/>
        <v>4</v>
      </c>
      <c r="O50" s="2">
        <f t="shared" si="1"/>
        <v>9</v>
      </c>
      <c r="P50" s="2">
        <f t="shared" si="1"/>
        <v>9</v>
      </c>
      <c r="Q50" s="2">
        <f t="shared" si="1"/>
        <v>4</v>
      </c>
      <c r="S50" s="7">
        <v>45</v>
      </c>
      <c r="T50" s="55" t="s">
        <v>262</v>
      </c>
      <c r="U50" s="49">
        <f t="shared" si="2"/>
        <v>0.16293763397807054</v>
      </c>
      <c r="V50" s="49">
        <f t="shared" si="3"/>
        <v>0.11547005383792514</v>
      </c>
      <c r="W50" s="49">
        <f t="shared" si="4"/>
        <v>0.16957002568326646</v>
      </c>
      <c r="X50" s="49">
        <f t="shared" si="5"/>
        <v>0.16770509831248423</v>
      </c>
      <c r="Y50" s="49">
        <f t="shared" si="6"/>
        <v>0.11744404390294069</v>
      </c>
      <c r="AB50" s="2">
        <v>45</v>
      </c>
      <c r="AC50" s="55" t="s">
        <v>262</v>
      </c>
      <c r="AD50" s="49">
        <f t="shared" si="7"/>
        <v>7.4462498727978235E-2</v>
      </c>
      <c r="AE50" s="49">
        <f t="shared" si="8"/>
        <v>2.967580383634676E-2</v>
      </c>
      <c r="AF50" s="49">
        <f t="shared" si="9"/>
        <v>2.6622494032272834E-2</v>
      </c>
      <c r="AG50" s="49">
        <f t="shared" si="10"/>
        <v>1.5093458848123581E-2</v>
      </c>
      <c r="AH50" s="49">
        <f t="shared" si="11"/>
        <v>4.6977617561176277E-3</v>
      </c>
      <c r="AS50" s="2">
        <v>44</v>
      </c>
      <c r="AT50" s="55" t="s">
        <v>261</v>
      </c>
      <c r="AU50" s="2" t="s">
        <v>438</v>
      </c>
      <c r="AV50" s="49">
        <f t="shared" si="13"/>
        <v>5.2629054727309943E-2</v>
      </c>
      <c r="AW50" s="49">
        <f t="shared" si="14"/>
        <v>1.0224864670418048E-2</v>
      </c>
      <c r="AZ50" s="2">
        <v>44</v>
      </c>
      <c r="BA50" s="55" t="s">
        <v>261</v>
      </c>
      <c r="BB50" s="2" t="s">
        <v>438</v>
      </c>
      <c r="BC50" s="52">
        <f t="shared" si="15"/>
        <v>0.16267664400873702</v>
      </c>
    </row>
    <row r="51" spans="2:55" x14ac:dyDescent="0.25">
      <c r="C51" s="53"/>
      <c r="K51" s="99" t="s">
        <v>383</v>
      </c>
      <c r="L51" s="100"/>
      <c r="M51" s="5">
        <f>SUM(M6:M50)</f>
        <v>339</v>
      </c>
      <c r="N51" s="5">
        <f>SUM(N6:N50)</f>
        <v>300</v>
      </c>
      <c r="O51" s="5">
        <f>SUM(O6:O50)</f>
        <v>313</v>
      </c>
      <c r="P51" s="5">
        <f>SUM(P6:P50)</f>
        <v>320</v>
      </c>
      <c r="Q51" s="5">
        <f>SUM(Q6:Q50)</f>
        <v>290</v>
      </c>
      <c r="AD51" s="25"/>
      <c r="AS51" s="2">
        <v>45</v>
      </c>
      <c r="AT51" s="55" t="s">
        <v>262</v>
      </c>
      <c r="AU51" s="2" t="s">
        <v>439</v>
      </c>
      <c r="AV51" s="49">
        <f t="shared" si="13"/>
        <v>3.0344171059059233E-2</v>
      </c>
      <c r="AW51" s="49">
        <f t="shared" si="14"/>
        <v>2.6882893528908654E-2</v>
      </c>
      <c r="AZ51" s="2">
        <v>45</v>
      </c>
      <c r="BA51" s="55" t="s">
        <v>262</v>
      </c>
      <c r="BB51" s="2" t="s">
        <v>439</v>
      </c>
      <c r="BC51" s="52">
        <f t="shared" si="15"/>
        <v>0.4697583865687362</v>
      </c>
    </row>
    <row r="52" spans="2:55" x14ac:dyDescent="0.25">
      <c r="C52" s="53"/>
      <c r="AD52" s="25"/>
    </row>
    <row r="53" spans="2:55" x14ac:dyDescent="0.25">
      <c r="C53" s="53"/>
      <c r="AD53" s="25"/>
    </row>
    <row r="54" spans="2:55" x14ac:dyDescent="0.25">
      <c r="C54" s="53"/>
    </row>
    <row r="55" spans="2:55" x14ac:dyDescent="0.25">
      <c r="C55" s="53"/>
    </row>
    <row r="56" spans="2:55" x14ac:dyDescent="0.25">
      <c r="C56" s="53"/>
    </row>
    <row r="57" spans="2:55" x14ac:dyDescent="0.25">
      <c r="C57" s="53"/>
    </row>
    <row r="58" spans="2:55" x14ac:dyDescent="0.25">
      <c r="C58" s="53"/>
    </row>
    <row r="59" spans="2:55" x14ac:dyDescent="0.25">
      <c r="C59" s="53"/>
    </row>
    <row r="60" spans="2:55" x14ac:dyDescent="0.25">
      <c r="C60" s="53"/>
    </row>
    <row r="61" spans="2:55" x14ac:dyDescent="0.25">
      <c r="C61" s="53"/>
    </row>
    <row r="62" spans="2:55" x14ac:dyDescent="0.25">
      <c r="C62" s="53"/>
    </row>
    <row r="63" spans="2:55" x14ac:dyDescent="0.25">
      <c r="C63" s="53"/>
    </row>
    <row r="64" spans="2:55" x14ac:dyDescent="0.25">
      <c r="C64" s="53"/>
    </row>
    <row r="65" spans="3:3" x14ac:dyDescent="0.25">
      <c r="C65" s="53"/>
    </row>
    <row r="66" spans="3:3" x14ac:dyDescent="0.25">
      <c r="C66" s="53"/>
    </row>
    <row r="67" spans="3:3" x14ac:dyDescent="0.25">
      <c r="C67" s="53"/>
    </row>
    <row r="68" spans="3:3" x14ac:dyDescent="0.25">
      <c r="C68" s="53"/>
    </row>
    <row r="69" spans="3:3" x14ac:dyDescent="0.25">
      <c r="C69" s="53"/>
    </row>
    <row r="70" spans="3:3" x14ac:dyDescent="0.25">
      <c r="C70" s="53"/>
    </row>
    <row r="71" spans="3:3" x14ac:dyDescent="0.25">
      <c r="C71" s="53"/>
    </row>
    <row r="72" spans="3:3" x14ac:dyDescent="0.25">
      <c r="C72" s="53"/>
    </row>
    <row r="73" spans="3:3" x14ac:dyDescent="0.25">
      <c r="C73" s="53"/>
    </row>
    <row r="74" spans="3:3" x14ac:dyDescent="0.25">
      <c r="C74" s="53"/>
    </row>
    <row r="75" spans="3:3" x14ac:dyDescent="0.25">
      <c r="C75" s="53"/>
    </row>
    <row r="76" spans="3:3" x14ac:dyDescent="0.25">
      <c r="C76" s="53"/>
    </row>
    <row r="77" spans="3:3" x14ac:dyDescent="0.25">
      <c r="C77" s="53"/>
    </row>
    <row r="78" spans="3:3" x14ac:dyDescent="0.25">
      <c r="C78" s="53"/>
    </row>
    <row r="79" spans="3:3" x14ac:dyDescent="0.25">
      <c r="C79" s="53"/>
    </row>
    <row r="80" spans="3:3" x14ac:dyDescent="0.25">
      <c r="C80" s="53"/>
    </row>
    <row r="81" spans="3:3" x14ac:dyDescent="0.25">
      <c r="C81" s="53"/>
    </row>
    <row r="82" spans="3:3" x14ac:dyDescent="0.25">
      <c r="C82" s="53"/>
    </row>
    <row r="83" spans="3:3" x14ac:dyDescent="0.25">
      <c r="C83" s="53"/>
    </row>
    <row r="84" spans="3:3" x14ac:dyDescent="0.25">
      <c r="C84" s="53"/>
    </row>
    <row r="85" spans="3:3" x14ac:dyDescent="0.25">
      <c r="C85" s="53"/>
    </row>
    <row r="86" spans="3:3" x14ac:dyDescent="0.25">
      <c r="C86" s="53"/>
    </row>
    <row r="87" spans="3:3" x14ac:dyDescent="0.25">
      <c r="C87" s="53"/>
    </row>
    <row r="88" spans="3:3" x14ac:dyDescent="0.25">
      <c r="C88" s="53"/>
    </row>
    <row r="89" spans="3:3" x14ac:dyDescent="0.25">
      <c r="C89" s="53"/>
    </row>
    <row r="90" spans="3:3" x14ac:dyDescent="0.25">
      <c r="C90" s="53"/>
    </row>
    <row r="91" spans="3:3" x14ac:dyDescent="0.25">
      <c r="C91" s="53"/>
    </row>
    <row r="92" spans="3:3" x14ac:dyDescent="0.25">
      <c r="C92" s="53"/>
    </row>
    <row r="93" spans="3:3" x14ac:dyDescent="0.25">
      <c r="C93" s="53"/>
    </row>
    <row r="94" spans="3:3" x14ac:dyDescent="0.25">
      <c r="C94" s="53"/>
    </row>
    <row r="95" spans="3:3" x14ac:dyDescent="0.25">
      <c r="C95" s="53"/>
    </row>
    <row r="97" spans="3:3" x14ac:dyDescent="0.25">
      <c r="C97" s="53"/>
    </row>
    <row r="98" spans="3:3" x14ac:dyDescent="0.25">
      <c r="C98" s="53"/>
    </row>
    <row r="99" spans="3:3" x14ac:dyDescent="0.25">
      <c r="C99" s="53"/>
    </row>
    <row r="100" spans="3:3" x14ac:dyDescent="0.25">
      <c r="C100" s="53"/>
    </row>
    <row r="101" spans="3:3" x14ac:dyDescent="0.25">
      <c r="C101" s="53"/>
    </row>
    <row r="102" spans="3:3" x14ac:dyDescent="0.25">
      <c r="C102" s="53"/>
    </row>
    <row r="103" spans="3:3" x14ac:dyDescent="0.25">
      <c r="C103" s="53"/>
    </row>
  </sheetData>
  <mergeCells count="9">
    <mergeCell ref="K51:L51"/>
    <mergeCell ref="AB3:AH3"/>
    <mergeCell ref="AB4:AC4"/>
    <mergeCell ref="AK3:AQ3"/>
    <mergeCell ref="AS3:AW3"/>
    <mergeCell ref="AZ3:BC3"/>
    <mergeCell ref="B3:H3"/>
    <mergeCell ref="B2:H2"/>
    <mergeCell ref="K3:Q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DG51"/>
  <sheetViews>
    <sheetView tabSelected="1" topLeftCell="CK1" zoomScale="70" zoomScaleNormal="70" workbookViewId="0">
      <selection activeCell="CR42" sqref="CR42"/>
    </sheetView>
  </sheetViews>
  <sheetFormatPr defaultColWidth="9" defaultRowHeight="15" x14ac:dyDescent="0.25"/>
  <cols>
    <col min="1" max="1" width="11" style="1" bestFit="1" customWidth="1"/>
    <col min="2" max="2" width="5.5703125" style="1" bestFit="1" customWidth="1"/>
    <col min="3" max="3" width="9.140625" style="1" bestFit="1" customWidth="1"/>
    <col min="4" max="10" width="4.28515625" style="1" bestFit="1" customWidth="1"/>
    <col min="11" max="14" width="5.28515625" style="1" bestFit="1" customWidth="1"/>
    <col min="15" max="15" width="3.7109375" style="1" customWidth="1"/>
    <col min="16" max="19" width="5.28515625" style="1" bestFit="1" customWidth="1"/>
    <col min="20" max="23" width="9" style="1"/>
    <col min="24" max="32" width="4.42578125" style="1" bestFit="1" customWidth="1"/>
    <col min="33" max="35" width="5.28515625" style="1" bestFit="1" customWidth="1"/>
    <col min="36" max="36" width="5.7109375" style="1" bestFit="1" customWidth="1"/>
    <col min="37" max="39" width="5.28515625" style="1" bestFit="1" customWidth="1"/>
    <col min="40" max="80" width="9" style="1"/>
    <col min="81" max="81" width="8.140625" style="1" bestFit="1" customWidth="1"/>
    <col min="82" max="103" width="9" style="1"/>
    <col min="104" max="104" width="9.42578125" style="1" bestFit="1" customWidth="1"/>
    <col min="105" max="107" width="9" style="1"/>
    <col min="108" max="108" width="3.85546875" style="1" bestFit="1" customWidth="1"/>
    <col min="109" max="16384" width="9" style="1"/>
  </cols>
  <sheetData>
    <row r="2" spans="1:111" ht="15.75" thickBot="1" x14ac:dyDescent="0.3">
      <c r="A2" s="2" t="s">
        <v>511</v>
      </c>
      <c r="B2" s="94" t="s">
        <v>510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</row>
    <row r="3" spans="1:111" ht="15.75" thickBot="1" x14ac:dyDescent="0.3">
      <c r="B3" s="94" t="s">
        <v>382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V3" s="94" t="s">
        <v>384</v>
      </c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BI3" s="94" t="s">
        <v>386</v>
      </c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C3" s="89" t="s">
        <v>391</v>
      </c>
      <c r="CD3" s="89"/>
      <c r="CE3" s="89"/>
      <c r="CF3" s="89"/>
      <c r="CG3" s="89"/>
      <c r="CH3" s="89"/>
      <c r="CI3" s="89"/>
      <c r="CJ3" s="89"/>
      <c r="CK3" s="89"/>
      <c r="CL3" s="89"/>
      <c r="CM3" s="89"/>
      <c r="CN3" s="89"/>
      <c r="CO3" s="89"/>
      <c r="CP3" s="89"/>
      <c r="CQ3" s="89"/>
      <c r="CR3" s="89"/>
      <c r="CS3" s="89"/>
      <c r="CT3" s="89"/>
      <c r="CW3" s="101" t="s">
        <v>395</v>
      </c>
      <c r="CX3" s="102"/>
      <c r="CY3" s="102"/>
      <c r="CZ3" s="102"/>
      <c r="DA3" s="103"/>
      <c r="DD3" s="101" t="s">
        <v>509</v>
      </c>
      <c r="DE3" s="102"/>
      <c r="DF3" s="102"/>
      <c r="DG3" s="103"/>
    </row>
    <row r="4" spans="1:111" x14ac:dyDescent="0.25">
      <c r="AQ4" s="1">
        <v>302</v>
      </c>
      <c r="AR4" s="1">
        <v>272</v>
      </c>
      <c r="AS4" s="1">
        <v>305</v>
      </c>
      <c r="AT4" s="1">
        <v>287</v>
      </c>
      <c r="AU4" s="1">
        <v>293</v>
      </c>
      <c r="AV4" s="1">
        <v>301</v>
      </c>
      <c r="AW4" s="1">
        <v>266</v>
      </c>
      <c r="AX4" s="1">
        <v>279</v>
      </c>
      <c r="AY4" s="1">
        <v>315</v>
      </c>
      <c r="AZ4" s="1">
        <v>260</v>
      </c>
      <c r="BA4" s="1">
        <v>299</v>
      </c>
      <c r="BB4" s="1">
        <v>301</v>
      </c>
      <c r="BC4" s="1">
        <v>342</v>
      </c>
      <c r="BD4" s="1">
        <v>219</v>
      </c>
      <c r="BE4" s="1">
        <v>140</v>
      </c>
      <c r="BF4" s="1">
        <v>138</v>
      </c>
      <c r="BK4" s="45">
        <v>0.2112955620768121</v>
      </c>
      <c r="BL4" s="45">
        <v>0.14879556207681213</v>
      </c>
      <c r="BM4" s="45">
        <v>0.11754556207681206</v>
      </c>
      <c r="BN4" s="45">
        <v>9.6712228743478706E-2</v>
      </c>
      <c r="BO4" s="45">
        <v>8.1087228743478734E-2</v>
      </c>
      <c r="BP4" s="45">
        <v>6.8587228743478751E-2</v>
      </c>
      <c r="BQ4" s="45">
        <v>5.817056207681208E-2</v>
      </c>
      <c r="BR4" s="45">
        <v>4.9241990648240655E-2</v>
      </c>
      <c r="BS4" s="45">
        <v>4.1429490648240648E-2</v>
      </c>
      <c r="BT4" s="45">
        <v>3.4485046203796201E-2</v>
      </c>
      <c r="BU4" s="45">
        <v>2.8235046203796202E-2</v>
      </c>
      <c r="BV4" s="45">
        <v>2.2553228021978022E-2</v>
      </c>
      <c r="BW4" s="45">
        <v>1.7344894688644689E-2</v>
      </c>
      <c r="BX4" s="45">
        <v>1.2537202380952382E-2</v>
      </c>
      <c r="BY4" s="45">
        <v>8.0729166666666657E-3</v>
      </c>
      <c r="BZ4" s="45">
        <v>3.90625E-3</v>
      </c>
    </row>
    <row r="5" spans="1:111" x14ac:dyDescent="0.25">
      <c r="B5" s="56" t="s">
        <v>216</v>
      </c>
      <c r="C5" s="55" t="s">
        <v>217</v>
      </c>
      <c r="D5" s="2" t="s">
        <v>62</v>
      </c>
      <c r="E5" s="2" t="s">
        <v>48</v>
      </c>
      <c r="F5" s="2" t="s">
        <v>63</v>
      </c>
      <c r="G5" s="2" t="s">
        <v>64</v>
      </c>
      <c r="H5" s="2" t="s">
        <v>65</v>
      </c>
      <c r="I5" s="2" t="s">
        <v>66</v>
      </c>
      <c r="J5" s="2" t="s">
        <v>67</v>
      </c>
      <c r="K5" s="2" t="s">
        <v>68</v>
      </c>
      <c r="L5" s="2" t="s">
        <v>69</v>
      </c>
      <c r="M5" s="2" t="s">
        <v>70</v>
      </c>
      <c r="N5" s="2" t="s">
        <v>71</v>
      </c>
      <c r="O5" s="2" t="s">
        <v>72</v>
      </c>
      <c r="P5" s="5" t="s">
        <v>73</v>
      </c>
      <c r="Q5" s="2" t="s">
        <v>78</v>
      </c>
      <c r="R5" s="2" t="s">
        <v>79</v>
      </c>
      <c r="S5" s="2" t="s">
        <v>80</v>
      </c>
      <c r="V5" s="56" t="s">
        <v>216</v>
      </c>
      <c r="W5" s="55" t="s">
        <v>217</v>
      </c>
      <c r="X5" s="2" t="s">
        <v>62</v>
      </c>
      <c r="Y5" s="2" t="s">
        <v>48</v>
      </c>
      <c r="Z5" s="2" t="s">
        <v>63</v>
      </c>
      <c r="AA5" s="2" t="s">
        <v>64</v>
      </c>
      <c r="AB5" s="2" t="s">
        <v>65</v>
      </c>
      <c r="AC5" s="2" t="s">
        <v>66</v>
      </c>
      <c r="AD5" s="2" t="s">
        <v>67</v>
      </c>
      <c r="AE5" s="2" t="s">
        <v>68</v>
      </c>
      <c r="AF5" s="2" t="s">
        <v>69</v>
      </c>
      <c r="AG5" s="2" t="s">
        <v>70</v>
      </c>
      <c r="AH5" s="2" t="s">
        <v>71</v>
      </c>
      <c r="AI5" s="2" t="s">
        <v>72</v>
      </c>
      <c r="AJ5" s="5" t="s">
        <v>73</v>
      </c>
      <c r="AK5" s="2" t="s">
        <v>78</v>
      </c>
      <c r="AL5" s="2" t="s">
        <v>79</v>
      </c>
      <c r="AM5" s="2" t="s">
        <v>80</v>
      </c>
      <c r="AO5" s="56" t="s">
        <v>216</v>
      </c>
      <c r="AP5" s="55" t="s">
        <v>217</v>
      </c>
      <c r="AQ5" s="2" t="s">
        <v>62</v>
      </c>
      <c r="AR5" s="2" t="s">
        <v>48</v>
      </c>
      <c r="AS5" s="2" t="s">
        <v>63</v>
      </c>
      <c r="AT5" s="2" t="s">
        <v>64</v>
      </c>
      <c r="AU5" s="2" t="s">
        <v>65</v>
      </c>
      <c r="AV5" s="2" t="s">
        <v>66</v>
      </c>
      <c r="AW5" s="2" t="s">
        <v>67</v>
      </c>
      <c r="AX5" s="2" t="s">
        <v>68</v>
      </c>
      <c r="AY5" s="2" t="s">
        <v>69</v>
      </c>
      <c r="AZ5" s="2" t="s">
        <v>70</v>
      </c>
      <c r="BA5" s="2" t="s">
        <v>71</v>
      </c>
      <c r="BB5" s="2" t="s">
        <v>72</v>
      </c>
      <c r="BC5" s="5" t="s">
        <v>73</v>
      </c>
      <c r="BD5" s="2" t="s">
        <v>78</v>
      </c>
      <c r="BE5" s="2" t="s">
        <v>79</v>
      </c>
      <c r="BF5" s="2" t="s">
        <v>80</v>
      </c>
      <c r="BI5" s="56" t="s">
        <v>216</v>
      </c>
      <c r="BJ5" s="55" t="s">
        <v>217</v>
      </c>
      <c r="BK5" s="7" t="s">
        <v>62</v>
      </c>
      <c r="BL5" s="7" t="s">
        <v>48</v>
      </c>
      <c r="BM5" s="7" t="s">
        <v>63</v>
      </c>
      <c r="BN5" s="7" t="s">
        <v>64</v>
      </c>
      <c r="BO5" s="7" t="s">
        <v>65</v>
      </c>
      <c r="BP5" s="7" t="s">
        <v>66</v>
      </c>
      <c r="BQ5" s="7" t="s">
        <v>67</v>
      </c>
      <c r="BR5" s="7" t="s">
        <v>68</v>
      </c>
      <c r="BS5" s="7" t="s">
        <v>69</v>
      </c>
      <c r="BT5" s="7" t="s">
        <v>70</v>
      </c>
      <c r="BU5" s="7" t="s">
        <v>71</v>
      </c>
      <c r="BV5" s="7" t="s">
        <v>72</v>
      </c>
      <c r="BW5" s="4" t="s">
        <v>73</v>
      </c>
      <c r="BX5" s="7" t="s">
        <v>78</v>
      </c>
      <c r="BY5" s="7" t="s">
        <v>79</v>
      </c>
      <c r="BZ5" s="7" t="s">
        <v>80</v>
      </c>
      <c r="CC5" s="2" t="s">
        <v>387</v>
      </c>
      <c r="CD5" s="2" t="s">
        <v>388</v>
      </c>
      <c r="CE5" s="2" t="s">
        <v>62</v>
      </c>
      <c r="CF5" s="2" t="s">
        <v>48</v>
      </c>
      <c r="CG5" s="2" t="s">
        <v>63</v>
      </c>
      <c r="CH5" s="2" t="s">
        <v>64</v>
      </c>
      <c r="CI5" s="2" t="s">
        <v>65</v>
      </c>
      <c r="CJ5" s="2" t="s">
        <v>66</v>
      </c>
      <c r="CK5" s="2" t="s">
        <v>67</v>
      </c>
      <c r="CL5" s="2" t="s">
        <v>68</v>
      </c>
      <c r="CM5" s="2" t="s">
        <v>69</v>
      </c>
      <c r="CN5" s="2" t="s">
        <v>70</v>
      </c>
      <c r="CO5" s="2" t="s">
        <v>71</v>
      </c>
      <c r="CP5" s="2" t="s">
        <v>72</v>
      </c>
      <c r="CQ5" s="5" t="s">
        <v>73</v>
      </c>
      <c r="CR5" s="2" t="s">
        <v>78</v>
      </c>
      <c r="CS5" s="2" t="s">
        <v>79</v>
      </c>
      <c r="CT5" s="2" t="s">
        <v>80</v>
      </c>
      <c r="CW5" s="56" t="s">
        <v>216</v>
      </c>
      <c r="CX5" s="55" t="s">
        <v>217</v>
      </c>
      <c r="CY5" s="2" t="s">
        <v>388</v>
      </c>
      <c r="CZ5" s="2" t="s">
        <v>392</v>
      </c>
      <c r="DA5" s="2" t="s">
        <v>393</v>
      </c>
      <c r="DD5" s="2" t="s">
        <v>387</v>
      </c>
      <c r="DE5" s="2" t="s">
        <v>217</v>
      </c>
      <c r="DF5" s="2" t="s">
        <v>388</v>
      </c>
      <c r="DG5" s="2" t="s">
        <v>507</v>
      </c>
    </row>
    <row r="6" spans="1:111" x14ac:dyDescent="0.25">
      <c r="B6" s="41">
        <v>1</v>
      </c>
      <c r="C6" s="38" t="s">
        <v>336</v>
      </c>
      <c r="D6" s="2">
        <v>4</v>
      </c>
      <c r="E6" s="2">
        <v>3</v>
      </c>
      <c r="F6" s="2">
        <v>3</v>
      </c>
      <c r="G6" s="2">
        <v>3</v>
      </c>
      <c r="H6" s="2">
        <v>3</v>
      </c>
      <c r="I6" s="2">
        <v>2</v>
      </c>
      <c r="J6" s="2">
        <v>2</v>
      </c>
      <c r="K6" s="2">
        <v>2</v>
      </c>
      <c r="L6" s="2">
        <v>3</v>
      </c>
      <c r="M6" s="2">
        <v>2</v>
      </c>
      <c r="N6" s="2">
        <v>3</v>
      </c>
      <c r="O6" s="2">
        <v>2</v>
      </c>
      <c r="P6" s="2">
        <v>2</v>
      </c>
      <c r="Q6" s="2">
        <v>1</v>
      </c>
      <c r="R6" s="2">
        <v>2</v>
      </c>
      <c r="S6" s="2">
        <v>2</v>
      </c>
      <c r="V6" s="41">
        <v>1</v>
      </c>
      <c r="W6" s="38" t="s">
        <v>336</v>
      </c>
      <c r="X6" s="2">
        <f>D6^2</f>
        <v>16</v>
      </c>
      <c r="Y6" s="2">
        <f t="shared" ref="Y6:AM6" si="0">E6^2</f>
        <v>9</v>
      </c>
      <c r="Z6" s="2">
        <f t="shared" si="0"/>
        <v>9</v>
      </c>
      <c r="AA6" s="2">
        <f t="shared" si="0"/>
        <v>9</v>
      </c>
      <c r="AB6" s="2">
        <f t="shared" si="0"/>
        <v>9</v>
      </c>
      <c r="AC6" s="2">
        <f t="shared" si="0"/>
        <v>4</v>
      </c>
      <c r="AD6" s="2">
        <f t="shared" si="0"/>
        <v>4</v>
      </c>
      <c r="AE6" s="2">
        <f t="shared" si="0"/>
        <v>4</v>
      </c>
      <c r="AF6" s="2">
        <f t="shared" si="0"/>
        <v>9</v>
      </c>
      <c r="AG6" s="2">
        <f t="shared" si="0"/>
        <v>4</v>
      </c>
      <c r="AH6" s="2">
        <f t="shared" si="0"/>
        <v>9</v>
      </c>
      <c r="AI6" s="2">
        <f t="shared" si="0"/>
        <v>4</v>
      </c>
      <c r="AJ6" s="2">
        <f t="shared" si="0"/>
        <v>4</v>
      </c>
      <c r="AK6" s="2">
        <f t="shared" si="0"/>
        <v>1</v>
      </c>
      <c r="AL6" s="2">
        <f t="shared" si="0"/>
        <v>4</v>
      </c>
      <c r="AM6" s="2">
        <f t="shared" si="0"/>
        <v>4</v>
      </c>
      <c r="AO6" s="41">
        <v>1</v>
      </c>
      <c r="AP6" s="38" t="s">
        <v>336</v>
      </c>
      <c r="AQ6" s="49">
        <f>D6/SQRT(302)</f>
        <v>0.2301741350593744</v>
      </c>
      <c r="AR6" s="49">
        <f>E6/SQRT(272)</f>
        <v>0.18190171877724973</v>
      </c>
      <c r="AS6" s="49">
        <f>F6/SQRT(305)</f>
        <v>0.17177950029416048</v>
      </c>
      <c r="AT6" s="49">
        <f>G6/SQRT(287)</f>
        <v>0.17708440083028659</v>
      </c>
      <c r="AU6" s="49">
        <f>H6/SQRT(293)</f>
        <v>0.1752618713510958</v>
      </c>
      <c r="AV6" s="49">
        <f>I6/SQRT(301)</f>
        <v>0.115278083540847</v>
      </c>
      <c r="AW6" s="49">
        <f>J6/SQRT(266)</f>
        <v>0.12262786789699316</v>
      </c>
      <c r="AX6" s="49">
        <f>K6/SQRT(279)</f>
        <v>0.11973686801784993</v>
      </c>
      <c r="AY6" s="49">
        <f t="shared" ref="AY6" si="1">L6/SQRT(272)</f>
        <v>0.18190171877724973</v>
      </c>
      <c r="AZ6" s="49">
        <f>M6/SQRT(260)</f>
        <v>0.12403473458920847</v>
      </c>
      <c r="BA6" s="49">
        <f>N6/SQRT(299)</f>
        <v>0.17349447958987207</v>
      </c>
      <c r="BB6" s="49">
        <f>O6/SQRT(301)</f>
        <v>0.115278083540847</v>
      </c>
      <c r="BC6" s="49">
        <f>P6/SQRT(342)</f>
        <v>0.10814761408717503</v>
      </c>
      <c r="BD6" s="49">
        <f>Q6/SQRT(219)</f>
        <v>6.7573737839948592E-2</v>
      </c>
      <c r="BE6" s="49">
        <f>R6/SQRT(140)</f>
        <v>0.1690308509457033</v>
      </c>
      <c r="BF6" s="49">
        <f>S6/SQRT(138)</f>
        <v>0.17025130615174972</v>
      </c>
      <c r="BI6" s="41">
        <v>1</v>
      </c>
      <c r="BJ6" s="38" t="s">
        <v>336</v>
      </c>
      <c r="BK6" s="49">
        <f>AQ6*0.211</f>
        <v>4.8566742497527994E-2</v>
      </c>
      <c r="BL6" s="49">
        <f>AR6*0.149</f>
        <v>2.7103356097810206E-2</v>
      </c>
      <c r="BM6" s="49">
        <f>AS6*0.118</f>
        <v>2.0269981034710935E-2</v>
      </c>
      <c r="BN6" s="49">
        <f>AT6*0.097</f>
        <v>1.7177186880537799E-2</v>
      </c>
      <c r="BO6" s="49">
        <f>AU6*0.081</f>
        <v>1.4196211579438761E-2</v>
      </c>
      <c r="BP6" s="49">
        <f>AV6*0.069</f>
        <v>7.9541877643184433E-3</v>
      </c>
      <c r="BQ6" s="49">
        <f>AW6*0.058</f>
        <v>7.1124163380256039E-3</v>
      </c>
      <c r="BR6" s="49">
        <f>AX6*0.049</f>
        <v>5.8671065328746467E-3</v>
      </c>
      <c r="BS6" s="49">
        <f>AY6*0.041</f>
        <v>7.4579704698672393E-3</v>
      </c>
      <c r="BT6" s="49">
        <f>AZ6*0.034</f>
        <v>4.2171809760330886E-3</v>
      </c>
      <c r="BU6" s="49">
        <f>BA6*0.028</f>
        <v>4.8578454285164181E-3</v>
      </c>
      <c r="BV6" s="49">
        <f>BB6*0.023</f>
        <v>2.6513959214394807E-3</v>
      </c>
      <c r="BW6" s="49">
        <f>BC6*0.017</f>
        <v>1.8385094394819757E-3</v>
      </c>
      <c r="BX6" s="49">
        <f>BD6*0.013</f>
        <v>8.7845859191933162E-4</v>
      </c>
      <c r="BY6" s="49">
        <f>BE6*0.008</f>
        <v>1.3522468075656264E-3</v>
      </c>
      <c r="BZ6" s="49">
        <f>BF6*0.004</f>
        <v>6.8100522460699884E-4</v>
      </c>
      <c r="CC6" s="2"/>
      <c r="CD6" s="2" t="s">
        <v>389</v>
      </c>
      <c r="CE6" s="49">
        <f>MAX(BK6:BK50)</f>
        <v>4.8566742497527994E-2</v>
      </c>
      <c r="CF6" s="49">
        <f t="shared" ref="CF6:CT6" si="2">MAX(BL6:BL50)</f>
        <v>3.6137808130413611E-2</v>
      </c>
      <c r="CG6" s="49">
        <f t="shared" si="2"/>
        <v>2.702664137961458E-2</v>
      </c>
      <c r="CH6" s="49">
        <f t="shared" si="2"/>
        <v>2.2902915840717065E-2</v>
      </c>
      <c r="CI6" s="49">
        <f t="shared" si="2"/>
        <v>1.8928282105918345E-2</v>
      </c>
      <c r="CJ6" s="49">
        <f t="shared" si="2"/>
        <v>1.5908375528636887E-2</v>
      </c>
      <c r="CK6" s="49">
        <f t="shared" si="2"/>
        <v>1.4224832676051208E-2</v>
      </c>
      <c r="CL6" s="49">
        <f t="shared" si="2"/>
        <v>1.1734213065749293E-2</v>
      </c>
      <c r="CM6" s="49">
        <f t="shared" si="2"/>
        <v>9.9439606264896518E-3</v>
      </c>
      <c r="CN6" s="49">
        <f t="shared" si="2"/>
        <v>8.4343619520661772E-3</v>
      </c>
      <c r="CO6" s="49">
        <f t="shared" si="2"/>
        <v>6.4771272380218904E-3</v>
      </c>
      <c r="CP6" s="49">
        <f t="shared" si="2"/>
        <v>5.3027918428789613E-3</v>
      </c>
      <c r="CQ6" s="49">
        <f t="shared" si="2"/>
        <v>3.6770188789639513E-3</v>
      </c>
      <c r="CR6" s="49">
        <f t="shared" si="2"/>
        <v>2.6353757757579953E-3</v>
      </c>
      <c r="CS6" s="49">
        <f t="shared" si="2"/>
        <v>2.0283702113484399E-3</v>
      </c>
      <c r="CT6" s="49">
        <f t="shared" si="2"/>
        <v>6.8100522460699884E-4</v>
      </c>
      <c r="CW6" s="41">
        <v>1</v>
      </c>
      <c r="CX6" s="38" t="s">
        <v>336</v>
      </c>
      <c r="CY6" s="2" t="s">
        <v>394</v>
      </c>
      <c r="CZ6" s="49">
        <f>SQRT((BK6-0.0486)^2+(BL6-0.0361)^2+(BM6-0.027)^2+(BN6-0.0229)^2+(BO6-0.0189)^2+(BP6-0.0159)^2+(BQ6-0.0142)^2+(BR6-0.0117)^2+(BS6-0.0099)^2+(BT6-0.0084)^2+(BU6-0.0065)^2+(BV6-0.0053)^2+(BW6-0.0037)^2+(BX6-0.0026)^2+(BY6-0.002)^2+(BZ6-0.0007)^2)</f>
        <v>1.919694127025184E-2</v>
      </c>
      <c r="DA6" s="49">
        <f>SQRT((BK6-0.0243)^2+(BL6-0.0181)^2+(BM6-0.068)^2+(BN6-0.0115)^2+(BO6-0.0047)^2+(BP6-0.004)^2+(BQ6-0.0036)^2+(BR6-0.0029)^2+(BS6-0.0025)^2+(BT6-0.0021)^2+(BU6-0.0016)^2+(BV6-0.0027)^2+(BW6-0.0009)^2+(BX6-0.0009)^2+(BY6-0.0007)^2+(BZ6-0.0003)^2)</f>
        <v>5.6110662972843658E-2</v>
      </c>
      <c r="DD6" s="41">
        <v>1</v>
      </c>
      <c r="DE6" s="38" t="s">
        <v>336</v>
      </c>
      <c r="DF6" s="2" t="s">
        <v>394</v>
      </c>
      <c r="DG6" s="2">
        <f>DA6/(DA6+CZ6)</f>
        <v>0.74508628360711804</v>
      </c>
    </row>
    <row r="7" spans="1:111" x14ac:dyDescent="0.25">
      <c r="B7" s="41">
        <v>2</v>
      </c>
      <c r="C7" s="38" t="s">
        <v>337</v>
      </c>
      <c r="D7" s="2">
        <v>3</v>
      </c>
      <c r="E7" s="2">
        <v>4</v>
      </c>
      <c r="F7" s="2">
        <v>2</v>
      </c>
      <c r="G7" s="2">
        <v>2</v>
      </c>
      <c r="H7" s="2">
        <v>3</v>
      </c>
      <c r="I7" s="2">
        <v>2</v>
      </c>
      <c r="J7" s="2">
        <v>2</v>
      </c>
      <c r="K7" s="2">
        <v>3</v>
      </c>
      <c r="L7" s="2">
        <v>3</v>
      </c>
      <c r="M7" s="2">
        <v>3</v>
      </c>
      <c r="N7" s="2">
        <v>3</v>
      </c>
      <c r="O7" s="2">
        <v>3</v>
      </c>
      <c r="P7" s="2">
        <v>3</v>
      </c>
      <c r="Q7" s="2">
        <v>1</v>
      </c>
      <c r="R7" s="2">
        <v>1</v>
      </c>
      <c r="S7" s="2">
        <v>2</v>
      </c>
      <c r="V7" s="41">
        <v>2</v>
      </c>
      <c r="W7" s="38" t="s">
        <v>337</v>
      </c>
      <c r="X7" s="2">
        <f t="shared" ref="X7:X50" si="3">D7^2</f>
        <v>9</v>
      </c>
      <c r="Y7" s="2">
        <f t="shared" ref="Y7:Y50" si="4">E7^2</f>
        <v>16</v>
      </c>
      <c r="Z7" s="2">
        <f t="shared" ref="Z7:Z50" si="5">F7^2</f>
        <v>4</v>
      </c>
      <c r="AA7" s="2">
        <f t="shared" ref="AA7:AA50" si="6">G7^2</f>
        <v>4</v>
      </c>
      <c r="AB7" s="2">
        <f t="shared" ref="AB7:AB50" si="7">H7^2</f>
        <v>9</v>
      </c>
      <c r="AC7" s="2">
        <f t="shared" ref="AC7:AC50" si="8">I7^2</f>
        <v>4</v>
      </c>
      <c r="AD7" s="2">
        <f t="shared" ref="AD7:AD50" si="9">J7^2</f>
        <v>4</v>
      </c>
      <c r="AE7" s="2">
        <f t="shared" ref="AE7:AE50" si="10">K7^2</f>
        <v>9</v>
      </c>
      <c r="AF7" s="2">
        <f t="shared" ref="AF7:AF50" si="11">L7^2</f>
        <v>9</v>
      </c>
      <c r="AG7" s="2">
        <f t="shared" ref="AG7:AG50" si="12">M7^2</f>
        <v>9</v>
      </c>
      <c r="AH7" s="2">
        <f t="shared" ref="AH7:AH50" si="13">N7^2</f>
        <v>9</v>
      </c>
      <c r="AI7" s="2">
        <f t="shared" ref="AI7:AI50" si="14">O7^2</f>
        <v>9</v>
      </c>
      <c r="AJ7" s="2">
        <f t="shared" ref="AJ7:AJ50" si="15">P7^2</f>
        <v>9</v>
      </c>
      <c r="AK7" s="2">
        <f t="shared" ref="AK7:AK50" si="16">Q7^2</f>
        <v>1</v>
      </c>
      <c r="AL7" s="2">
        <f t="shared" ref="AL7:AL50" si="17">R7^2</f>
        <v>1</v>
      </c>
      <c r="AM7" s="2">
        <f t="shared" ref="AM7:AM50" si="18">S7^2</f>
        <v>4</v>
      </c>
      <c r="AO7" s="41">
        <v>2</v>
      </c>
      <c r="AP7" s="38" t="s">
        <v>337</v>
      </c>
      <c r="AQ7" s="49">
        <f t="shared" ref="AQ7:AQ50" si="19">D7/SQRT(302)</f>
        <v>0.17263060129453081</v>
      </c>
      <c r="AR7" s="49">
        <f t="shared" ref="AR7:AR50" si="20">E7/SQRT(272)</f>
        <v>0.24253562503633297</v>
      </c>
      <c r="AS7" s="49">
        <f t="shared" ref="AS7:AS50" si="21">F7/SQRT(305)</f>
        <v>0.11451966686277365</v>
      </c>
      <c r="AT7" s="49">
        <f t="shared" ref="AT7:AT50" si="22">G7/SQRT(287)</f>
        <v>0.11805626722019105</v>
      </c>
      <c r="AU7" s="49">
        <f t="shared" ref="AU7:AU50" si="23">H7/SQRT(293)</f>
        <v>0.1752618713510958</v>
      </c>
      <c r="AV7" s="49">
        <f t="shared" ref="AV7:AV50" si="24">I7/SQRT(301)</f>
        <v>0.115278083540847</v>
      </c>
      <c r="AW7" s="49">
        <f t="shared" ref="AW7:AW50" si="25">J7/SQRT(266)</f>
        <v>0.12262786789699316</v>
      </c>
      <c r="AX7" s="49">
        <f t="shared" ref="AX7:AX50" si="26">K7/SQRT(279)</f>
        <v>0.17960530202677488</v>
      </c>
      <c r="AY7" s="49">
        <f t="shared" ref="AY7:AY50" si="27">L7/SQRT(272)</f>
        <v>0.18190171877724973</v>
      </c>
      <c r="AZ7" s="49">
        <f t="shared" ref="AZ7:AZ50" si="28">M7/SQRT(260)</f>
        <v>0.18605210188381269</v>
      </c>
      <c r="BA7" s="49">
        <f t="shared" ref="BA7:BA50" si="29">N7/SQRT(299)</f>
        <v>0.17349447958987207</v>
      </c>
      <c r="BB7" s="49">
        <f t="shared" ref="BB7:BB50" si="30">O7/SQRT(301)</f>
        <v>0.17291712531127049</v>
      </c>
      <c r="BC7" s="49">
        <f t="shared" ref="BC7:BC50" si="31">P7/SQRT(342)</f>
        <v>0.16222142113076254</v>
      </c>
      <c r="BD7" s="49">
        <f t="shared" ref="BD7:BD50" si="32">Q7/SQRT(219)</f>
        <v>6.7573737839948592E-2</v>
      </c>
      <c r="BE7" s="49">
        <f t="shared" ref="BE7:BE50" si="33">R7/SQRT(140)</f>
        <v>8.4515425472851652E-2</v>
      </c>
      <c r="BF7" s="49">
        <f t="shared" ref="BF7:BF50" si="34">S7/SQRT(138)</f>
        <v>0.17025130615174972</v>
      </c>
      <c r="BI7" s="41">
        <v>2</v>
      </c>
      <c r="BJ7" s="38" t="s">
        <v>337</v>
      </c>
      <c r="BK7" s="49">
        <f>AQ7*0.211</f>
        <v>3.6425056873145997E-2</v>
      </c>
      <c r="BL7" s="49">
        <f t="shared" ref="BL7:BL50" si="35">AR7*0.149</f>
        <v>3.6137808130413611E-2</v>
      </c>
      <c r="BM7" s="49">
        <f t="shared" ref="BM7:BM50" si="36">AS7*0.118</f>
        <v>1.351332068980729E-2</v>
      </c>
      <c r="BN7" s="49">
        <f t="shared" ref="BN7:BN50" si="37">AT7*0.097</f>
        <v>1.1451457920358532E-2</v>
      </c>
      <c r="BO7" s="49">
        <f t="shared" ref="BO7:BO50" si="38">AU7*0.081</f>
        <v>1.4196211579438761E-2</v>
      </c>
      <c r="BP7" s="49">
        <f t="shared" ref="BP7:BP50" si="39">AV7*0.069</f>
        <v>7.9541877643184433E-3</v>
      </c>
      <c r="BQ7" s="49">
        <f t="shared" ref="BQ7:BQ50" si="40">AW7*0.058</f>
        <v>7.1124163380256039E-3</v>
      </c>
      <c r="BR7" s="49">
        <f t="shared" ref="BR7:BR50" si="41">AX7*0.049</f>
        <v>8.8006597993119696E-3</v>
      </c>
      <c r="BS7" s="49">
        <f t="shared" ref="BS7:BS50" si="42">AY7*0.041</f>
        <v>7.4579704698672393E-3</v>
      </c>
      <c r="BT7" s="49">
        <f t="shared" ref="BT7:BT50" si="43">AZ7*0.034</f>
        <v>6.3257714640496321E-3</v>
      </c>
      <c r="BU7" s="49">
        <f t="shared" ref="BU7:BU50" si="44">BA7*0.028</f>
        <v>4.8578454285164181E-3</v>
      </c>
      <c r="BV7" s="49">
        <f t="shared" ref="BV7:BV50" si="45">BB7*0.023</f>
        <v>3.9770938821592208E-3</v>
      </c>
      <c r="BW7" s="49">
        <f t="shared" ref="BW7:BW50" si="46">BC7*0.017</f>
        <v>2.7577641592229636E-3</v>
      </c>
      <c r="BX7" s="49">
        <f t="shared" ref="BX7:BX50" si="47">BD7*0.013</f>
        <v>8.7845859191933162E-4</v>
      </c>
      <c r="BY7" s="49">
        <f t="shared" ref="BY7:BY50" si="48">BE7*0.008</f>
        <v>6.7612340378281322E-4</v>
      </c>
      <c r="BZ7" s="49">
        <f t="shared" ref="BZ7:BZ50" si="49">BF7*0.004</f>
        <v>6.8100522460699884E-4</v>
      </c>
      <c r="CC7" s="2"/>
      <c r="CD7" s="2" t="s">
        <v>390</v>
      </c>
      <c r="CE7" s="49">
        <f>MIN(BK6:BK51)</f>
        <v>2.4283371248763997E-2</v>
      </c>
      <c r="CF7" s="49">
        <f t="shared" ref="CF7:CT7" si="50">MIN(BL6:BL51)</f>
        <v>1.8068904065206805E-2</v>
      </c>
      <c r="CG7" s="49">
        <f t="shared" si="50"/>
        <v>6.756660344903645E-3</v>
      </c>
      <c r="CH7" s="49">
        <f t="shared" si="50"/>
        <v>1.1451457920358532E-2</v>
      </c>
      <c r="CI7" s="49">
        <f t="shared" si="50"/>
        <v>4.7320705264795862E-3</v>
      </c>
      <c r="CJ7" s="49">
        <f t="shared" si="50"/>
        <v>3.9770938821592217E-3</v>
      </c>
      <c r="CK7" s="49">
        <f t="shared" si="50"/>
        <v>3.556208169012802E-3</v>
      </c>
      <c r="CL7" s="49">
        <f t="shared" si="50"/>
        <v>2.9335532664373234E-3</v>
      </c>
      <c r="CM7" s="49">
        <f t="shared" si="50"/>
        <v>2.4859901566224129E-3</v>
      </c>
      <c r="CN7" s="49">
        <f t="shared" si="50"/>
        <v>2.1085904880165443E-3</v>
      </c>
      <c r="CO7" s="49">
        <f t="shared" si="50"/>
        <v>1.6192818095054726E-3</v>
      </c>
      <c r="CP7" s="49">
        <f t="shared" si="50"/>
        <v>2.6513959214394807E-3</v>
      </c>
      <c r="CQ7" s="49">
        <f t="shared" si="50"/>
        <v>9.1925471974098783E-4</v>
      </c>
      <c r="CR7" s="49">
        <f t="shared" si="50"/>
        <v>8.7845859191933162E-4</v>
      </c>
      <c r="CS7" s="49">
        <f t="shared" si="50"/>
        <v>6.7612340378281322E-4</v>
      </c>
      <c r="CT7" s="49">
        <f t="shared" si="50"/>
        <v>3.4050261230349942E-4</v>
      </c>
      <c r="CW7" s="41">
        <v>2</v>
      </c>
      <c r="CX7" s="38" t="s">
        <v>337</v>
      </c>
      <c r="CY7" s="2" t="s">
        <v>396</v>
      </c>
      <c r="CZ7" s="49">
        <f t="shared" ref="CZ7:CZ50" si="51">SQRT((BK7-0.0486)^2+(BL7-0.0361)^2+(BM7-0.027)^2+(BN7-0.0229)^2+(BO7-0.0189)^2+(BP7-0.0159)^2+(BQ7-0.0142)^2+(BR7-0.0117)^2+(BS7-0.0099)^2+(BT7-0.0084)^2+(BU7-0.0065)^2+(BV7-0.0053)^2+(BW7-0.0037)^2+(BX7-0.0026)^2+(BY7-0.002)^2+(BZ7-0.0007)^2)</f>
        <v>2.5008180366404561E-2</v>
      </c>
      <c r="DA7" s="49">
        <f t="shared" ref="DA7:DA50" si="52">SQRT((BK7-0.0243)^2+(BL7-0.0181)^2+(BM7-0.068)^2+(BN7-0.0115)^2+(BO7-0.0047)^2+(BP7-0.004)^2+(BQ7-0.0036)^2+(BR7-0.0029)^2+(BS7-0.0025)^2+(BT7-0.0021)^2+(BU7-0.0016)^2+(BV7-0.0027)^2+(BW7-0.0009)^2+(BX7-0.0009)^2+(BY7-0.0007)^2+(BZ7-0.0003)^2)</f>
        <v>6.0435330914877128E-2</v>
      </c>
      <c r="DD7" s="41">
        <v>2</v>
      </c>
      <c r="DE7" s="38" t="s">
        <v>337</v>
      </c>
      <c r="DF7" s="2" t="s">
        <v>396</v>
      </c>
      <c r="DG7" s="2">
        <f t="shared" ref="DG7:DG50" si="53">DA7/(DA7+CZ7)</f>
        <v>0.70731328814335415</v>
      </c>
    </row>
    <row r="8" spans="1:111" x14ac:dyDescent="0.25">
      <c r="B8" s="41">
        <v>3</v>
      </c>
      <c r="C8" s="38" t="s">
        <v>338</v>
      </c>
      <c r="D8" s="2">
        <v>2</v>
      </c>
      <c r="E8" s="2">
        <v>3</v>
      </c>
      <c r="F8" s="2">
        <v>4</v>
      </c>
      <c r="G8" s="2">
        <v>3</v>
      </c>
      <c r="H8" s="2">
        <v>3</v>
      </c>
      <c r="I8" s="2">
        <v>3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O8" s="2">
        <v>2</v>
      </c>
      <c r="P8" s="2">
        <v>2</v>
      </c>
      <c r="Q8" s="2">
        <v>2</v>
      </c>
      <c r="R8" s="2">
        <v>2</v>
      </c>
      <c r="S8" s="2">
        <v>2</v>
      </c>
      <c r="V8" s="41">
        <v>3</v>
      </c>
      <c r="W8" s="38" t="s">
        <v>338</v>
      </c>
      <c r="X8" s="2">
        <f t="shared" si="3"/>
        <v>4</v>
      </c>
      <c r="Y8" s="2">
        <f t="shared" si="4"/>
        <v>9</v>
      </c>
      <c r="Z8" s="2">
        <f t="shared" si="5"/>
        <v>16</v>
      </c>
      <c r="AA8" s="2">
        <f t="shared" si="6"/>
        <v>9</v>
      </c>
      <c r="AB8" s="2">
        <f t="shared" si="7"/>
        <v>9</v>
      </c>
      <c r="AC8" s="2">
        <f t="shared" si="8"/>
        <v>9</v>
      </c>
      <c r="AD8" s="2">
        <f t="shared" si="9"/>
        <v>4</v>
      </c>
      <c r="AE8" s="2">
        <f t="shared" si="10"/>
        <v>4</v>
      </c>
      <c r="AF8" s="2">
        <f t="shared" si="11"/>
        <v>4</v>
      </c>
      <c r="AG8" s="2">
        <f t="shared" si="12"/>
        <v>4</v>
      </c>
      <c r="AH8" s="2">
        <f t="shared" si="13"/>
        <v>4</v>
      </c>
      <c r="AI8" s="2">
        <f t="shared" si="14"/>
        <v>4</v>
      </c>
      <c r="AJ8" s="2">
        <f t="shared" si="15"/>
        <v>4</v>
      </c>
      <c r="AK8" s="2">
        <f t="shared" si="16"/>
        <v>4</v>
      </c>
      <c r="AL8" s="2">
        <f t="shared" si="17"/>
        <v>4</v>
      </c>
      <c r="AM8" s="2">
        <f t="shared" si="18"/>
        <v>4</v>
      </c>
      <c r="AO8" s="41">
        <v>3</v>
      </c>
      <c r="AP8" s="38" t="s">
        <v>338</v>
      </c>
      <c r="AQ8" s="49">
        <f t="shared" si="19"/>
        <v>0.1150870675296872</v>
      </c>
      <c r="AR8" s="49">
        <f t="shared" si="20"/>
        <v>0.18190171877724973</v>
      </c>
      <c r="AS8" s="49">
        <f t="shared" si="21"/>
        <v>0.2290393337255473</v>
      </c>
      <c r="AT8" s="49">
        <f t="shared" si="22"/>
        <v>0.17708440083028659</v>
      </c>
      <c r="AU8" s="49">
        <f t="shared" si="23"/>
        <v>0.1752618713510958</v>
      </c>
      <c r="AV8" s="49">
        <f t="shared" si="24"/>
        <v>0.17291712531127049</v>
      </c>
      <c r="AW8" s="49">
        <f t="shared" si="25"/>
        <v>0.12262786789699316</v>
      </c>
      <c r="AX8" s="49">
        <f t="shared" si="26"/>
        <v>0.11973686801784993</v>
      </c>
      <c r="AY8" s="49">
        <f t="shared" si="27"/>
        <v>0.12126781251816648</v>
      </c>
      <c r="AZ8" s="49">
        <f t="shared" si="28"/>
        <v>0.12403473458920847</v>
      </c>
      <c r="BA8" s="49">
        <f t="shared" si="29"/>
        <v>0.11566298639324804</v>
      </c>
      <c r="BB8" s="49">
        <f t="shared" si="30"/>
        <v>0.115278083540847</v>
      </c>
      <c r="BC8" s="49">
        <f t="shared" si="31"/>
        <v>0.10814761408717503</v>
      </c>
      <c r="BD8" s="49">
        <f t="shared" si="32"/>
        <v>0.13514747567989718</v>
      </c>
      <c r="BE8" s="49">
        <f t="shared" si="33"/>
        <v>0.1690308509457033</v>
      </c>
      <c r="BF8" s="49">
        <f t="shared" si="34"/>
        <v>0.17025130615174972</v>
      </c>
      <c r="BI8" s="41">
        <v>3</v>
      </c>
      <c r="BJ8" s="38" t="s">
        <v>338</v>
      </c>
      <c r="BK8" s="49">
        <f t="shared" ref="BK8:BK50" si="54">AQ8*0.211</f>
        <v>2.4283371248763997E-2</v>
      </c>
      <c r="BL8" s="49">
        <f t="shared" si="35"/>
        <v>2.7103356097810206E-2</v>
      </c>
      <c r="BM8" s="49">
        <f t="shared" si="36"/>
        <v>2.702664137961458E-2</v>
      </c>
      <c r="BN8" s="49">
        <f t="shared" si="37"/>
        <v>1.7177186880537799E-2</v>
      </c>
      <c r="BO8" s="49">
        <f t="shared" si="38"/>
        <v>1.4196211579438761E-2</v>
      </c>
      <c r="BP8" s="49">
        <f t="shared" si="39"/>
        <v>1.1931281646477665E-2</v>
      </c>
      <c r="BQ8" s="49">
        <f t="shared" si="40"/>
        <v>7.1124163380256039E-3</v>
      </c>
      <c r="BR8" s="49">
        <f t="shared" si="41"/>
        <v>5.8671065328746467E-3</v>
      </c>
      <c r="BS8" s="49">
        <f t="shared" si="42"/>
        <v>4.9719803132448259E-3</v>
      </c>
      <c r="BT8" s="49">
        <f t="shared" si="43"/>
        <v>4.2171809760330886E-3</v>
      </c>
      <c r="BU8" s="49">
        <f t="shared" si="44"/>
        <v>3.2385636190109452E-3</v>
      </c>
      <c r="BV8" s="49">
        <f t="shared" si="45"/>
        <v>2.6513959214394807E-3</v>
      </c>
      <c r="BW8" s="49">
        <f t="shared" si="46"/>
        <v>1.8385094394819757E-3</v>
      </c>
      <c r="BX8" s="49">
        <f t="shared" si="47"/>
        <v>1.7569171838386632E-3</v>
      </c>
      <c r="BY8" s="49">
        <f t="shared" si="48"/>
        <v>1.3522468075656264E-3</v>
      </c>
      <c r="BZ8" s="49">
        <f t="shared" si="49"/>
        <v>6.8100522460699884E-4</v>
      </c>
      <c r="CW8" s="41">
        <v>3</v>
      </c>
      <c r="CX8" s="38" t="s">
        <v>338</v>
      </c>
      <c r="CY8" s="2" t="s">
        <v>397</v>
      </c>
      <c r="CZ8" s="49">
        <f t="shared" si="51"/>
        <v>2.9852160372828489E-2</v>
      </c>
      <c r="DA8" s="49">
        <f t="shared" si="52"/>
        <v>4.451738324102554E-2</v>
      </c>
      <c r="DD8" s="41">
        <v>3</v>
      </c>
      <c r="DE8" s="38" t="s">
        <v>338</v>
      </c>
      <c r="DF8" s="2" t="s">
        <v>397</v>
      </c>
      <c r="DG8" s="2">
        <f t="shared" si="53"/>
        <v>0.59859696695425946</v>
      </c>
    </row>
    <row r="9" spans="1:111" x14ac:dyDescent="0.25">
      <c r="B9" s="41">
        <v>4</v>
      </c>
      <c r="C9" s="38" t="s">
        <v>339</v>
      </c>
      <c r="D9" s="2">
        <v>3</v>
      </c>
      <c r="E9" s="2">
        <v>3</v>
      </c>
      <c r="F9" s="2">
        <v>2</v>
      </c>
      <c r="G9" s="2">
        <v>4</v>
      </c>
      <c r="H9" s="2">
        <v>2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2</v>
      </c>
      <c r="O9" s="2">
        <v>3</v>
      </c>
      <c r="P9" s="2">
        <v>3</v>
      </c>
      <c r="Q9" s="2">
        <v>3</v>
      </c>
      <c r="R9" s="2">
        <v>2</v>
      </c>
      <c r="S9" s="2">
        <v>2</v>
      </c>
      <c r="V9" s="41">
        <v>4</v>
      </c>
      <c r="W9" s="38" t="s">
        <v>339</v>
      </c>
      <c r="X9" s="2">
        <f t="shared" si="3"/>
        <v>9</v>
      </c>
      <c r="Y9" s="2">
        <f t="shared" si="4"/>
        <v>9</v>
      </c>
      <c r="Z9" s="2">
        <f t="shared" si="5"/>
        <v>4</v>
      </c>
      <c r="AA9" s="2">
        <f t="shared" si="6"/>
        <v>16</v>
      </c>
      <c r="AB9" s="2">
        <f t="shared" si="7"/>
        <v>4</v>
      </c>
      <c r="AC9" s="2">
        <f t="shared" si="8"/>
        <v>9</v>
      </c>
      <c r="AD9" s="2">
        <f t="shared" si="9"/>
        <v>9</v>
      </c>
      <c r="AE9" s="2">
        <f t="shared" si="10"/>
        <v>9</v>
      </c>
      <c r="AF9" s="2">
        <f t="shared" si="11"/>
        <v>9</v>
      </c>
      <c r="AG9" s="2">
        <f t="shared" si="12"/>
        <v>9</v>
      </c>
      <c r="AH9" s="2">
        <f t="shared" si="13"/>
        <v>4</v>
      </c>
      <c r="AI9" s="2">
        <f t="shared" si="14"/>
        <v>9</v>
      </c>
      <c r="AJ9" s="2">
        <f t="shared" si="15"/>
        <v>9</v>
      </c>
      <c r="AK9" s="2">
        <f t="shared" si="16"/>
        <v>9</v>
      </c>
      <c r="AL9" s="2">
        <f t="shared" si="17"/>
        <v>4</v>
      </c>
      <c r="AM9" s="2">
        <f t="shared" si="18"/>
        <v>4</v>
      </c>
      <c r="AO9" s="41">
        <v>4</v>
      </c>
      <c r="AP9" s="38" t="s">
        <v>339</v>
      </c>
      <c r="AQ9" s="49">
        <f t="shared" si="19"/>
        <v>0.17263060129453081</v>
      </c>
      <c r="AR9" s="49">
        <f t="shared" si="20"/>
        <v>0.18190171877724973</v>
      </c>
      <c r="AS9" s="49">
        <f t="shared" si="21"/>
        <v>0.11451966686277365</v>
      </c>
      <c r="AT9" s="49">
        <f t="shared" si="22"/>
        <v>0.2361125344403821</v>
      </c>
      <c r="AU9" s="49">
        <f t="shared" si="23"/>
        <v>0.11684124756739719</v>
      </c>
      <c r="AV9" s="49">
        <f t="shared" si="24"/>
        <v>0.17291712531127049</v>
      </c>
      <c r="AW9" s="49">
        <f t="shared" si="25"/>
        <v>0.18394180184548975</v>
      </c>
      <c r="AX9" s="49">
        <f t="shared" si="26"/>
        <v>0.17960530202677488</v>
      </c>
      <c r="AY9" s="49">
        <f t="shared" si="27"/>
        <v>0.18190171877724973</v>
      </c>
      <c r="AZ9" s="49">
        <f t="shared" si="28"/>
        <v>0.18605210188381269</v>
      </c>
      <c r="BA9" s="49">
        <f t="shared" si="29"/>
        <v>0.11566298639324804</v>
      </c>
      <c r="BB9" s="49">
        <f t="shared" si="30"/>
        <v>0.17291712531127049</v>
      </c>
      <c r="BC9" s="49">
        <f t="shared" si="31"/>
        <v>0.16222142113076254</v>
      </c>
      <c r="BD9" s="49">
        <f t="shared" si="32"/>
        <v>0.20272121351984579</v>
      </c>
      <c r="BE9" s="49">
        <f t="shared" si="33"/>
        <v>0.1690308509457033</v>
      </c>
      <c r="BF9" s="49">
        <f t="shared" si="34"/>
        <v>0.17025130615174972</v>
      </c>
      <c r="BI9" s="41">
        <v>4</v>
      </c>
      <c r="BJ9" s="38" t="s">
        <v>339</v>
      </c>
      <c r="BK9" s="49">
        <f t="shared" si="54"/>
        <v>3.6425056873145997E-2</v>
      </c>
      <c r="BL9" s="49">
        <f t="shared" si="35"/>
        <v>2.7103356097810206E-2</v>
      </c>
      <c r="BM9" s="49">
        <f t="shared" si="36"/>
        <v>1.351332068980729E-2</v>
      </c>
      <c r="BN9" s="49">
        <f t="shared" si="37"/>
        <v>2.2902915840717065E-2</v>
      </c>
      <c r="BO9" s="49">
        <f t="shared" si="38"/>
        <v>9.4641410529591723E-3</v>
      </c>
      <c r="BP9" s="49">
        <f t="shared" si="39"/>
        <v>1.1931281646477665E-2</v>
      </c>
      <c r="BQ9" s="49">
        <f t="shared" si="40"/>
        <v>1.0668624507038406E-2</v>
      </c>
      <c r="BR9" s="49">
        <f t="shared" si="41"/>
        <v>8.8006597993119696E-3</v>
      </c>
      <c r="BS9" s="49">
        <f t="shared" si="42"/>
        <v>7.4579704698672393E-3</v>
      </c>
      <c r="BT9" s="49">
        <f t="shared" si="43"/>
        <v>6.3257714640496321E-3</v>
      </c>
      <c r="BU9" s="49">
        <f t="shared" si="44"/>
        <v>3.2385636190109452E-3</v>
      </c>
      <c r="BV9" s="49">
        <f t="shared" si="45"/>
        <v>3.9770938821592208E-3</v>
      </c>
      <c r="BW9" s="49">
        <f t="shared" si="46"/>
        <v>2.7577641592229636E-3</v>
      </c>
      <c r="BX9" s="49">
        <f t="shared" si="47"/>
        <v>2.6353757757579953E-3</v>
      </c>
      <c r="BY9" s="49">
        <f t="shared" si="48"/>
        <v>1.3522468075656264E-3</v>
      </c>
      <c r="BZ9" s="49">
        <f t="shared" si="49"/>
        <v>6.8100522460699884E-4</v>
      </c>
      <c r="CW9" s="41">
        <v>4</v>
      </c>
      <c r="CX9" s="38" t="s">
        <v>339</v>
      </c>
      <c r="CY9" s="2" t="s">
        <v>398</v>
      </c>
      <c r="CZ9" s="49">
        <f t="shared" si="51"/>
        <v>2.3678773190494978E-2</v>
      </c>
      <c r="DA9" s="49">
        <f t="shared" si="52"/>
        <v>5.9590901377119726E-2</v>
      </c>
      <c r="DD9" s="41">
        <v>4</v>
      </c>
      <c r="DE9" s="38" t="s">
        <v>339</v>
      </c>
      <c r="DF9" s="2" t="s">
        <v>398</v>
      </c>
      <c r="DG9" s="2">
        <f t="shared" si="53"/>
        <v>0.71563749572159197</v>
      </c>
    </row>
    <row r="10" spans="1:111" x14ac:dyDescent="0.25">
      <c r="B10" s="41">
        <v>5</v>
      </c>
      <c r="C10" s="38" t="s">
        <v>340</v>
      </c>
      <c r="D10" s="2">
        <v>3</v>
      </c>
      <c r="E10" s="2">
        <v>2</v>
      </c>
      <c r="F10" s="2">
        <v>2</v>
      </c>
      <c r="G10" s="2">
        <v>2</v>
      </c>
      <c r="H10" s="2">
        <v>4</v>
      </c>
      <c r="I10" s="2">
        <v>3</v>
      </c>
      <c r="J10" s="2">
        <v>3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2</v>
      </c>
      <c r="V10" s="41">
        <v>5</v>
      </c>
      <c r="W10" s="38" t="s">
        <v>340</v>
      </c>
      <c r="X10" s="2">
        <f t="shared" si="3"/>
        <v>9</v>
      </c>
      <c r="Y10" s="2">
        <f t="shared" si="4"/>
        <v>4</v>
      </c>
      <c r="Z10" s="2">
        <f t="shared" si="5"/>
        <v>4</v>
      </c>
      <c r="AA10" s="2">
        <f t="shared" si="6"/>
        <v>4</v>
      </c>
      <c r="AB10" s="2">
        <f t="shared" si="7"/>
        <v>16</v>
      </c>
      <c r="AC10" s="2">
        <f t="shared" si="8"/>
        <v>9</v>
      </c>
      <c r="AD10" s="2">
        <f t="shared" si="9"/>
        <v>9</v>
      </c>
      <c r="AE10" s="2">
        <f t="shared" si="10"/>
        <v>4</v>
      </c>
      <c r="AF10" s="2">
        <f t="shared" si="11"/>
        <v>4</v>
      </c>
      <c r="AG10" s="2">
        <f t="shared" si="12"/>
        <v>4</v>
      </c>
      <c r="AH10" s="2">
        <f t="shared" si="13"/>
        <v>4</v>
      </c>
      <c r="AI10" s="2">
        <f t="shared" si="14"/>
        <v>4</v>
      </c>
      <c r="AJ10" s="2">
        <f t="shared" si="15"/>
        <v>4</v>
      </c>
      <c r="AK10" s="2">
        <f t="shared" si="16"/>
        <v>4</v>
      </c>
      <c r="AL10" s="2">
        <f t="shared" si="17"/>
        <v>4</v>
      </c>
      <c r="AM10" s="2">
        <f t="shared" si="18"/>
        <v>4</v>
      </c>
      <c r="AO10" s="41">
        <v>5</v>
      </c>
      <c r="AP10" s="38" t="s">
        <v>340</v>
      </c>
      <c r="AQ10" s="49">
        <f t="shared" si="19"/>
        <v>0.17263060129453081</v>
      </c>
      <c r="AR10" s="49">
        <f t="shared" si="20"/>
        <v>0.12126781251816648</v>
      </c>
      <c r="AS10" s="49">
        <f t="shared" si="21"/>
        <v>0.11451966686277365</v>
      </c>
      <c r="AT10" s="49">
        <f t="shared" si="22"/>
        <v>0.11805626722019105</v>
      </c>
      <c r="AU10" s="49">
        <f t="shared" si="23"/>
        <v>0.23368249513479439</v>
      </c>
      <c r="AV10" s="49">
        <f t="shared" si="24"/>
        <v>0.17291712531127049</v>
      </c>
      <c r="AW10" s="49">
        <f t="shared" si="25"/>
        <v>0.18394180184548975</v>
      </c>
      <c r="AX10" s="49">
        <f t="shared" si="26"/>
        <v>0.11973686801784993</v>
      </c>
      <c r="AY10" s="49">
        <f t="shared" si="27"/>
        <v>0.12126781251816648</v>
      </c>
      <c r="AZ10" s="49">
        <f t="shared" si="28"/>
        <v>0.12403473458920847</v>
      </c>
      <c r="BA10" s="49">
        <f t="shared" si="29"/>
        <v>0.11566298639324804</v>
      </c>
      <c r="BB10" s="49">
        <f t="shared" si="30"/>
        <v>0.115278083540847</v>
      </c>
      <c r="BC10" s="49">
        <f t="shared" si="31"/>
        <v>0.10814761408717503</v>
      </c>
      <c r="BD10" s="49">
        <f t="shared" si="32"/>
        <v>0.13514747567989718</v>
      </c>
      <c r="BE10" s="49">
        <f t="shared" si="33"/>
        <v>0.1690308509457033</v>
      </c>
      <c r="BF10" s="49">
        <f t="shared" si="34"/>
        <v>0.17025130615174972</v>
      </c>
      <c r="BI10" s="41">
        <v>5</v>
      </c>
      <c r="BJ10" s="38" t="s">
        <v>340</v>
      </c>
      <c r="BK10" s="49">
        <f t="shared" si="54"/>
        <v>3.6425056873145997E-2</v>
      </c>
      <c r="BL10" s="49">
        <f t="shared" si="35"/>
        <v>1.8068904065206805E-2</v>
      </c>
      <c r="BM10" s="49">
        <f t="shared" si="36"/>
        <v>1.351332068980729E-2</v>
      </c>
      <c r="BN10" s="49">
        <f t="shared" si="37"/>
        <v>1.1451457920358532E-2</v>
      </c>
      <c r="BO10" s="49">
        <f t="shared" si="38"/>
        <v>1.8928282105918345E-2</v>
      </c>
      <c r="BP10" s="49">
        <f t="shared" si="39"/>
        <v>1.1931281646477665E-2</v>
      </c>
      <c r="BQ10" s="49">
        <f t="shared" si="40"/>
        <v>1.0668624507038406E-2</v>
      </c>
      <c r="BR10" s="49">
        <f t="shared" si="41"/>
        <v>5.8671065328746467E-3</v>
      </c>
      <c r="BS10" s="49">
        <f t="shared" si="42"/>
        <v>4.9719803132448259E-3</v>
      </c>
      <c r="BT10" s="49">
        <f t="shared" si="43"/>
        <v>4.2171809760330886E-3</v>
      </c>
      <c r="BU10" s="49">
        <f t="shared" si="44"/>
        <v>3.2385636190109452E-3</v>
      </c>
      <c r="BV10" s="49">
        <f t="shared" si="45"/>
        <v>2.6513959214394807E-3</v>
      </c>
      <c r="BW10" s="49">
        <f t="shared" si="46"/>
        <v>1.8385094394819757E-3</v>
      </c>
      <c r="BX10" s="49">
        <f t="shared" si="47"/>
        <v>1.7569171838386632E-3</v>
      </c>
      <c r="BY10" s="49">
        <f t="shared" si="48"/>
        <v>1.3522468075656264E-3</v>
      </c>
      <c r="BZ10" s="49">
        <f t="shared" si="49"/>
        <v>6.8100522460699884E-4</v>
      </c>
      <c r="CW10" s="41">
        <v>5</v>
      </c>
      <c r="CX10" s="38" t="s">
        <v>340</v>
      </c>
      <c r="CY10" s="2" t="s">
        <v>399</v>
      </c>
      <c r="CZ10" s="49">
        <f t="shared" si="51"/>
        <v>3.0208995088044359E-2</v>
      </c>
      <c r="DA10" s="49">
        <f t="shared" si="52"/>
        <v>5.8782676500064232E-2</v>
      </c>
      <c r="DD10" s="41">
        <v>5</v>
      </c>
      <c r="DE10" s="38" t="s">
        <v>340</v>
      </c>
      <c r="DF10" s="2" t="s">
        <v>399</v>
      </c>
      <c r="DG10" s="2">
        <f t="shared" si="53"/>
        <v>0.66054132314915415</v>
      </c>
    </row>
    <row r="11" spans="1:111" x14ac:dyDescent="0.25">
      <c r="B11" s="41">
        <v>6</v>
      </c>
      <c r="C11" s="42" t="s">
        <v>341</v>
      </c>
      <c r="D11" s="2">
        <v>3</v>
      </c>
      <c r="E11" s="2">
        <v>2</v>
      </c>
      <c r="F11" s="2">
        <v>2</v>
      </c>
      <c r="G11" s="2">
        <v>2</v>
      </c>
      <c r="H11" s="2">
        <v>2</v>
      </c>
      <c r="I11" s="2">
        <v>4</v>
      </c>
      <c r="J11" s="2">
        <v>2</v>
      </c>
      <c r="K11" s="2">
        <v>3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V11" s="41">
        <v>6</v>
      </c>
      <c r="W11" s="42" t="s">
        <v>341</v>
      </c>
      <c r="X11" s="2">
        <f t="shared" si="3"/>
        <v>9</v>
      </c>
      <c r="Y11" s="2">
        <f t="shared" si="4"/>
        <v>4</v>
      </c>
      <c r="Z11" s="2">
        <f t="shared" si="5"/>
        <v>4</v>
      </c>
      <c r="AA11" s="2">
        <f t="shared" si="6"/>
        <v>4</v>
      </c>
      <c r="AB11" s="2">
        <f t="shared" si="7"/>
        <v>4</v>
      </c>
      <c r="AC11" s="2">
        <f t="shared" si="8"/>
        <v>16</v>
      </c>
      <c r="AD11" s="2">
        <f t="shared" si="9"/>
        <v>4</v>
      </c>
      <c r="AE11" s="2">
        <f t="shared" si="10"/>
        <v>9</v>
      </c>
      <c r="AF11" s="2">
        <f t="shared" si="11"/>
        <v>4</v>
      </c>
      <c r="AG11" s="2">
        <f t="shared" si="12"/>
        <v>4</v>
      </c>
      <c r="AH11" s="2">
        <f t="shared" si="13"/>
        <v>4</v>
      </c>
      <c r="AI11" s="2">
        <f t="shared" si="14"/>
        <v>4</v>
      </c>
      <c r="AJ11" s="2">
        <f t="shared" si="15"/>
        <v>4</v>
      </c>
      <c r="AK11" s="2">
        <f t="shared" si="16"/>
        <v>4</v>
      </c>
      <c r="AL11" s="2">
        <f t="shared" si="17"/>
        <v>4</v>
      </c>
      <c r="AM11" s="2">
        <f t="shared" si="18"/>
        <v>4</v>
      </c>
      <c r="AO11" s="41">
        <v>6</v>
      </c>
      <c r="AP11" s="42" t="s">
        <v>341</v>
      </c>
      <c r="AQ11" s="49">
        <f t="shared" si="19"/>
        <v>0.17263060129453081</v>
      </c>
      <c r="AR11" s="49">
        <f t="shared" si="20"/>
        <v>0.12126781251816648</v>
      </c>
      <c r="AS11" s="49">
        <f t="shared" si="21"/>
        <v>0.11451966686277365</v>
      </c>
      <c r="AT11" s="49">
        <f t="shared" si="22"/>
        <v>0.11805626722019105</v>
      </c>
      <c r="AU11" s="49">
        <f t="shared" si="23"/>
        <v>0.11684124756739719</v>
      </c>
      <c r="AV11" s="49">
        <f t="shared" si="24"/>
        <v>0.23055616708169399</v>
      </c>
      <c r="AW11" s="49">
        <f t="shared" si="25"/>
        <v>0.12262786789699316</v>
      </c>
      <c r="AX11" s="49">
        <f t="shared" si="26"/>
        <v>0.17960530202677488</v>
      </c>
      <c r="AY11" s="49">
        <f t="shared" si="27"/>
        <v>0.12126781251816648</v>
      </c>
      <c r="AZ11" s="49">
        <f t="shared" si="28"/>
        <v>0.12403473458920847</v>
      </c>
      <c r="BA11" s="49">
        <f t="shared" si="29"/>
        <v>0.11566298639324804</v>
      </c>
      <c r="BB11" s="49">
        <f t="shared" si="30"/>
        <v>0.115278083540847</v>
      </c>
      <c r="BC11" s="49">
        <f t="shared" si="31"/>
        <v>0.10814761408717503</v>
      </c>
      <c r="BD11" s="49">
        <f t="shared" si="32"/>
        <v>0.13514747567989718</v>
      </c>
      <c r="BE11" s="49">
        <f t="shared" si="33"/>
        <v>0.1690308509457033</v>
      </c>
      <c r="BF11" s="49">
        <f t="shared" si="34"/>
        <v>0.17025130615174972</v>
      </c>
      <c r="BI11" s="41">
        <v>6</v>
      </c>
      <c r="BJ11" s="42" t="s">
        <v>341</v>
      </c>
      <c r="BK11" s="49">
        <f t="shared" si="54"/>
        <v>3.6425056873145997E-2</v>
      </c>
      <c r="BL11" s="49">
        <f t="shared" si="35"/>
        <v>1.8068904065206805E-2</v>
      </c>
      <c r="BM11" s="49">
        <f t="shared" si="36"/>
        <v>1.351332068980729E-2</v>
      </c>
      <c r="BN11" s="49">
        <f t="shared" si="37"/>
        <v>1.1451457920358532E-2</v>
      </c>
      <c r="BO11" s="49">
        <f t="shared" si="38"/>
        <v>9.4641410529591723E-3</v>
      </c>
      <c r="BP11" s="49">
        <f t="shared" si="39"/>
        <v>1.5908375528636887E-2</v>
      </c>
      <c r="BQ11" s="49">
        <f t="shared" si="40"/>
        <v>7.1124163380256039E-3</v>
      </c>
      <c r="BR11" s="49">
        <f t="shared" si="41"/>
        <v>8.8006597993119696E-3</v>
      </c>
      <c r="BS11" s="49">
        <f t="shared" si="42"/>
        <v>4.9719803132448259E-3</v>
      </c>
      <c r="BT11" s="49">
        <f t="shared" si="43"/>
        <v>4.2171809760330886E-3</v>
      </c>
      <c r="BU11" s="49">
        <f t="shared" si="44"/>
        <v>3.2385636190109452E-3</v>
      </c>
      <c r="BV11" s="49">
        <f t="shared" si="45"/>
        <v>2.6513959214394807E-3</v>
      </c>
      <c r="BW11" s="49">
        <f t="shared" si="46"/>
        <v>1.8385094394819757E-3</v>
      </c>
      <c r="BX11" s="49">
        <f t="shared" si="47"/>
        <v>1.7569171838386632E-3</v>
      </c>
      <c r="BY11" s="49">
        <f t="shared" si="48"/>
        <v>1.3522468075656264E-3</v>
      </c>
      <c r="BZ11" s="49">
        <f t="shared" si="49"/>
        <v>6.8100522460699884E-4</v>
      </c>
      <c r="CW11" s="41">
        <v>6</v>
      </c>
      <c r="CX11" s="42" t="s">
        <v>341</v>
      </c>
      <c r="CY11" s="2" t="s">
        <v>400</v>
      </c>
      <c r="CZ11" s="49">
        <f t="shared" si="51"/>
        <v>3.1591361475789663E-2</v>
      </c>
      <c r="DA11" s="49">
        <f t="shared" si="52"/>
        <v>5.7818214647058212E-2</v>
      </c>
      <c r="DD11" s="41">
        <v>6</v>
      </c>
      <c r="DE11" s="42" t="s">
        <v>341</v>
      </c>
      <c r="DF11" s="2" t="s">
        <v>400</v>
      </c>
      <c r="DG11" s="2">
        <f t="shared" si="53"/>
        <v>0.64666691370526752</v>
      </c>
    </row>
    <row r="12" spans="1:111" x14ac:dyDescent="0.25">
      <c r="B12" s="41">
        <v>7</v>
      </c>
      <c r="C12" s="38" t="s">
        <v>342</v>
      </c>
      <c r="D12" s="2">
        <v>2</v>
      </c>
      <c r="E12" s="2">
        <v>2</v>
      </c>
      <c r="F12" s="2">
        <v>3</v>
      </c>
      <c r="G12" s="2">
        <v>2</v>
      </c>
      <c r="H12" s="2">
        <v>2</v>
      </c>
      <c r="I12" s="2">
        <v>2</v>
      </c>
      <c r="J12" s="2">
        <v>4</v>
      </c>
      <c r="K12" s="2">
        <v>2</v>
      </c>
      <c r="L12" s="2">
        <v>3</v>
      </c>
      <c r="M12" s="2">
        <v>2</v>
      </c>
      <c r="N12" s="2">
        <v>2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V12" s="41">
        <v>7</v>
      </c>
      <c r="W12" s="38" t="s">
        <v>342</v>
      </c>
      <c r="X12" s="2">
        <f t="shared" si="3"/>
        <v>4</v>
      </c>
      <c r="Y12" s="2">
        <f t="shared" si="4"/>
        <v>4</v>
      </c>
      <c r="Z12" s="2">
        <f t="shared" si="5"/>
        <v>9</v>
      </c>
      <c r="AA12" s="2">
        <f t="shared" si="6"/>
        <v>4</v>
      </c>
      <c r="AB12" s="2">
        <f t="shared" si="7"/>
        <v>4</v>
      </c>
      <c r="AC12" s="2">
        <f t="shared" si="8"/>
        <v>4</v>
      </c>
      <c r="AD12" s="2">
        <f t="shared" si="9"/>
        <v>16</v>
      </c>
      <c r="AE12" s="2">
        <f t="shared" si="10"/>
        <v>4</v>
      </c>
      <c r="AF12" s="2">
        <f t="shared" si="11"/>
        <v>9</v>
      </c>
      <c r="AG12" s="2">
        <f t="shared" si="12"/>
        <v>4</v>
      </c>
      <c r="AH12" s="2">
        <f t="shared" si="13"/>
        <v>4</v>
      </c>
      <c r="AI12" s="2">
        <f t="shared" si="14"/>
        <v>4</v>
      </c>
      <c r="AJ12" s="2">
        <f t="shared" si="15"/>
        <v>4</v>
      </c>
      <c r="AK12" s="2">
        <f t="shared" si="16"/>
        <v>4</v>
      </c>
      <c r="AL12" s="2">
        <f t="shared" si="17"/>
        <v>4</v>
      </c>
      <c r="AM12" s="2">
        <f t="shared" si="18"/>
        <v>4</v>
      </c>
      <c r="AO12" s="41">
        <v>7</v>
      </c>
      <c r="AP12" s="38" t="s">
        <v>342</v>
      </c>
      <c r="AQ12" s="49">
        <f t="shared" si="19"/>
        <v>0.1150870675296872</v>
      </c>
      <c r="AR12" s="49">
        <f t="shared" si="20"/>
        <v>0.12126781251816648</v>
      </c>
      <c r="AS12" s="49">
        <f t="shared" si="21"/>
        <v>0.17177950029416048</v>
      </c>
      <c r="AT12" s="49">
        <f t="shared" si="22"/>
        <v>0.11805626722019105</v>
      </c>
      <c r="AU12" s="49">
        <f t="shared" si="23"/>
        <v>0.11684124756739719</v>
      </c>
      <c r="AV12" s="49">
        <f t="shared" si="24"/>
        <v>0.115278083540847</v>
      </c>
      <c r="AW12" s="49">
        <f t="shared" si="25"/>
        <v>0.24525573579398632</v>
      </c>
      <c r="AX12" s="49">
        <f t="shared" si="26"/>
        <v>0.11973686801784993</v>
      </c>
      <c r="AY12" s="49">
        <f t="shared" si="27"/>
        <v>0.18190171877724973</v>
      </c>
      <c r="AZ12" s="49">
        <f t="shared" si="28"/>
        <v>0.12403473458920847</v>
      </c>
      <c r="BA12" s="49">
        <f t="shared" si="29"/>
        <v>0.11566298639324804</v>
      </c>
      <c r="BB12" s="49">
        <f t="shared" si="30"/>
        <v>0.115278083540847</v>
      </c>
      <c r="BC12" s="49">
        <f t="shared" si="31"/>
        <v>0.10814761408717503</v>
      </c>
      <c r="BD12" s="49">
        <f t="shared" si="32"/>
        <v>0.13514747567989718</v>
      </c>
      <c r="BE12" s="49">
        <f t="shared" si="33"/>
        <v>0.1690308509457033</v>
      </c>
      <c r="BF12" s="49">
        <f t="shared" si="34"/>
        <v>0.17025130615174972</v>
      </c>
      <c r="BI12" s="41">
        <v>7</v>
      </c>
      <c r="BJ12" s="38" t="s">
        <v>342</v>
      </c>
      <c r="BK12" s="49">
        <f t="shared" si="54"/>
        <v>2.4283371248763997E-2</v>
      </c>
      <c r="BL12" s="49">
        <f t="shared" si="35"/>
        <v>1.8068904065206805E-2</v>
      </c>
      <c r="BM12" s="49">
        <f t="shared" si="36"/>
        <v>2.0269981034710935E-2</v>
      </c>
      <c r="BN12" s="49">
        <f t="shared" si="37"/>
        <v>1.1451457920358532E-2</v>
      </c>
      <c r="BO12" s="49">
        <f t="shared" si="38"/>
        <v>9.4641410529591723E-3</v>
      </c>
      <c r="BP12" s="49">
        <f t="shared" si="39"/>
        <v>7.9541877643184433E-3</v>
      </c>
      <c r="BQ12" s="49">
        <f t="shared" si="40"/>
        <v>1.4224832676051208E-2</v>
      </c>
      <c r="BR12" s="49">
        <f t="shared" si="41"/>
        <v>5.8671065328746467E-3</v>
      </c>
      <c r="BS12" s="49">
        <f t="shared" si="42"/>
        <v>7.4579704698672393E-3</v>
      </c>
      <c r="BT12" s="49">
        <f t="shared" si="43"/>
        <v>4.2171809760330886E-3</v>
      </c>
      <c r="BU12" s="49">
        <f t="shared" si="44"/>
        <v>3.2385636190109452E-3</v>
      </c>
      <c r="BV12" s="49">
        <f t="shared" si="45"/>
        <v>2.6513959214394807E-3</v>
      </c>
      <c r="BW12" s="49">
        <f t="shared" si="46"/>
        <v>1.8385094394819757E-3</v>
      </c>
      <c r="BX12" s="49">
        <f t="shared" si="47"/>
        <v>1.7569171838386632E-3</v>
      </c>
      <c r="BY12" s="49">
        <f t="shared" si="48"/>
        <v>1.3522468075656264E-3</v>
      </c>
      <c r="BZ12" s="49">
        <f t="shared" si="49"/>
        <v>6.8100522460699884E-4</v>
      </c>
      <c r="CW12" s="41">
        <v>7</v>
      </c>
      <c r="CX12" s="38" t="s">
        <v>342</v>
      </c>
      <c r="CY12" s="2" t="s">
        <v>401</v>
      </c>
      <c r="CZ12" s="49">
        <f t="shared" si="51"/>
        <v>3.6396197456032779E-2</v>
      </c>
      <c r="DA12" s="49">
        <f t="shared" si="52"/>
        <v>4.9720404454457447E-2</v>
      </c>
      <c r="DD12" s="41">
        <v>7</v>
      </c>
      <c r="DE12" s="38" t="s">
        <v>342</v>
      </c>
      <c r="DF12" s="2" t="s">
        <v>401</v>
      </c>
      <c r="DG12" s="2">
        <f t="shared" si="53"/>
        <v>0.57736143033299125</v>
      </c>
    </row>
    <row r="13" spans="1:111" x14ac:dyDescent="0.25">
      <c r="B13" s="41">
        <v>8</v>
      </c>
      <c r="C13" s="38" t="s">
        <v>343</v>
      </c>
      <c r="D13" s="2">
        <v>3</v>
      </c>
      <c r="E13" s="2">
        <v>2</v>
      </c>
      <c r="F13" s="2">
        <v>3</v>
      </c>
      <c r="G13" s="2">
        <v>2</v>
      </c>
      <c r="H13" s="2">
        <v>2</v>
      </c>
      <c r="I13" s="2">
        <v>2</v>
      </c>
      <c r="J13" s="2">
        <v>2</v>
      </c>
      <c r="K13" s="2">
        <v>2</v>
      </c>
      <c r="L13" s="2">
        <v>3</v>
      </c>
      <c r="M13" s="2">
        <v>3</v>
      </c>
      <c r="N13" s="2">
        <v>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V13" s="41">
        <v>8</v>
      </c>
      <c r="W13" s="38" t="s">
        <v>343</v>
      </c>
      <c r="X13" s="2">
        <f t="shared" si="3"/>
        <v>9</v>
      </c>
      <c r="Y13" s="2">
        <f t="shared" si="4"/>
        <v>4</v>
      </c>
      <c r="Z13" s="2">
        <f t="shared" si="5"/>
        <v>9</v>
      </c>
      <c r="AA13" s="2">
        <f t="shared" si="6"/>
        <v>4</v>
      </c>
      <c r="AB13" s="2">
        <f t="shared" si="7"/>
        <v>4</v>
      </c>
      <c r="AC13" s="2">
        <f t="shared" si="8"/>
        <v>4</v>
      </c>
      <c r="AD13" s="2">
        <f t="shared" si="9"/>
        <v>4</v>
      </c>
      <c r="AE13" s="2">
        <f t="shared" si="10"/>
        <v>4</v>
      </c>
      <c r="AF13" s="2">
        <f t="shared" si="11"/>
        <v>9</v>
      </c>
      <c r="AG13" s="2">
        <f t="shared" si="12"/>
        <v>9</v>
      </c>
      <c r="AH13" s="2">
        <f t="shared" si="13"/>
        <v>4</v>
      </c>
      <c r="AI13" s="2">
        <f t="shared" si="14"/>
        <v>4</v>
      </c>
      <c r="AJ13" s="2">
        <f t="shared" si="15"/>
        <v>4</v>
      </c>
      <c r="AK13" s="2">
        <f t="shared" si="16"/>
        <v>4</v>
      </c>
      <c r="AL13" s="2">
        <f t="shared" si="17"/>
        <v>4</v>
      </c>
      <c r="AM13" s="2">
        <f t="shared" si="18"/>
        <v>4</v>
      </c>
      <c r="AO13" s="41">
        <v>8</v>
      </c>
      <c r="AP13" s="38" t="s">
        <v>343</v>
      </c>
      <c r="AQ13" s="49">
        <f t="shared" si="19"/>
        <v>0.17263060129453081</v>
      </c>
      <c r="AR13" s="49">
        <f t="shared" si="20"/>
        <v>0.12126781251816648</v>
      </c>
      <c r="AS13" s="49">
        <f t="shared" si="21"/>
        <v>0.17177950029416048</v>
      </c>
      <c r="AT13" s="49">
        <f t="shared" si="22"/>
        <v>0.11805626722019105</v>
      </c>
      <c r="AU13" s="49">
        <f t="shared" si="23"/>
        <v>0.11684124756739719</v>
      </c>
      <c r="AV13" s="49">
        <f t="shared" si="24"/>
        <v>0.115278083540847</v>
      </c>
      <c r="AW13" s="49">
        <f t="shared" si="25"/>
        <v>0.12262786789699316</v>
      </c>
      <c r="AX13" s="49">
        <f t="shared" si="26"/>
        <v>0.11973686801784993</v>
      </c>
      <c r="AY13" s="49">
        <f t="shared" si="27"/>
        <v>0.18190171877724973</v>
      </c>
      <c r="AZ13" s="49">
        <f t="shared" si="28"/>
        <v>0.18605210188381269</v>
      </c>
      <c r="BA13" s="49">
        <f t="shared" si="29"/>
        <v>0.11566298639324804</v>
      </c>
      <c r="BB13" s="49">
        <f t="shared" si="30"/>
        <v>0.115278083540847</v>
      </c>
      <c r="BC13" s="49">
        <f t="shared" si="31"/>
        <v>0.10814761408717503</v>
      </c>
      <c r="BD13" s="49">
        <f t="shared" si="32"/>
        <v>0.13514747567989718</v>
      </c>
      <c r="BE13" s="49">
        <f t="shared" si="33"/>
        <v>0.1690308509457033</v>
      </c>
      <c r="BF13" s="49">
        <f t="shared" si="34"/>
        <v>0.17025130615174972</v>
      </c>
      <c r="BI13" s="41">
        <v>8</v>
      </c>
      <c r="BJ13" s="38" t="s">
        <v>343</v>
      </c>
      <c r="BK13" s="49">
        <f t="shared" si="54"/>
        <v>3.6425056873145997E-2</v>
      </c>
      <c r="BL13" s="49">
        <f t="shared" si="35"/>
        <v>1.8068904065206805E-2</v>
      </c>
      <c r="BM13" s="49">
        <f t="shared" si="36"/>
        <v>2.0269981034710935E-2</v>
      </c>
      <c r="BN13" s="49">
        <f t="shared" si="37"/>
        <v>1.1451457920358532E-2</v>
      </c>
      <c r="BO13" s="49">
        <f t="shared" si="38"/>
        <v>9.4641410529591723E-3</v>
      </c>
      <c r="BP13" s="49">
        <f t="shared" si="39"/>
        <v>7.9541877643184433E-3</v>
      </c>
      <c r="BQ13" s="49">
        <f t="shared" si="40"/>
        <v>7.1124163380256039E-3</v>
      </c>
      <c r="BR13" s="49">
        <f t="shared" si="41"/>
        <v>5.8671065328746467E-3</v>
      </c>
      <c r="BS13" s="49">
        <f t="shared" si="42"/>
        <v>7.4579704698672393E-3</v>
      </c>
      <c r="BT13" s="49">
        <f t="shared" si="43"/>
        <v>6.3257714640496321E-3</v>
      </c>
      <c r="BU13" s="49">
        <f t="shared" si="44"/>
        <v>3.2385636190109452E-3</v>
      </c>
      <c r="BV13" s="49">
        <f t="shared" si="45"/>
        <v>2.6513959214394807E-3</v>
      </c>
      <c r="BW13" s="49">
        <f t="shared" si="46"/>
        <v>1.8385094394819757E-3</v>
      </c>
      <c r="BX13" s="49">
        <f t="shared" si="47"/>
        <v>1.7569171838386632E-3</v>
      </c>
      <c r="BY13" s="49">
        <f t="shared" si="48"/>
        <v>1.3522468075656264E-3</v>
      </c>
      <c r="BZ13" s="49">
        <f t="shared" si="49"/>
        <v>6.8100522460699884E-4</v>
      </c>
      <c r="CW13" s="41">
        <v>8</v>
      </c>
      <c r="CX13" s="38" t="s">
        <v>343</v>
      </c>
      <c r="CY13" s="2" t="s">
        <v>402</v>
      </c>
      <c r="CZ13" s="49">
        <f t="shared" si="51"/>
        <v>3.0309300059734104E-2</v>
      </c>
      <c r="DA13" s="49">
        <f t="shared" si="52"/>
        <v>5.0318585384479281E-2</v>
      </c>
      <c r="DD13" s="41">
        <v>8</v>
      </c>
      <c r="DE13" s="38" t="s">
        <v>343</v>
      </c>
      <c r="DF13" s="2" t="s">
        <v>402</v>
      </c>
      <c r="DG13" s="2">
        <f t="shared" si="53"/>
        <v>0.62408415038113363</v>
      </c>
    </row>
    <row r="14" spans="1:111" x14ac:dyDescent="0.25">
      <c r="B14" s="41">
        <v>9</v>
      </c>
      <c r="C14" s="38" t="s">
        <v>344</v>
      </c>
      <c r="D14" s="2">
        <v>3</v>
      </c>
      <c r="E14" s="2">
        <v>2</v>
      </c>
      <c r="F14" s="2">
        <v>3</v>
      </c>
      <c r="G14" s="2">
        <v>2</v>
      </c>
      <c r="H14" s="2">
        <v>3</v>
      </c>
      <c r="I14" s="2">
        <v>2</v>
      </c>
      <c r="J14" s="2">
        <v>3</v>
      </c>
      <c r="K14" s="2">
        <v>2</v>
      </c>
      <c r="L14" s="2">
        <v>4</v>
      </c>
      <c r="M14" s="2">
        <v>3</v>
      </c>
      <c r="N14" s="2">
        <v>3</v>
      </c>
      <c r="O14" s="2">
        <v>4</v>
      </c>
      <c r="P14" s="2">
        <v>3</v>
      </c>
      <c r="Q14" s="2">
        <v>2</v>
      </c>
      <c r="R14" s="2">
        <v>1</v>
      </c>
      <c r="S14" s="2">
        <v>2</v>
      </c>
      <c r="V14" s="41">
        <v>9</v>
      </c>
      <c r="W14" s="38" t="s">
        <v>344</v>
      </c>
      <c r="X14" s="2">
        <f t="shared" si="3"/>
        <v>9</v>
      </c>
      <c r="Y14" s="2">
        <f t="shared" si="4"/>
        <v>4</v>
      </c>
      <c r="Z14" s="2">
        <f t="shared" si="5"/>
        <v>9</v>
      </c>
      <c r="AA14" s="2">
        <f t="shared" si="6"/>
        <v>4</v>
      </c>
      <c r="AB14" s="2">
        <f t="shared" si="7"/>
        <v>9</v>
      </c>
      <c r="AC14" s="2">
        <f t="shared" si="8"/>
        <v>4</v>
      </c>
      <c r="AD14" s="2">
        <f t="shared" si="9"/>
        <v>9</v>
      </c>
      <c r="AE14" s="2">
        <f t="shared" si="10"/>
        <v>4</v>
      </c>
      <c r="AF14" s="2">
        <f t="shared" si="11"/>
        <v>16</v>
      </c>
      <c r="AG14" s="2">
        <f t="shared" si="12"/>
        <v>9</v>
      </c>
      <c r="AH14" s="2">
        <f t="shared" si="13"/>
        <v>9</v>
      </c>
      <c r="AI14" s="2">
        <f t="shared" si="14"/>
        <v>16</v>
      </c>
      <c r="AJ14" s="2">
        <f t="shared" si="15"/>
        <v>9</v>
      </c>
      <c r="AK14" s="2">
        <f t="shared" si="16"/>
        <v>4</v>
      </c>
      <c r="AL14" s="2">
        <f t="shared" si="17"/>
        <v>1</v>
      </c>
      <c r="AM14" s="2">
        <f t="shared" si="18"/>
        <v>4</v>
      </c>
      <c r="AO14" s="41">
        <v>9</v>
      </c>
      <c r="AP14" s="38" t="s">
        <v>344</v>
      </c>
      <c r="AQ14" s="49">
        <f t="shared" si="19"/>
        <v>0.17263060129453081</v>
      </c>
      <c r="AR14" s="49">
        <f t="shared" si="20"/>
        <v>0.12126781251816648</v>
      </c>
      <c r="AS14" s="49">
        <f t="shared" si="21"/>
        <v>0.17177950029416048</v>
      </c>
      <c r="AT14" s="49">
        <f t="shared" si="22"/>
        <v>0.11805626722019105</v>
      </c>
      <c r="AU14" s="49">
        <f t="shared" si="23"/>
        <v>0.1752618713510958</v>
      </c>
      <c r="AV14" s="49">
        <f t="shared" si="24"/>
        <v>0.115278083540847</v>
      </c>
      <c r="AW14" s="49">
        <f t="shared" si="25"/>
        <v>0.18394180184548975</v>
      </c>
      <c r="AX14" s="49">
        <f t="shared" si="26"/>
        <v>0.11973686801784993</v>
      </c>
      <c r="AY14" s="49">
        <f t="shared" si="27"/>
        <v>0.24253562503633297</v>
      </c>
      <c r="AZ14" s="49">
        <f t="shared" si="28"/>
        <v>0.18605210188381269</v>
      </c>
      <c r="BA14" s="49">
        <f t="shared" si="29"/>
        <v>0.17349447958987207</v>
      </c>
      <c r="BB14" s="49">
        <f t="shared" si="30"/>
        <v>0.23055616708169399</v>
      </c>
      <c r="BC14" s="49">
        <f t="shared" si="31"/>
        <v>0.16222142113076254</v>
      </c>
      <c r="BD14" s="49">
        <f t="shared" si="32"/>
        <v>0.13514747567989718</v>
      </c>
      <c r="BE14" s="49">
        <f t="shared" si="33"/>
        <v>8.4515425472851652E-2</v>
      </c>
      <c r="BF14" s="49">
        <f t="shared" si="34"/>
        <v>0.17025130615174972</v>
      </c>
      <c r="BI14" s="41">
        <v>9</v>
      </c>
      <c r="BJ14" s="38" t="s">
        <v>344</v>
      </c>
      <c r="BK14" s="49">
        <f t="shared" si="54"/>
        <v>3.6425056873145997E-2</v>
      </c>
      <c r="BL14" s="49">
        <f t="shared" si="35"/>
        <v>1.8068904065206805E-2</v>
      </c>
      <c r="BM14" s="49">
        <f t="shared" si="36"/>
        <v>2.0269981034710935E-2</v>
      </c>
      <c r="BN14" s="49">
        <f t="shared" si="37"/>
        <v>1.1451457920358532E-2</v>
      </c>
      <c r="BO14" s="49">
        <f t="shared" si="38"/>
        <v>1.4196211579438761E-2</v>
      </c>
      <c r="BP14" s="49">
        <f t="shared" si="39"/>
        <v>7.9541877643184433E-3</v>
      </c>
      <c r="BQ14" s="49">
        <f t="shared" si="40"/>
        <v>1.0668624507038406E-2</v>
      </c>
      <c r="BR14" s="49">
        <f t="shared" si="41"/>
        <v>5.8671065328746467E-3</v>
      </c>
      <c r="BS14" s="49">
        <f t="shared" si="42"/>
        <v>9.9439606264896518E-3</v>
      </c>
      <c r="BT14" s="49">
        <f t="shared" si="43"/>
        <v>6.3257714640496321E-3</v>
      </c>
      <c r="BU14" s="49">
        <f t="shared" si="44"/>
        <v>4.8578454285164181E-3</v>
      </c>
      <c r="BV14" s="49">
        <f t="shared" si="45"/>
        <v>5.3027918428789613E-3</v>
      </c>
      <c r="BW14" s="49">
        <f t="shared" si="46"/>
        <v>2.7577641592229636E-3</v>
      </c>
      <c r="BX14" s="49">
        <f t="shared" si="47"/>
        <v>1.7569171838386632E-3</v>
      </c>
      <c r="BY14" s="49">
        <f t="shared" si="48"/>
        <v>6.7612340378281322E-4</v>
      </c>
      <c r="BZ14" s="49">
        <f t="shared" si="49"/>
        <v>6.8100522460699884E-4</v>
      </c>
      <c r="CW14" s="41">
        <v>9</v>
      </c>
      <c r="CX14" s="38" t="s">
        <v>344</v>
      </c>
      <c r="CY14" s="2" t="s">
        <v>403</v>
      </c>
      <c r="CZ14" s="49">
        <f t="shared" si="51"/>
        <v>2.8139285553842187E-2</v>
      </c>
      <c r="DA14" s="49">
        <f t="shared" si="52"/>
        <v>5.1814543836873284E-2</v>
      </c>
      <c r="DD14" s="41">
        <v>9</v>
      </c>
      <c r="DE14" s="38" t="s">
        <v>344</v>
      </c>
      <c r="DF14" s="2" t="s">
        <v>403</v>
      </c>
      <c r="DG14" s="2">
        <f t="shared" si="53"/>
        <v>0.64805581210710816</v>
      </c>
    </row>
    <row r="15" spans="1:111" x14ac:dyDescent="0.25">
      <c r="B15" s="41">
        <v>10</v>
      </c>
      <c r="C15" s="38" t="s">
        <v>345</v>
      </c>
      <c r="D15" s="2">
        <v>3</v>
      </c>
      <c r="E15" s="2">
        <v>3</v>
      </c>
      <c r="F15" s="2">
        <v>3</v>
      </c>
      <c r="G15" s="2">
        <v>2</v>
      </c>
      <c r="H15" s="2">
        <v>3</v>
      </c>
      <c r="I15" s="2">
        <v>3</v>
      </c>
      <c r="J15" s="2">
        <v>3</v>
      </c>
      <c r="K15" s="2">
        <v>2</v>
      </c>
      <c r="L15" s="2">
        <v>1</v>
      </c>
      <c r="M15" s="2">
        <v>2</v>
      </c>
      <c r="N15" s="2">
        <v>2</v>
      </c>
      <c r="O15" s="2">
        <v>2</v>
      </c>
      <c r="P15" s="2">
        <v>4</v>
      </c>
      <c r="Q15" s="2">
        <v>1</v>
      </c>
      <c r="R15" s="2">
        <v>1</v>
      </c>
      <c r="S15" s="2">
        <v>1</v>
      </c>
      <c r="V15" s="41">
        <v>10</v>
      </c>
      <c r="W15" s="38" t="s">
        <v>345</v>
      </c>
      <c r="X15" s="2">
        <f t="shared" si="3"/>
        <v>9</v>
      </c>
      <c r="Y15" s="2">
        <f t="shared" si="4"/>
        <v>9</v>
      </c>
      <c r="Z15" s="2">
        <f t="shared" si="5"/>
        <v>9</v>
      </c>
      <c r="AA15" s="2">
        <f t="shared" si="6"/>
        <v>4</v>
      </c>
      <c r="AB15" s="2">
        <f t="shared" si="7"/>
        <v>9</v>
      </c>
      <c r="AC15" s="2">
        <f t="shared" si="8"/>
        <v>9</v>
      </c>
      <c r="AD15" s="2">
        <f t="shared" si="9"/>
        <v>9</v>
      </c>
      <c r="AE15" s="2">
        <f t="shared" si="10"/>
        <v>4</v>
      </c>
      <c r="AF15" s="2">
        <f t="shared" si="11"/>
        <v>1</v>
      </c>
      <c r="AG15" s="2">
        <f t="shared" si="12"/>
        <v>4</v>
      </c>
      <c r="AH15" s="2">
        <f t="shared" si="13"/>
        <v>4</v>
      </c>
      <c r="AI15" s="2">
        <f t="shared" si="14"/>
        <v>4</v>
      </c>
      <c r="AJ15" s="2">
        <f t="shared" si="15"/>
        <v>16</v>
      </c>
      <c r="AK15" s="2">
        <f t="shared" si="16"/>
        <v>1</v>
      </c>
      <c r="AL15" s="2">
        <f t="shared" si="17"/>
        <v>1</v>
      </c>
      <c r="AM15" s="2">
        <f t="shared" si="18"/>
        <v>1</v>
      </c>
      <c r="AO15" s="41">
        <v>10</v>
      </c>
      <c r="AP15" s="38" t="s">
        <v>345</v>
      </c>
      <c r="AQ15" s="49">
        <f t="shared" si="19"/>
        <v>0.17263060129453081</v>
      </c>
      <c r="AR15" s="49">
        <f t="shared" si="20"/>
        <v>0.18190171877724973</v>
      </c>
      <c r="AS15" s="49">
        <f t="shared" si="21"/>
        <v>0.17177950029416048</v>
      </c>
      <c r="AT15" s="49">
        <f t="shared" si="22"/>
        <v>0.11805626722019105</v>
      </c>
      <c r="AU15" s="49">
        <f t="shared" si="23"/>
        <v>0.1752618713510958</v>
      </c>
      <c r="AV15" s="49">
        <f t="shared" si="24"/>
        <v>0.17291712531127049</v>
      </c>
      <c r="AW15" s="49">
        <f t="shared" si="25"/>
        <v>0.18394180184548975</v>
      </c>
      <c r="AX15" s="49">
        <f t="shared" si="26"/>
        <v>0.11973686801784993</v>
      </c>
      <c r="AY15" s="49">
        <f t="shared" si="27"/>
        <v>6.0633906259083242E-2</v>
      </c>
      <c r="AZ15" s="49">
        <f t="shared" si="28"/>
        <v>0.12403473458920847</v>
      </c>
      <c r="BA15" s="49">
        <f t="shared" si="29"/>
        <v>0.11566298639324804</v>
      </c>
      <c r="BB15" s="49">
        <f t="shared" si="30"/>
        <v>0.115278083540847</v>
      </c>
      <c r="BC15" s="49">
        <f t="shared" si="31"/>
        <v>0.21629522817435007</v>
      </c>
      <c r="BD15" s="49">
        <f t="shared" si="32"/>
        <v>6.7573737839948592E-2</v>
      </c>
      <c r="BE15" s="49">
        <f t="shared" si="33"/>
        <v>8.4515425472851652E-2</v>
      </c>
      <c r="BF15" s="49">
        <f t="shared" si="34"/>
        <v>8.5125653075874858E-2</v>
      </c>
      <c r="BI15" s="41">
        <v>10</v>
      </c>
      <c r="BJ15" s="38" t="s">
        <v>345</v>
      </c>
      <c r="BK15" s="49">
        <f t="shared" si="54"/>
        <v>3.6425056873145997E-2</v>
      </c>
      <c r="BL15" s="49">
        <f t="shared" si="35"/>
        <v>2.7103356097810206E-2</v>
      </c>
      <c r="BM15" s="49">
        <f t="shared" si="36"/>
        <v>2.0269981034710935E-2</v>
      </c>
      <c r="BN15" s="49">
        <f t="shared" si="37"/>
        <v>1.1451457920358532E-2</v>
      </c>
      <c r="BO15" s="49">
        <f t="shared" si="38"/>
        <v>1.4196211579438761E-2</v>
      </c>
      <c r="BP15" s="49">
        <f t="shared" si="39"/>
        <v>1.1931281646477665E-2</v>
      </c>
      <c r="BQ15" s="49">
        <f t="shared" si="40"/>
        <v>1.0668624507038406E-2</v>
      </c>
      <c r="BR15" s="49">
        <f t="shared" si="41"/>
        <v>5.8671065328746467E-3</v>
      </c>
      <c r="BS15" s="49">
        <f t="shared" si="42"/>
        <v>2.4859901566224129E-3</v>
      </c>
      <c r="BT15" s="49">
        <f t="shared" si="43"/>
        <v>4.2171809760330886E-3</v>
      </c>
      <c r="BU15" s="49">
        <f t="shared" si="44"/>
        <v>3.2385636190109452E-3</v>
      </c>
      <c r="BV15" s="49">
        <f t="shared" si="45"/>
        <v>2.6513959214394807E-3</v>
      </c>
      <c r="BW15" s="49">
        <f t="shared" si="46"/>
        <v>3.6770188789639513E-3</v>
      </c>
      <c r="BX15" s="49">
        <f t="shared" si="47"/>
        <v>8.7845859191933162E-4</v>
      </c>
      <c r="BY15" s="49">
        <f t="shared" si="48"/>
        <v>6.7612340378281322E-4</v>
      </c>
      <c r="BZ15" s="49">
        <f t="shared" si="49"/>
        <v>3.4050261230349942E-4</v>
      </c>
      <c r="CW15" s="41">
        <v>10</v>
      </c>
      <c r="CX15" s="38" t="s">
        <v>345</v>
      </c>
      <c r="CY15" s="2" t="s">
        <v>404</v>
      </c>
      <c r="CZ15" s="49">
        <f t="shared" si="51"/>
        <v>2.4183929187708991E-2</v>
      </c>
      <c r="DA15" s="49">
        <f t="shared" si="52"/>
        <v>5.2277828393768662E-2</v>
      </c>
      <c r="DD15" s="41">
        <v>10</v>
      </c>
      <c r="DE15" s="38" t="s">
        <v>345</v>
      </c>
      <c r="DF15" s="2" t="s">
        <v>404</v>
      </c>
      <c r="DG15" s="2">
        <f t="shared" si="53"/>
        <v>0.68371209408914524</v>
      </c>
    </row>
    <row r="16" spans="1:111" x14ac:dyDescent="0.25">
      <c r="B16" s="41">
        <v>11</v>
      </c>
      <c r="C16" s="38" t="s">
        <v>346</v>
      </c>
      <c r="D16" s="2">
        <v>2</v>
      </c>
      <c r="E16" s="2">
        <v>2</v>
      </c>
      <c r="F16" s="2">
        <v>2</v>
      </c>
      <c r="G16" s="2">
        <v>3</v>
      </c>
      <c r="H16" s="2">
        <v>2</v>
      </c>
      <c r="I16" s="2">
        <v>2</v>
      </c>
      <c r="J16" s="2">
        <v>2</v>
      </c>
      <c r="K16" s="2">
        <v>3</v>
      </c>
      <c r="L16" s="2">
        <v>1</v>
      </c>
      <c r="M16" s="2">
        <v>1</v>
      </c>
      <c r="N16" s="2">
        <v>4</v>
      </c>
      <c r="O16" s="2">
        <v>2</v>
      </c>
      <c r="P16" s="2">
        <v>2</v>
      </c>
      <c r="Q16" s="2">
        <v>2</v>
      </c>
      <c r="R16" s="2">
        <v>2</v>
      </c>
      <c r="S16" s="2">
        <v>1</v>
      </c>
      <c r="V16" s="41">
        <v>11</v>
      </c>
      <c r="W16" s="38" t="s">
        <v>346</v>
      </c>
      <c r="X16" s="2">
        <f t="shared" si="3"/>
        <v>4</v>
      </c>
      <c r="Y16" s="2">
        <f t="shared" si="4"/>
        <v>4</v>
      </c>
      <c r="Z16" s="2">
        <f t="shared" si="5"/>
        <v>4</v>
      </c>
      <c r="AA16" s="2">
        <f t="shared" si="6"/>
        <v>9</v>
      </c>
      <c r="AB16" s="2">
        <f t="shared" si="7"/>
        <v>4</v>
      </c>
      <c r="AC16" s="2">
        <f t="shared" si="8"/>
        <v>4</v>
      </c>
      <c r="AD16" s="2">
        <f t="shared" si="9"/>
        <v>4</v>
      </c>
      <c r="AE16" s="2">
        <f t="shared" si="10"/>
        <v>9</v>
      </c>
      <c r="AF16" s="2">
        <f t="shared" si="11"/>
        <v>1</v>
      </c>
      <c r="AG16" s="2">
        <f t="shared" si="12"/>
        <v>1</v>
      </c>
      <c r="AH16" s="2">
        <f t="shared" si="13"/>
        <v>16</v>
      </c>
      <c r="AI16" s="2">
        <f t="shared" si="14"/>
        <v>4</v>
      </c>
      <c r="AJ16" s="2">
        <f t="shared" si="15"/>
        <v>4</v>
      </c>
      <c r="AK16" s="2">
        <f t="shared" si="16"/>
        <v>4</v>
      </c>
      <c r="AL16" s="2">
        <f t="shared" si="17"/>
        <v>4</v>
      </c>
      <c r="AM16" s="2">
        <f t="shared" si="18"/>
        <v>1</v>
      </c>
      <c r="AO16" s="41">
        <v>11</v>
      </c>
      <c r="AP16" s="38" t="s">
        <v>346</v>
      </c>
      <c r="AQ16" s="49">
        <f t="shared" si="19"/>
        <v>0.1150870675296872</v>
      </c>
      <c r="AR16" s="49">
        <f t="shared" si="20"/>
        <v>0.12126781251816648</v>
      </c>
      <c r="AS16" s="49">
        <f t="shared" si="21"/>
        <v>0.11451966686277365</v>
      </c>
      <c r="AT16" s="49">
        <f t="shared" si="22"/>
        <v>0.17708440083028659</v>
      </c>
      <c r="AU16" s="49">
        <f t="shared" si="23"/>
        <v>0.11684124756739719</v>
      </c>
      <c r="AV16" s="49">
        <f t="shared" si="24"/>
        <v>0.115278083540847</v>
      </c>
      <c r="AW16" s="49">
        <f t="shared" si="25"/>
        <v>0.12262786789699316</v>
      </c>
      <c r="AX16" s="49">
        <f t="shared" si="26"/>
        <v>0.17960530202677488</v>
      </c>
      <c r="AY16" s="49">
        <f t="shared" si="27"/>
        <v>6.0633906259083242E-2</v>
      </c>
      <c r="AZ16" s="49">
        <f t="shared" si="28"/>
        <v>6.2017367294604234E-2</v>
      </c>
      <c r="BA16" s="49">
        <f t="shared" si="29"/>
        <v>0.23132597278649608</v>
      </c>
      <c r="BB16" s="49">
        <f t="shared" si="30"/>
        <v>0.115278083540847</v>
      </c>
      <c r="BC16" s="49">
        <f t="shared" si="31"/>
        <v>0.10814761408717503</v>
      </c>
      <c r="BD16" s="49">
        <f t="shared" si="32"/>
        <v>0.13514747567989718</v>
      </c>
      <c r="BE16" s="49">
        <f t="shared" si="33"/>
        <v>0.1690308509457033</v>
      </c>
      <c r="BF16" s="49">
        <f t="shared" si="34"/>
        <v>8.5125653075874858E-2</v>
      </c>
      <c r="BI16" s="41">
        <v>11</v>
      </c>
      <c r="BJ16" s="38" t="s">
        <v>346</v>
      </c>
      <c r="BK16" s="49">
        <f t="shared" si="54"/>
        <v>2.4283371248763997E-2</v>
      </c>
      <c r="BL16" s="49">
        <f t="shared" si="35"/>
        <v>1.8068904065206805E-2</v>
      </c>
      <c r="BM16" s="49">
        <f t="shared" si="36"/>
        <v>1.351332068980729E-2</v>
      </c>
      <c r="BN16" s="49">
        <f t="shared" si="37"/>
        <v>1.7177186880537799E-2</v>
      </c>
      <c r="BO16" s="49">
        <f t="shared" si="38"/>
        <v>9.4641410529591723E-3</v>
      </c>
      <c r="BP16" s="49">
        <f t="shared" si="39"/>
        <v>7.9541877643184433E-3</v>
      </c>
      <c r="BQ16" s="49">
        <f t="shared" si="40"/>
        <v>7.1124163380256039E-3</v>
      </c>
      <c r="BR16" s="49">
        <f t="shared" si="41"/>
        <v>8.8006597993119696E-3</v>
      </c>
      <c r="BS16" s="49">
        <f t="shared" si="42"/>
        <v>2.4859901566224129E-3</v>
      </c>
      <c r="BT16" s="49">
        <f t="shared" si="43"/>
        <v>2.1085904880165443E-3</v>
      </c>
      <c r="BU16" s="49">
        <f t="shared" si="44"/>
        <v>6.4771272380218904E-3</v>
      </c>
      <c r="BV16" s="49">
        <f t="shared" si="45"/>
        <v>2.6513959214394807E-3</v>
      </c>
      <c r="BW16" s="49">
        <f t="shared" si="46"/>
        <v>1.8385094394819757E-3</v>
      </c>
      <c r="BX16" s="49">
        <f t="shared" si="47"/>
        <v>1.7569171838386632E-3</v>
      </c>
      <c r="BY16" s="49">
        <f t="shared" si="48"/>
        <v>1.3522468075656264E-3</v>
      </c>
      <c r="BZ16" s="49">
        <f t="shared" si="49"/>
        <v>3.4050261230349942E-4</v>
      </c>
      <c r="CW16" s="41">
        <v>11</v>
      </c>
      <c r="CX16" s="38" t="s">
        <v>346</v>
      </c>
      <c r="CY16" s="2" t="s">
        <v>405</v>
      </c>
      <c r="CZ16" s="49">
        <f t="shared" si="51"/>
        <v>3.8054712005409372E-2</v>
      </c>
      <c r="DA16" s="49">
        <f t="shared" si="52"/>
        <v>5.5788427007397556E-2</v>
      </c>
      <c r="DD16" s="41">
        <v>11</v>
      </c>
      <c r="DE16" s="38" t="s">
        <v>346</v>
      </c>
      <c r="DF16" s="2" t="s">
        <v>405</v>
      </c>
      <c r="DG16" s="2">
        <f t="shared" si="53"/>
        <v>0.59448594318423231</v>
      </c>
    </row>
    <row r="17" spans="2:111" x14ac:dyDescent="0.25">
      <c r="B17" s="41">
        <v>12</v>
      </c>
      <c r="C17" s="38" t="s">
        <v>347</v>
      </c>
      <c r="D17" s="2">
        <v>3</v>
      </c>
      <c r="E17" s="2">
        <v>3</v>
      </c>
      <c r="F17" s="2">
        <v>2</v>
      </c>
      <c r="G17" s="2">
        <v>3</v>
      </c>
      <c r="H17" s="2">
        <v>3</v>
      </c>
      <c r="I17" s="2">
        <v>3</v>
      </c>
      <c r="J17" s="2">
        <v>2</v>
      </c>
      <c r="K17" s="2">
        <v>3</v>
      </c>
      <c r="L17" s="2">
        <v>1</v>
      </c>
      <c r="M17" s="2">
        <v>1</v>
      </c>
      <c r="N17" s="2">
        <v>2</v>
      </c>
      <c r="O17" s="2">
        <v>4</v>
      </c>
      <c r="P17" s="2">
        <v>3</v>
      </c>
      <c r="Q17" s="2">
        <v>3</v>
      </c>
      <c r="R17" s="2">
        <v>2</v>
      </c>
      <c r="S17" s="2">
        <v>2</v>
      </c>
      <c r="V17" s="41">
        <v>12</v>
      </c>
      <c r="W17" s="38" t="s">
        <v>347</v>
      </c>
      <c r="X17" s="2">
        <f t="shared" si="3"/>
        <v>9</v>
      </c>
      <c r="Y17" s="2">
        <f t="shared" si="4"/>
        <v>9</v>
      </c>
      <c r="Z17" s="2">
        <f t="shared" si="5"/>
        <v>4</v>
      </c>
      <c r="AA17" s="2">
        <f t="shared" si="6"/>
        <v>9</v>
      </c>
      <c r="AB17" s="2">
        <f t="shared" si="7"/>
        <v>9</v>
      </c>
      <c r="AC17" s="2">
        <f t="shared" si="8"/>
        <v>9</v>
      </c>
      <c r="AD17" s="2">
        <f t="shared" si="9"/>
        <v>4</v>
      </c>
      <c r="AE17" s="2">
        <f t="shared" si="10"/>
        <v>9</v>
      </c>
      <c r="AF17" s="2">
        <f t="shared" si="11"/>
        <v>1</v>
      </c>
      <c r="AG17" s="2">
        <f t="shared" si="12"/>
        <v>1</v>
      </c>
      <c r="AH17" s="2">
        <f t="shared" si="13"/>
        <v>4</v>
      </c>
      <c r="AI17" s="2">
        <f t="shared" si="14"/>
        <v>16</v>
      </c>
      <c r="AJ17" s="2">
        <f t="shared" si="15"/>
        <v>9</v>
      </c>
      <c r="AK17" s="2">
        <f t="shared" si="16"/>
        <v>9</v>
      </c>
      <c r="AL17" s="2">
        <f t="shared" si="17"/>
        <v>4</v>
      </c>
      <c r="AM17" s="2">
        <f t="shared" si="18"/>
        <v>4</v>
      </c>
      <c r="AO17" s="41">
        <v>12</v>
      </c>
      <c r="AP17" s="38" t="s">
        <v>347</v>
      </c>
      <c r="AQ17" s="49">
        <f t="shared" si="19"/>
        <v>0.17263060129453081</v>
      </c>
      <c r="AR17" s="49">
        <f t="shared" si="20"/>
        <v>0.18190171877724973</v>
      </c>
      <c r="AS17" s="49">
        <f t="shared" si="21"/>
        <v>0.11451966686277365</v>
      </c>
      <c r="AT17" s="49">
        <f t="shared" si="22"/>
        <v>0.17708440083028659</v>
      </c>
      <c r="AU17" s="49">
        <f t="shared" si="23"/>
        <v>0.1752618713510958</v>
      </c>
      <c r="AV17" s="49">
        <f t="shared" si="24"/>
        <v>0.17291712531127049</v>
      </c>
      <c r="AW17" s="49">
        <f t="shared" si="25"/>
        <v>0.12262786789699316</v>
      </c>
      <c r="AX17" s="49">
        <f t="shared" si="26"/>
        <v>0.17960530202677488</v>
      </c>
      <c r="AY17" s="49">
        <f t="shared" si="27"/>
        <v>6.0633906259083242E-2</v>
      </c>
      <c r="AZ17" s="49">
        <f t="shared" si="28"/>
        <v>6.2017367294604234E-2</v>
      </c>
      <c r="BA17" s="49">
        <f t="shared" si="29"/>
        <v>0.11566298639324804</v>
      </c>
      <c r="BB17" s="49">
        <f t="shared" si="30"/>
        <v>0.23055616708169399</v>
      </c>
      <c r="BC17" s="49">
        <f t="shared" si="31"/>
        <v>0.16222142113076254</v>
      </c>
      <c r="BD17" s="49">
        <f t="shared" si="32"/>
        <v>0.20272121351984579</v>
      </c>
      <c r="BE17" s="49">
        <f t="shared" si="33"/>
        <v>0.1690308509457033</v>
      </c>
      <c r="BF17" s="49">
        <f t="shared" si="34"/>
        <v>0.17025130615174972</v>
      </c>
      <c r="BI17" s="41">
        <v>12</v>
      </c>
      <c r="BJ17" s="38" t="s">
        <v>347</v>
      </c>
      <c r="BK17" s="49">
        <f t="shared" si="54"/>
        <v>3.6425056873145997E-2</v>
      </c>
      <c r="BL17" s="49">
        <f t="shared" si="35"/>
        <v>2.7103356097810206E-2</v>
      </c>
      <c r="BM17" s="49">
        <f t="shared" si="36"/>
        <v>1.351332068980729E-2</v>
      </c>
      <c r="BN17" s="49">
        <f t="shared" si="37"/>
        <v>1.7177186880537799E-2</v>
      </c>
      <c r="BO17" s="49">
        <f t="shared" si="38"/>
        <v>1.4196211579438761E-2</v>
      </c>
      <c r="BP17" s="49">
        <f t="shared" si="39"/>
        <v>1.1931281646477665E-2</v>
      </c>
      <c r="BQ17" s="49">
        <f t="shared" si="40"/>
        <v>7.1124163380256039E-3</v>
      </c>
      <c r="BR17" s="49">
        <f t="shared" si="41"/>
        <v>8.8006597993119696E-3</v>
      </c>
      <c r="BS17" s="49">
        <f t="shared" si="42"/>
        <v>2.4859901566224129E-3</v>
      </c>
      <c r="BT17" s="49">
        <f t="shared" si="43"/>
        <v>2.1085904880165443E-3</v>
      </c>
      <c r="BU17" s="49">
        <f t="shared" si="44"/>
        <v>3.2385636190109452E-3</v>
      </c>
      <c r="BV17" s="49">
        <f t="shared" si="45"/>
        <v>5.3027918428789613E-3</v>
      </c>
      <c r="BW17" s="49">
        <f t="shared" si="46"/>
        <v>2.7577641592229636E-3</v>
      </c>
      <c r="BX17" s="49">
        <f t="shared" si="47"/>
        <v>2.6353757757579953E-3</v>
      </c>
      <c r="BY17" s="49">
        <f t="shared" si="48"/>
        <v>1.3522468075656264E-3</v>
      </c>
      <c r="BZ17" s="49">
        <f t="shared" si="49"/>
        <v>6.8100522460699884E-4</v>
      </c>
      <c r="CW17" s="41">
        <v>12</v>
      </c>
      <c r="CX17" s="38" t="s">
        <v>347</v>
      </c>
      <c r="CY17" s="2" t="s">
        <v>406</v>
      </c>
      <c r="CZ17" s="49">
        <f t="shared" si="51"/>
        <v>2.5432689055480708E-2</v>
      </c>
      <c r="DA17" s="49">
        <f t="shared" si="52"/>
        <v>5.8701254753727693E-2</v>
      </c>
      <c r="DD17" s="41">
        <v>12</v>
      </c>
      <c r="DE17" s="38" t="s">
        <v>347</v>
      </c>
      <c r="DF17" s="2" t="s">
        <v>406</v>
      </c>
      <c r="DG17" s="2">
        <f t="shared" si="53"/>
        <v>0.69771191145924727</v>
      </c>
    </row>
    <row r="18" spans="2:111" x14ac:dyDescent="0.25">
      <c r="B18" s="41">
        <v>13</v>
      </c>
      <c r="C18" s="38" t="s">
        <v>348</v>
      </c>
      <c r="D18" s="2">
        <v>2</v>
      </c>
      <c r="E18" s="2">
        <v>2</v>
      </c>
      <c r="F18" s="2">
        <v>2</v>
      </c>
      <c r="G18" s="2">
        <v>3</v>
      </c>
      <c r="H18" s="2">
        <v>2</v>
      </c>
      <c r="I18" s="2">
        <v>2</v>
      </c>
      <c r="J18" s="2">
        <v>2</v>
      </c>
      <c r="K18" s="2">
        <v>3</v>
      </c>
      <c r="L18" s="2">
        <v>1</v>
      </c>
      <c r="M18" s="2">
        <v>1</v>
      </c>
      <c r="N18" s="2">
        <v>4</v>
      </c>
      <c r="O18" s="2">
        <v>4</v>
      </c>
      <c r="P18" s="2">
        <v>2</v>
      </c>
      <c r="Q18" s="2">
        <v>2</v>
      </c>
      <c r="R18" s="2">
        <v>2</v>
      </c>
      <c r="S18" s="2">
        <v>1</v>
      </c>
      <c r="V18" s="41">
        <v>13</v>
      </c>
      <c r="W18" s="38" t="s">
        <v>348</v>
      </c>
      <c r="X18" s="2">
        <f t="shared" si="3"/>
        <v>4</v>
      </c>
      <c r="Y18" s="2">
        <f t="shared" si="4"/>
        <v>4</v>
      </c>
      <c r="Z18" s="2">
        <f t="shared" si="5"/>
        <v>4</v>
      </c>
      <c r="AA18" s="2">
        <f t="shared" si="6"/>
        <v>9</v>
      </c>
      <c r="AB18" s="2">
        <f t="shared" si="7"/>
        <v>4</v>
      </c>
      <c r="AC18" s="2">
        <f t="shared" si="8"/>
        <v>4</v>
      </c>
      <c r="AD18" s="2">
        <f t="shared" si="9"/>
        <v>4</v>
      </c>
      <c r="AE18" s="2">
        <f t="shared" si="10"/>
        <v>9</v>
      </c>
      <c r="AF18" s="2">
        <f t="shared" si="11"/>
        <v>1</v>
      </c>
      <c r="AG18" s="2">
        <f t="shared" si="12"/>
        <v>1</v>
      </c>
      <c r="AH18" s="2">
        <f t="shared" si="13"/>
        <v>16</v>
      </c>
      <c r="AI18" s="2">
        <f t="shared" si="14"/>
        <v>16</v>
      </c>
      <c r="AJ18" s="2">
        <f t="shared" si="15"/>
        <v>4</v>
      </c>
      <c r="AK18" s="2">
        <f t="shared" si="16"/>
        <v>4</v>
      </c>
      <c r="AL18" s="2">
        <f t="shared" si="17"/>
        <v>4</v>
      </c>
      <c r="AM18" s="2">
        <f t="shared" si="18"/>
        <v>1</v>
      </c>
      <c r="AO18" s="41">
        <v>13</v>
      </c>
      <c r="AP18" s="38" t="s">
        <v>348</v>
      </c>
      <c r="AQ18" s="49">
        <f t="shared" si="19"/>
        <v>0.1150870675296872</v>
      </c>
      <c r="AR18" s="49">
        <f t="shared" si="20"/>
        <v>0.12126781251816648</v>
      </c>
      <c r="AS18" s="49">
        <f t="shared" si="21"/>
        <v>0.11451966686277365</v>
      </c>
      <c r="AT18" s="49">
        <f t="shared" si="22"/>
        <v>0.17708440083028659</v>
      </c>
      <c r="AU18" s="49">
        <f t="shared" si="23"/>
        <v>0.11684124756739719</v>
      </c>
      <c r="AV18" s="49">
        <f t="shared" si="24"/>
        <v>0.115278083540847</v>
      </c>
      <c r="AW18" s="49">
        <f t="shared" si="25"/>
        <v>0.12262786789699316</v>
      </c>
      <c r="AX18" s="49">
        <f t="shared" si="26"/>
        <v>0.17960530202677488</v>
      </c>
      <c r="AY18" s="49">
        <f t="shared" si="27"/>
        <v>6.0633906259083242E-2</v>
      </c>
      <c r="AZ18" s="49">
        <f t="shared" si="28"/>
        <v>6.2017367294604234E-2</v>
      </c>
      <c r="BA18" s="49">
        <f t="shared" si="29"/>
        <v>0.23132597278649608</v>
      </c>
      <c r="BB18" s="49">
        <f t="shared" si="30"/>
        <v>0.23055616708169399</v>
      </c>
      <c r="BC18" s="49">
        <f t="shared" si="31"/>
        <v>0.10814761408717503</v>
      </c>
      <c r="BD18" s="49">
        <f t="shared" si="32"/>
        <v>0.13514747567989718</v>
      </c>
      <c r="BE18" s="49">
        <f t="shared" si="33"/>
        <v>0.1690308509457033</v>
      </c>
      <c r="BF18" s="49">
        <f t="shared" si="34"/>
        <v>8.5125653075874858E-2</v>
      </c>
      <c r="BI18" s="41">
        <v>13</v>
      </c>
      <c r="BJ18" s="38" t="s">
        <v>348</v>
      </c>
      <c r="BK18" s="49">
        <f t="shared" si="54"/>
        <v>2.4283371248763997E-2</v>
      </c>
      <c r="BL18" s="49">
        <f t="shared" si="35"/>
        <v>1.8068904065206805E-2</v>
      </c>
      <c r="BM18" s="49">
        <f t="shared" si="36"/>
        <v>1.351332068980729E-2</v>
      </c>
      <c r="BN18" s="49">
        <f t="shared" si="37"/>
        <v>1.7177186880537799E-2</v>
      </c>
      <c r="BO18" s="49">
        <f t="shared" si="38"/>
        <v>9.4641410529591723E-3</v>
      </c>
      <c r="BP18" s="49">
        <f t="shared" si="39"/>
        <v>7.9541877643184433E-3</v>
      </c>
      <c r="BQ18" s="49">
        <f t="shared" si="40"/>
        <v>7.1124163380256039E-3</v>
      </c>
      <c r="BR18" s="49">
        <f t="shared" si="41"/>
        <v>8.8006597993119696E-3</v>
      </c>
      <c r="BS18" s="49">
        <f t="shared" si="42"/>
        <v>2.4859901566224129E-3</v>
      </c>
      <c r="BT18" s="49">
        <f t="shared" si="43"/>
        <v>2.1085904880165443E-3</v>
      </c>
      <c r="BU18" s="49">
        <f t="shared" si="44"/>
        <v>6.4771272380218904E-3</v>
      </c>
      <c r="BV18" s="49">
        <f t="shared" si="45"/>
        <v>5.3027918428789613E-3</v>
      </c>
      <c r="BW18" s="49">
        <f t="shared" si="46"/>
        <v>1.8385094394819757E-3</v>
      </c>
      <c r="BX18" s="49">
        <f t="shared" si="47"/>
        <v>1.7569171838386632E-3</v>
      </c>
      <c r="BY18" s="49">
        <f t="shared" si="48"/>
        <v>1.3522468075656264E-3</v>
      </c>
      <c r="BZ18" s="49">
        <f t="shared" si="49"/>
        <v>3.4050261230349942E-4</v>
      </c>
      <c r="CW18" s="41">
        <v>13</v>
      </c>
      <c r="CX18" s="38" t="s">
        <v>348</v>
      </c>
      <c r="CY18" s="2" t="s">
        <v>407</v>
      </c>
      <c r="CZ18" s="49">
        <f t="shared" si="51"/>
        <v>3.796242892708615E-2</v>
      </c>
      <c r="DA18" s="49">
        <f t="shared" si="52"/>
        <v>5.5849089079237718E-2</v>
      </c>
      <c r="DD18" s="41">
        <v>13</v>
      </c>
      <c r="DE18" s="38" t="s">
        <v>348</v>
      </c>
      <c r="DF18" s="2" t="s">
        <v>407</v>
      </c>
      <c r="DG18" s="2">
        <f t="shared" si="53"/>
        <v>0.59533296407668101</v>
      </c>
    </row>
    <row r="19" spans="2:111" x14ac:dyDescent="0.25">
      <c r="B19" s="41">
        <v>14</v>
      </c>
      <c r="C19" s="38" t="s">
        <v>349</v>
      </c>
      <c r="D19" s="2">
        <v>2</v>
      </c>
      <c r="E19" s="2">
        <v>2</v>
      </c>
      <c r="F19" s="2">
        <v>2</v>
      </c>
      <c r="G19" s="2">
        <v>3</v>
      </c>
      <c r="H19" s="2">
        <v>2</v>
      </c>
      <c r="I19" s="2">
        <v>2</v>
      </c>
      <c r="J19" s="2">
        <v>2</v>
      </c>
      <c r="K19" s="2">
        <v>3</v>
      </c>
      <c r="L19" s="2">
        <v>2</v>
      </c>
      <c r="M19" s="2">
        <v>4</v>
      </c>
      <c r="N19" s="2">
        <v>2</v>
      </c>
      <c r="O19" s="2">
        <v>2</v>
      </c>
      <c r="P19" s="2">
        <v>4</v>
      </c>
      <c r="Q19" s="2">
        <v>3</v>
      </c>
      <c r="R19" s="2">
        <v>2</v>
      </c>
      <c r="S19" s="2">
        <v>2</v>
      </c>
      <c r="V19" s="41">
        <v>14</v>
      </c>
      <c r="W19" s="38" t="s">
        <v>349</v>
      </c>
      <c r="X19" s="2">
        <f t="shared" si="3"/>
        <v>4</v>
      </c>
      <c r="Y19" s="2">
        <f t="shared" si="4"/>
        <v>4</v>
      </c>
      <c r="Z19" s="2">
        <f t="shared" si="5"/>
        <v>4</v>
      </c>
      <c r="AA19" s="2">
        <f t="shared" si="6"/>
        <v>9</v>
      </c>
      <c r="AB19" s="2">
        <f t="shared" si="7"/>
        <v>4</v>
      </c>
      <c r="AC19" s="2">
        <f t="shared" si="8"/>
        <v>4</v>
      </c>
      <c r="AD19" s="2">
        <f t="shared" si="9"/>
        <v>4</v>
      </c>
      <c r="AE19" s="2">
        <f t="shared" si="10"/>
        <v>9</v>
      </c>
      <c r="AF19" s="2">
        <f t="shared" si="11"/>
        <v>4</v>
      </c>
      <c r="AG19" s="2">
        <f t="shared" si="12"/>
        <v>16</v>
      </c>
      <c r="AH19" s="2">
        <f t="shared" si="13"/>
        <v>4</v>
      </c>
      <c r="AI19" s="2">
        <f t="shared" si="14"/>
        <v>4</v>
      </c>
      <c r="AJ19" s="2">
        <f t="shared" si="15"/>
        <v>16</v>
      </c>
      <c r="AK19" s="2">
        <f t="shared" si="16"/>
        <v>9</v>
      </c>
      <c r="AL19" s="2">
        <f t="shared" si="17"/>
        <v>4</v>
      </c>
      <c r="AM19" s="2">
        <f t="shared" si="18"/>
        <v>4</v>
      </c>
      <c r="AO19" s="41">
        <v>14</v>
      </c>
      <c r="AP19" s="38" t="s">
        <v>349</v>
      </c>
      <c r="AQ19" s="49">
        <f t="shared" si="19"/>
        <v>0.1150870675296872</v>
      </c>
      <c r="AR19" s="49">
        <f t="shared" si="20"/>
        <v>0.12126781251816648</v>
      </c>
      <c r="AS19" s="49">
        <f t="shared" si="21"/>
        <v>0.11451966686277365</v>
      </c>
      <c r="AT19" s="49">
        <f t="shared" si="22"/>
        <v>0.17708440083028659</v>
      </c>
      <c r="AU19" s="49">
        <f t="shared" si="23"/>
        <v>0.11684124756739719</v>
      </c>
      <c r="AV19" s="49">
        <f t="shared" si="24"/>
        <v>0.115278083540847</v>
      </c>
      <c r="AW19" s="49">
        <f t="shared" si="25"/>
        <v>0.12262786789699316</v>
      </c>
      <c r="AX19" s="49">
        <f t="shared" si="26"/>
        <v>0.17960530202677488</v>
      </c>
      <c r="AY19" s="49">
        <f t="shared" si="27"/>
        <v>0.12126781251816648</v>
      </c>
      <c r="AZ19" s="49">
        <f t="shared" si="28"/>
        <v>0.24806946917841693</v>
      </c>
      <c r="BA19" s="49">
        <f t="shared" si="29"/>
        <v>0.11566298639324804</v>
      </c>
      <c r="BB19" s="49">
        <f t="shared" si="30"/>
        <v>0.115278083540847</v>
      </c>
      <c r="BC19" s="49">
        <f t="shared" si="31"/>
        <v>0.21629522817435007</v>
      </c>
      <c r="BD19" s="49">
        <f t="shared" si="32"/>
        <v>0.20272121351984579</v>
      </c>
      <c r="BE19" s="49">
        <f t="shared" si="33"/>
        <v>0.1690308509457033</v>
      </c>
      <c r="BF19" s="49">
        <f t="shared" si="34"/>
        <v>0.17025130615174972</v>
      </c>
      <c r="BI19" s="41">
        <v>14</v>
      </c>
      <c r="BJ19" s="38" t="s">
        <v>349</v>
      </c>
      <c r="BK19" s="49">
        <f t="shared" si="54"/>
        <v>2.4283371248763997E-2</v>
      </c>
      <c r="BL19" s="49">
        <f t="shared" si="35"/>
        <v>1.8068904065206805E-2</v>
      </c>
      <c r="BM19" s="49">
        <f t="shared" si="36"/>
        <v>1.351332068980729E-2</v>
      </c>
      <c r="BN19" s="49">
        <f t="shared" si="37"/>
        <v>1.7177186880537799E-2</v>
      </c>
      <c r="BO19" s="49">
        <f t="shared" si="38"/>
        <v>9.4641410529591723E-3</v>
      </c>
      <c r="BP19" s="49">
        <f t="shared" si="39"/>
        <v>7.9541877643184433E-3</v>
      </c>
      <c r="BQ19" s="49">
        <f t="shared" si="40"/>
        <v>7.1124163380256039E-3</v>
      </c>
      <c r="BR19" s="49">
        <f t="shared" si="41"/>
        <v>8.8006597993119696E-3</v>
      </c>
      <c r="BS19" s="49">
        <f t="shared" si="42"/>
        <v>4.9719803132448259E-3</v>
      </c>
      <c r="BT19" s="49">
        <f t="shared" si="43"/>
        <v>8.4343619520661772E-3</v>
      </c>
      <c r="BU19" s="49">
        <f t="shared" si="44"/>
        <v>3.2385636190109452E-3</v>
      </c>
      <c r="BV19" s="49">
        <f t="shared" si="45"/>
        <v>2.6513959214394807E-3</v>
      </c>
      <c r="BW19" s="49">
        <f t="shared" si="46"/>
        <v>3.6770188789639513E-3</v>
      </c>
      <c r="BX19" s="49">
        <f t="shared" si="47"/>
        <v>2.6353757757579953E-3</v>
      </c>
      <c r="BY19" s="49">
        <f t="shared" si="48"/>
        <v>1.3522468075656264E-3</v>
      </c>
      <c r="BZ19" s="49">
        <f t="shared" si="49"/>
        <v>6.8100522460699884E-4</v>
      </c>
      <c r="CW19" s="41">
        <v>14</v>
      </c>
      <c r="CX19" s="38" t="s">
        <v>349</v>
      </c>
      <c r="CY19" s="2" t="s">
        <v>408</v>
      </c>
      <c r="CZ19" s="49">
        <f t="shared" si="51"/>
        <v>3.7205264403786048E-2</v>
      </c>
      <c r="DA19" s="49">
        <f t="shared" si="52"/>
        <v>5.609575248593162E-2</v>
      </c>
      <c r="DD19" s="41">
        <v>14</v>
      </c>
      <c r="DE19" s="38" t="s">
        <v>349</v>
      </c>
      <c r="DF19" s="2" t="s">
        <v>408</v>
      </c>
      <c r="DG19" s="2">
        <f t="shared" si="53"/>
        <v>0.60123409536079453</v>
      </c>
    </row>
    <row r="20" spans="2:111" x14ac:dyDescent="0.25">
      <c r="B20" s="41">
        <v>15</v>
      </c>
      <c r="C20" s="38" t="s">
        <v>350</v>
      </c>
      <c r="D20" s="2">
        <v>3</v>
      </c>
      <c r="E20" s="2">
        <v>2</v>
      </c>
      <c r="F20" s="2">
        <v>2</v>
      </c>
      <c r="G20" s="2">
        <v>3</v>
      </c>
      <c r="H20" s="2">
        <v>3</v>
      </c>
      <c r="I20" s="2">
        <v>2</v>
      </c>
      <c r="J20" s="2">
        <v>2</v>
      </c>
      <c r="K20" s="2">
        <v>3</v>
      </c>
      <c r="L20" s="2">
        <v>2</v>
      </c>
      <c r="M20" s="2">
        <v>2</v>
      </c>
      <c r="N20" s="2">
        <v>3</v>
      </c>
      <c r="O20" s="2">
        <v>3</v>
      </c>
      <c r="P20" s="2">
        <v>2</v>
      </c>
      <c r="Q20" s="2">
        <v>2</v>
      </c>
      <c r="R20" s="2">
        <v>1</v>
      </c>
      <c r="S20" s="2">
        <v>2</v>
      </c>
      <c r="V20" s="41">
        <v>15</v>
      </c>
      <c r="W20" s="38" t="s">
        <v>350</v>
      </c>
      <c r="X20" s="2">
        <f t="shared" si="3"/>
        <v>9</v>
      </c>
      <c r="Y20" s="2">
        <f t="shared" si="4"/>
        <v>4</v>
      </c>
      <c r="Z20" s="2">
        <f t="shared" si="5"/>
        <v>4</v>
      </c>
      <c r="AA20" s="2">
        <f t="shared" si="6"/>
        <v>9</v>
      </c>
      <c r="AB20" s="2">
        <f t="shared" si="7"/>
        <v>9</v>
      </c>
      <c r="AC20" s="2">
        <f t="shared" si="8"/>
        <v>4</v>
      </c>
      <c r="AD20" s="2">
        <f t="shared" si="9"/>
        <v>4</v>
      </c>
      <c r="AE20" s="2">
        <f t="shared" si="10"/>
        <v>9</v>
      </c>
      <c r="AF20" s="2">
        <f t="shared" si="11"/>
        <v>4</v>
      </c>
      <c r="AG20" s="2">
        <f t="shared" si="12"/>
        <v>4</v>
      </c>
      <c r="AH20" s="2">
        <f t="shared" si="13"/>
        <v>9</v>
      </c>
      <c r="AI20" s="2">
        <f t="shared" si="14"/>
        <v>9</v>
      </c>
      <c r="AJ20" s="2">
        <f t="shared" si="15"/>
        <v>4</v>
      </c>
      <c r="AK20" s="2">
        <f t="shared" si="16"/>
        <v>4</v>
      </c>
      <c r="AL20" s="2">
        <f t="shared" si="17"/>
        <v>1</v>
      </c>
      <c r="AM20" s="2">
        <f t="shared" si="18"/>
        <v>4</v>
      </c>
      <c r="AO20" s="41">
        <v>15</v>
      </c>
      <c r="AP20" s="38" t="s">
        <v>350</v>
      </c>
      <c r="AQ20" s="49">
        <f t="shared" si="19"/>
        <v>0.17263060129453081</v>
      </c>
      <c r="AR20" s="49">
        <f t="shared" si="20"/>
        <v>0.12126781251816648</v>
      </c>
      <c r="AS20" s="49">
        <f t="shared" si="21"/>
        <v>0.11451966686277365</v>
      </c>
      <c r="AT20" s="49">
        <f t="shared" si="22"/>
        <v>0.17708440083028659</v>
      </c>
      <c r="AU20" s="49">
        <f t="shared" si="23"/>
        <v>0.1752618713510958</v>
      </c>
      <c r="AV20" s="49">
        <f t="shared" si="24"/>
        <v>0.115278083540847</v>
      </c>
      <c r="AW20" s="49">
        <f t="shared" si="25"/>
        <v>0.12262786789699316</v>
      </c>
      <c r="AX20" s="49">
        <f t="shared" si="26"/>
        <v>0.17960530202677488</v>
      </c>
      <c r="AY20" s="49">
        <f t="shared" si="27"/>
        <v>0.12126781251816648</v>
      </c>
      <c r="AZ20" s="49">
        <f t="shared" si="28"/>
        <v>0.12403473458920847</v>
      </c>
      <c r="BA20" s="49">
        <f t="shared" si="29"/>
        <v>0.17349447958987207</v>
      </c>
      <c r="BB20" s="49">
        <f t="shared" si="30"/>
        <v>0.17291712531127049</v>
      </c>
      <c r="BC20" s="49">
        <f t="shared" si="31"/>
        <v>0.10814761408717503</v>
      </c>
      <c r="BD20" s="49">
        <f t="shared" si="32"/>
        <v>0.13514747567989718</v>
      </c>
      <c r="BE20" s="49">
        <f t="shared" si="33"/>
        <v>8.4515425472851652E-2</v>
      </c>
      <c r="BF20" s="49">
        <f t="shared" si="34"/>
        <v>0.17025130615174972</v>
      </c>
      <c r="BI20" s="41">
        <v>15</v>
      </c>
      <c r="BJ20" s="38" t="s">
        <v>350</v>
      </c>
      <c r="BK20" s="49">
        <f t="shared" si="54"/>
        <v>3.6425056873145997E-2</v>
      </c>
      <c r="BL20" s="49">
        <f t="shared" si="35"/>
        <v>1.8068904065206805E-2</v>
      </c>
      <c r="BM20" s="49">
        <f t="shared" si="36"/>
        <v>1.351332068980729E-2</v>
      </c>
      <c r="BN20" s="49">
        <f t="shared" si="37"/>
        <v>1.7177186880537799E-2</v>
      </c>
      <c r="BO20" s="49">
        <f t="shared" si="38"/>
        <v>1.4196211579438761E-2</v>
      </c>
      <c r="BP20" s="49">
        <f t="shared" si="39"/>
        <v>7.9541877643184433E-3</v>
      </c>
      <c r="BQ20" s="49">
        <f t="shared" si="40"/>
        <v>7.1124163380256039E-3</v>
      </c>
      <c r="BR20" s="49">
        <f t="shared" si="41"/>
        <v>8.8006597993119696E-3</v>
      </c>
      <c r="BS20" s="49">
        <f t="shared" si="42"/>
        <v>4.9719803132448259E-3</v>
      </c>
      <c r="BT20" s="49">
        <f t="shared" si="43"/>
        <v>4.2171809760330886E-3</v>
      </c>
      <c r="BU20" s="49">
        <f t="shared" si="44"/>
        <v>4.8578454285164181E-3</v>
      </c>
      <c r="BV20" s="49">
        <f t="shared" si="45"/>
        <v>3.9770938821592208E-3</v>
      </c>
      <c r="BW20" s="49">
        <f t="shared" si="46"/>
        <v>1.8385094394819757E-3</v>
      </c>
      <c r="BX20" s="49">
        <f t="shared" si="47"/>
        <v>1.7569171838386632E-3</v>
      </c>
      <c r="BY20" s="49">
        <f t="shared" si="48"/>
        <v>6.7612340378281322E-4</v>
      </c>
      <c r="BZ20" s="49">
        <f t="shared" si="49"/>
        <v>6.8100522460699884E-4</v>
      </c>
      <c r="CW20" s="41">
        <v>15</v>
      </c>
      <c r="CX20" s="38" t="s">
        <v>350</v>
      </c>
      <c r="CY20" s="2" t="s">
        <v>409</v>
      </c>
      <c r="CZ20" s="49">
        <f t="shared" si="51"/>
        <v>2.9732968132393341E-2</v>
      </c>
      <c r="DA20" s="49">
        <f t="shared" si="52"/>
        <v>5.766813369421276E-2</v>
      </c>
      <c r="DD20" s="41">
        <v>15</v>
      </c>
      <c r="DE20" s="38" t="s">
        <v>350</v>
      </c>
      <c r="DF20" s="2" t="s">
        <v>409</v>
      </c>
      <c r="DG20" s="2">
        <f t="shared" si="53"/>
        <v>0.65981014528420723</v>
      </c>
    </row>
    <row r="21" spans="2:111" x14ac:dyDescent="0.25">
      <c r="B21" s="41">
        <v>16</v>
      </c>
      <c r="C21" s="38" t="s">
        <v>351</v>
      </c>
      <c r="D21" s="2">
        <v>2</v>
      </c>
      <c r="E21" s="2">
        <v>3</v>
      </c>
      <c r="F21" s="2">
        <v>2</v>
      </c>
      <c r="G21" s="2">
        <v>2</v>
      </c>
      <c r="H21" s="2">
        <v>3</v>
      </c>
      <c r="I21" s="2">
        <v>2</v>
      </c>
      <c r="J21" s="2">
        <v>1</v>
      </c>
      <c r="K21" s="2">
        <v>4</v>
      </c>
      <c r="L21" s="2">
        <v>2</v>
      </c>
      <c r="M21" s="2">
        <v>3</v>
      </c>
      <c r="N21" s="2">
        <v>3</v>
      </c>
      <c r="O21" s="2">
        <v>3</v>
      </c>
      <c r="P21" s="2">
        <v>2</v>
      </c>
      <c r="Q21" s="2">
        <v>2</v>
      </c>
      <c r="R21" s="2">
        <v>1</v>
      </c>
      <c r="S21" s="2">
        <v>1</v>
      </c>
      <c r="V21" s="41">
        <v>16</v>
      </c>
      <c r="W21" s="38" t="s">
        <v>351</v>
      </c>
      <c r="X21" s="2">
        <f t="shared" si="3"/>
        <v>4</v>
      </c>
      <c r="Y21" s="2">
        <f t="shared" si="4"/>
        <v>9</v>
      </c>
      <c r="Z21" s="2">
        <f t="shared" si="5"/>
        <v>4</v>
      </c>
      <c r="AA21" s="2">
        <f t="shared" si="6"/>
        <v>4</v>
      </c>
      <c r="AB21" s="2">
        <f t="shared" si="7"/>
        <v>9</v>
      </c>
      <c r="AC21" s="2">
        <f t="shared" si="8"/>
        <v>4</v>
      </c>
      <c r="AD21" s="2">
        <f t="shared" si="9"/>
        <v>1</v>
      </c>
      <c r="AE21" s="2">
        <f t="shared" si="10"/>
        <v>16</v>
      </c>
      <c r="AF21" s="2">
        <f t="shared" si="11"/>
        <v>4</v>
      </c>
      <c r="AG21" s="2">
        <f t="shared" si="12"/>
        <v>9</v>
      </c>
      <c r="AH21" s="2">
        <f t="shared" si="13"/>
        <v>9</v>
      </c>
      <c r="AI21" s="2">
        <f t="shared" si="14"/>
        <v>9</v>
      </c>
      <c r="AJ21" s="2">
        <f t="shared" si="15"/>
        <v>4</v>
      </c>
      <c r="AK21" s="2">
        <f t="shared" si="16"/>
        <v>4</v>
      </c>
      <c r="AL21" s="2">
        <f t="shared" si="17"/>
        <v>1</v>
      </c>
      <c r="AM21" s="2">
        <f t="shared" si="18"/>
        <v>1</v>
      </c>
      <c r="AO21" s="41">
        <v>16</v>
      </c>
      <c r="AP21" s="38" t="s">
        <v>351</v>
      </c>
      <c r="AQ21" s="49">
        <f t="shared" si="19"/>
        <v>0.1150870675296872</v>
      </c>
      <c r="AR21" s="49">
        <f t="shared" si="20"/>
        <v>0.18190171877724973</v>
      </c>
      <c r="AS21" s="49">
        <f t="shared" si="21"/>
        <v>0.11451966686277365</v>
      </c>
      <c r="AT21" s="49">
        <f t="shared" si="22"/>
        <v>0.11805626722019105</v>
      </c>
      <c r="AU21" s="49">
        <f t="shared" si="23"/>
        <v>0.1752618713510958</v>
      </c>
      <c r="AV21" s="49">
        <f t="shared" si="24"/>
        <v>0.115278083540847</v>
      </c>
      <c r="AW21" s="49">
        <f t="shared" si="25"/>
        <v>6.1313933948496581E-2</v>
      </c>
      <c r="AX21" s="49">
        <f t="shared" si="26"/>
        <v>0.23947373603569985</v>
      </c>
      <c r="AY21" s="49">
        <f t="shared" si="27"/>
        <v>0.12126781251816648</v>
      </c>
      <c r="AZ21" s="49">
        <f t="shared" si="28"/>
        <v>0.18605210188381269</v>
      </c>
      <c r="BA21" s="49">
        <f t="shared" si="29"/>
        <v>0.17349447958987207</v>
      </c>
      <c r="BB21" s="49">
        <f t="shared" si="30"/>
        <v>0.17291712531127049</v>
      </c>
      <c r="BC21" s="49">
        <f t="shared" si="31"/>
        <v>0.10814761408717503</v>
      </c>
      <c r="BD21" s="49">
        <f t="shared" si="32"/>
        <v>0.13514747567989718</v>
      </c>
      <c r="BE21" s="49">
        <f t="shared" si="33"/>
        <v>8.4515425472851652E-2</v>
      </c>
      <c r="BF21" s="49">
        <f t="shared" si="34"/>
        <v>8.5125653075874858E-2</v>
      </c>
      <c r="BI21" s="41">
        <v>16</v>
      </c>
      <c r="BJ21" s="38" t="s">
        <v>351</v>
      </c>
      <c r="BK21" s="49">
        <f t="shared" si="54"/>
        <v>2.4283371248763997E-2</v>
      </c>
      <c r="BL21" s="49">
        <f t="shared" si="35"/>
        <v>2.7103356097810206E-2</v>
      </c>
      <c r="BM21" s="49">
        <f t="shared" si="36"/>
        <v>1.351332068980729E-2</v>
      </c>
      <c r="BN21" s="49">
        <f t="shared" si="37"/>
        <v>1.1451457920358532E-2</v>
      </c>
      <c r="BO21" s="49">
        <f t="shared" si="38"/>
        <v>1.4196211579438761E-2</v>
      </c>
      <c r="BP21" s="49">
        <f t="shared" si="39"/>
        <v>7.9541877643184433E-3</v>
      </c>
      <c r="BQ21" s="49">
        <f t="shared" si="40"/>
        <v>3.556208169012802E-3</v>
      </c>
      <c r="BR21" s="49">
        <f t="shared" si="41"/>
        <v>1.1734213065749293E-2</v>
      </c>
      <c r="BS21" s="49">
        <f t="shared" si="42"/>
        <v>4.9719803132448259E-3</v>
      </c>
      <c r="BT21" s="49">
        <f t="shared" si="43"/>
        <v>6.3257714640496321E-3</v>
      </c>
      <c r="BU21" s="49">
        <f t="shared" si="44"/>
        <v>4.8578454285164181E-3</v>
      </c>
      <c r="BV21" s="49">
        <f t="shared" si="45"/>
        <v>3.9770938821592208E-3</v>
      </c>
      <c r="BW21" s="49">
        <f t="shared" si="46"/>
        <v>1.8385094394819757E-3</v>
      </c>
      <c r="BX21" s="49">
        <f t="shared" si="47"/>
        <v>1.7569171838386632E-3</v>
      </c>
      <c r="BY21" s="49">
        <f t="shared" si="48"/>
        <v>6.7612340378281322E-4</v>
      </c>
      <c r="BZ21" s="49">
        <f t="shared" si="49"/>
        <v>3.4050261230349942E-4</v>
      </c>
      <c r="CW21" s="41">
        <v>16</v>
      </c>
      <c r="CX21" s="38" t="s">
        <v>351</v>
      </c>
      <c r="CY21" s="2" t="s">
        <v>410</v>
      </c>
      <c r="CZ21" s="49">
        <f t="shared" si="51"/>
        <v>3.4969173284482388E-2</v>
      </c>
      <c r="DA21" s="49">
        <f t="shared" si="52"/>
        <v>5.7197463439508371E-2</v>
      </c>
      <c r="DD21" s="41">
        <v>16</v>
      </c>
      <c r="DE21" s="38" t="s">
        <v>351</v>
      </c>
      <c r="DF21" s="2" t="s">
        <v>410</v>
      </c>
      <c r="DG21" s="2">
        <f t="shared" si="53"/>
        <v>0.62058750837134546</v>
      </c>
    </row>
    <row r="22" spans="2:111" x14ac:dyDescent="0.25">
      <c r="B22" s="41">
        <v>17</v>
      </c>
      <c r="C22" s="38" t="s">
        <v>352</v>
      </c>
      <c r="D22" s="2">
        <v>2</v>
      </c>
      <c r="E22" s="2">
        <v>3</v>
      </c>
      <c r="F22" s="2">
        <v>3</v>
      </c>
      <c r="G22" s="2">
        <v>3</v>
      </c>
      <c r="H22" s="2">
        <v>3</v>
      </c>
      <c r="I22" s="2">
        <v>2</v>
      </c>
      <c r="J22" s="2">
        <v>4</v>
      </c>
      <c r="K22" s="2">
        <v>3</v>
      </c>
      <c r="L22" s="2">
        <v>3</v>
      </c>
      <c r="M22" s="2">
        <v>2</v>
      </c>
      <c r="N22" s="2">
        <v>2</v>
      </c>
      <c r="O22" s="2">
        <v>2</v>
      </c>
      <c r="P22" s="2">
        <v>3</v>
      </c>
      <c r="Q22" s="2">
        <v>2</v>
      </c>
      <c r="R22" s="2">
        <v>1</v>
      </c>
      <c r="S22" s="2">
        <v>2</v>
      </c>
      <c r="V22" s="41">
        <v>17</v>
      </c>
      <c r="W22" s="38" t="s">
        <v>352</v>
      </c>
      <c r="X22" s="2">
        <f t="shared" si="3"/>
        <v>4</v>
      </c>
      <c r="Y22" s="2">
        <f t="shared" si="4"/>
        <v>9</v>
      </c>
      <c r="Z22" s="2">
        <f t="shared" si="5"/>
        <v>9</v>
      </c>
      <c r="AA22" s="2">
        <f t="shared" si="6"/>
        <v>9</v>
      </c>
      <c r="AB22" s="2">
        <f t="shared" si="7"/>
        <v>9</v>
      </c>
      <c r="AC22" s="2">
        <f t="shared" si="8"/>
        <v>4</v>
      </c>
      <c r="AD22" s="2">
        <f t="shared" si="9"/>
        <v>16</v>
      </c>
      <c r="AE22" s="2">
        <f t="shared" si="10"/>
        <v>9</v>
      </c>
      <c r="AF22" s="2">
        <f t="shared" si="11"/>
        <v>9</v>
      </c>
      <c r="AG22" s="2">
        <f t="shared" si="12"/>
        <v>4</v>
      </c>
      <c r="AH22" s="2">
        <f t="shared" si="13"/>
        <v>4</v>
      </c>
      <c r="AI22" s="2">
        <f t="shared" si="14"/>
        <v>4</v>
      </c>
      <c r="AJ22" s="2">
        <f t="shared" si="15"/>
        <v>9</v>
      </c>
      <c r="AK22" s="2">
        <f t="shared" si="16"/>
        <v>4</v>
      </c>
      <c r="AL22" s="2">
        <f t="shared" si="17"/>
        <v>1</v>
      </c>
      <c r="AM22" s="2">
        <f t="shared" si="18"/>
        <v>4</v>
      </c>
      <c r="AO22" s="41">
        <v>17</v>
      </c>
      <c r="AP22" s="38" t="s">
        <v>352</v>
      </c>
      <c r="AQ22" s="49">
        <f t="shared" si="19"/>
        <v>0.1150870675296872</v>
      </c>
      <c r="AR22" s="49">
        <f t="shared" si="20"/>
        <v>0.18190171877724973</v>
      </c>
      <c r="AS22" s="49">
        <f t="shared" si="21"/>
        <v>0.17177950029416048</v>
      </c>
      <c r="AT22" s="49">
        <f t="shared" si="22"/>
        <v>0.17708440083028659</v>
      </c>
      <c r="AU22" s="49">
        <f t="shared" si="23"/>
        <v>0.1752618713510958</v>
      </c>
      <c r="AV22" s="49">
        <f t="shared" si="24"/>
        <v>0.115278083540847</v>
      </c>
      <c r="AW22" s="49">
        <f t="shared" si="25"/>
        <v>0.24525573579398632</v>
      </c>
      <c r="AX22" s="49">
        <f t="shared" si="26"/>
        <v>0.17960530202677488</v>
      </c>
      <c r="AY22" s="49">
        <f t="shared" si="27"/>
        <v>0.18190171877724973</v>
      </c>
      <c r="AZ22" s="49">
        <f t="shared" si="28"/>
        <v>0.12403473458920847</v>
      </c>
      <c r="BA22" s="49">
        <f t="shared" si="29"/>
        <v>0.11566298639324804</v>
      </c>
      <c r="BB22" s="49">
        <f t="shared" si="30"/>
        <v>0.115278083540847</v>
      </c>
      <c r="BC22" s="49">
        <f t="shared" si="31"/>
        <v>0.16222142113076254</v>
      </c>
      <c r="BD22" s="49">
        <f t="shared" si="32"/>
        <v>0.13514747567989718</v>
      </c>
      <c r="BE22" s="49">
        <f t="shared" si="33"/>
        <v>8.4515425472851652E-2</v>
      </c>
      <c r="BF22" s="49">
        <f t="shared" si="34"/>
        <v>0.17025130615174972</v>
      </c>
      <c r="BI22" s="41">
        <v>17</v>
      </c>
      <c r="BJ22" s="38" t="s">
        <v>352</v>
      </c>
      <c r="BK22" s="49">
        <f t="shared" si="54"/>
        <v>2.4283371248763997E-2</v>
      </c>
      <c r="BL22" s="49">
        <f t="shared" si="35"/>
        <v>2.7103356097810206E-2</v>
      </c>
      <c r="BM22" s="49">
        <f t="shared" si="36"/>
        <v>2.0269981034710935E-2</v>
      </c>
      <c r="BN22" s="49">
        <f t="shared" si="37"/>
        <v>1.7177186880537799E-2</v>
      </c>
      <c r="BO22" s="49">
        <f t="shared" si="38"/>
        <v>1.4196211579438761E-2</v>
      </c>
      <c r="BP22" s="49">
        <f t="shared" si="39"/>
        <v>7.9541877643184433E-3</v>
      </c>
      <c r="BQ22" s="49">
        <f t="shared" si="40"/>
        <v>1.4224832676051208E-2</v>
      </c>
      <c r="BR22" s="49">
        <f t="shared" si="41"/>
        <v>8.8006597993119696E-3</v>
      </c>
      <c r="BS22" s="49">
        <f t="shared" si="42"/>
        <v>7.4579704698672393E-3</v>
      </c>
      <c r="BT22" s="49">
        <f t="shared" si="43"/>
        <v>4.2171809760330886E-3</v>
      </c>
      <c r="BU22" s="49">
        <f t="shared" si="44"/>
        <v>3.2385636190109452E-3</v>
      </c>
      <c r="BV22" s="49">
        <f t="shared" si="45"/>
        <v>2.6513959214394807E-3</v>
      </c>
      <c r="BW22" s="49">
        <f t="shared" si="46"/>
        <v>2.7577641592229636E-3</v>
      </c>
      <c r="BX22" s="49">
        <f t="shared" si="47"/>
        <v>1.7569171838386632E-3</v>
      </c>
      <c r="BY22" s="49">
        <f t="shared" si="48"/>
        <v>6.7612340378281322E-4</v>
      </c>
      <c r="BZ22" s="49">
        <f t="shared" si="49"/>
        <v>6.8100522460699884E-4</v>
      </c>
      <c r="CW22" s="41">
        <v>17</v>
      </c>
      <c r="CX22" s="38" t="s">
        <v>352</v>
      </c>
      <c r="CY22" s="2" t="s">
        <v>411</v>
      </c>
      <c r="CZ22" s="49">
        <f t="shared" si="51"/>
        <v>2.9806262589537877E-2</v>
      </c>
      <c r="DA22" s="49">
        <f t="shared" si="52"/>
        <v>5.1778826356925378E-2</v>
      </c>
      <c r="DD22" s="41">
        <v>17</v>
      </c>
      <c r="DE22" s="38" t="s">
        <v>352</v>
      </c>
      <c r="DF22" s="2" t="s">
        <v>411</v>
      </c>
      <c r="DG22" s="2">
        <f t="shared" si="53"/>
        <v>0.6346604143669321</v>
      </c>
    </row>
    <row r="23" spans="2:111" x14ac:dyDescent="0.25">
      <c r="B23" s="41">
        <v>18</v>
      </c>
      <c r="C23" s="38" t="s">
        <v>251</v>
      </c>
      <c r="D23" s="2">
        <v>3</v>
      </c>
      <c r="E23" s="2">
        <v>2</v>
      </c>
      <c r="F23" s="2">
        <v>2</v>
      </c>
      <c r="G23" s="2">
        <v>2</v>
      </c>
      <c r="H23" s="2">
        <v>2</v>
      </c>
      <c r="I23" s="2">
        <v>3</v>
      </c>
      <c r="J23" s="2">
        <v>2</v>
      </c>
      <c r="K23" s="2">
        <v>2</v>
      </c>
      <c r="L23" s="2">
        <v>1</v>
      </c>
      <c r="M23" s="2">
        <v>3</v>
      </c>
      <c r="N23" s="2">
        <v>3</v>
      </c>
      <c r="O23" s="2">
        <v>2</v>
      </c>
      <c r="P23" s="2">
        <v>3</v>
      </c>
      <c r="Q23" s="2">
        <v>2</v>
      </c>
      <c r="R23" s="2">
        <v>1</v>
      </c>
      <c r="S23" s="2">
        <v>2</v>
      </c>
      <c r="V23" s="41">
        <v>18</v>
      </c>
      <c r="W23" s="38" t="s">
        <v>251</v>
      </c>
      <c r="X23" s="2">
        <f t="shared" si="3"/>
        <v>9</v>
      </c>
      <c r="Y23" s="2">
        <f t="shared" si="4"/>
        <v>4</v>
      </c>
      <c r="Z23" s="2">
        <f t="shared" si="5"/>
        <v>4</v>
      </c>
      <c r="AA23" s="2">
        <f t="shared" si="6"/>
        <v>4</v>
      </c>
      <c r="AB23" s="2">
        <f t="shared" si="7"/>
        <v>4</v>
      </c>
      <c r="AC23" s="2">
        <f t="shared" si="8"/>
        <v>9</v>
      </c>
      <c r="AD23" s="2">
        <f t="shared" si="9"/>
        <v>4</v>
      </c>
      <c r="AE23" s="2">
        <f t="shared" si="10"/>
        <v>4</v>
      </c>
      <c r="AF23" s="2">
        <f t="shared" si="11"/>
        <v>1</v>
      </c>
      <c r="AG23" s="2">
        <f t="shared" si="12"/>
        <v>9</v>
      </c>
      <c r="AH23" s="2">
        <f t="shared" si="13"/>
        <v>9</v>
      </c>
      <c r="AI23" s="2">
        <f t="shared" si="14"/>
        <v>4</v>
      </c>
      <c r="AJ23" s="2">
        <f t="shared" si="15"/>
        <v>9</v>
      </c>
      <c r="AK23" s="2">
        <f t="shared" si="16"/>
        <v>4</v>
      </c>
      <c r="AL23" s="2">
        <f t="shared" si="17"/>
        <v>1</v>
      </c>
      <c r="AM23" s="2">
        <f t="shared" si="18"/>
        <v>4</v>
      </c>
      <c r="AO23" s="41">
        <v>18</v>
      </c>
      <c r="AP23" s="38" t="s">
        <v>251</v>
      </c>
      <c r="AQ23" s="49">
        <f t="shared" si="19"/>
        <v>0.17263060129453081</v>
      </c>
      <c r="AR23" s="49">
        <f t="shared" si="20"/>
        <v>0.12126781251816648</v>
      </c>
      <c r="AS23" s="49">
        <f t="shared" si="21"/>
        <v>0.11451966686277365</v>
      </c>
      <c r="AT23" s="49">
        <f t="shared" si="22"/>
        <v>0.11805626722019105</v>
      </c>
      <c r="AU23" s="49">
        <f t="shared" si="23"/>
        <v>0.11684124756739719</v>
      </c>
      <c r="AV23" s="49">
        <f t="shared" si="24"/>
        <v>0.17291712531127049</v>
      </c>
      <c r="AW23" s="49">
        <f t="shared" si="25"/>
        <v>0.12262786789699316</v>
      </c>
      <c r="AX23" s="49">
        <f t="shared" si="26"/>
        <v>0.11973686801784993</v>
      </c>
      <c r="AY23" s="49">
        <f t="shared" si="27"/>
        <v>6.0633906259083242E-2</v>
      </c>
      <c r="AZ23" s="49">
        <f t="shared" si="28"/>
        <v>0.18605210188381269</v>
      </c>
      <c r="BA23" s="49">
        <f t="shared" si="29"/>
        <v>0.17349447958987207</v>
      </c>
      <c r="BB23" s="49">
        <f t="shared" si="30"/>
        <v>0.115278083540847</v>
      </c>
      <c r="BC23" s="49">
        <f t="shared" si="31"/>
        <v>0.16222142113076254</v>
      </c>
      <c r="BD23" s="49">
        <f t="shared" si="32"/>
        <v>0.13514747567989718</v>
      </c>
      <c r="BE23" s="49">
        <f t="shared" si="33"/>
        <v>8.4515425472851652E-2</v>
      </c>
      <c r="BF23" s="49">
        <f t="shared" si="34"/>
        <v>0.17025130615174972</v>
      </c>
      <c r="BI23" s="41">
        <v>18</v>
      </c>
      <c r="BJ23" s="38" t="s">
        <v>251</v>
      </c>
      <c r="BK23" s="49">
        <f t="shared" si="54"/>
        <v>3.6425056873145997E-2</v>
      </c>
      <c r="BL23" s="49">
        <f t="shared" si="35"/>
        <v>1.8068904065206805E-2</v>
      </c>
      <c r="BM23" s="49">
        <f t="shared" si="36"/>
        <v>1.351332068980729E-2</v>
      </c>
      <c r="BN23" s="49">
        <f t="shared" si="37"/>
        <v>1.1451457920358532E-2</v>
      </c>
      <c r="BO23" s="49">
        <f t="shared" si="38"/>
        <v>9.4641410529591723E-3</v>
      </c>
      <c r="BP23" s="49">
        <f t="shared" si="39"/>
        <v>1.1931281646477665E-2</v>
      </c>
      <c r="BQ23" s="49">
        <f t="shared" si="40"/>
        <v>7.1124163380256039E-3</v>
      </c>
      <c r="BR23" s="49">
        <f t="shared" si="41"/>
        <v>5.8671065328746467E-3</v>
      </c>
      <c r="BS23" s="49">
        <f t="shared" si="42"/>
        <v>2.4859901566224129E-3</v>
      </c>
      <c r="BT23" s="49">
        <f t="shared" si="43"/>
        <v>6.3257714640496321E-3</v>
      </c>
      <c r="BU23" s="49">
        <f t="shared" si="44"/>
        <v>4.8578454285164181E-3</v>
      </c>
      <c r="BV23" s="49">
        <f t="shared" si="45"/>
        <v>2.6513959214394807E-3</v>
      </c>
      <c r="BW23" s="49">
        <f t="shared" si="46"/>
        <v>2.7577641592229636E-3</v>
      </c>
      <c r="BX23" s="49">
        <f t="shared" si="47"/>
        <v>1.7569171838386632E-3</v>
      </c>
      <c r="BY23" s="49">
        <f t="shared" si="48"/>
        <v>6.7612340378281322E-4</v>
      </c>
      <c r="BZ23" s="49">
        <f t="shared" si="49"/>
        <v>6.8100522460699884E-4</v>
      </c>
      <c r="CW23" s="41">
        <v>18</v>
      </c>
      <c r="CX23" s="38" t="s">
        <v>251</v>
      </c>
      <c r="CY23" s="2" t="s">
        <v>412</v>
      </c>
      <c r="CZ23" s="49">
        <f t="shared" si="51"/>
        <v>3.2367967056276793E-2</v>
      </c>
      <c r="DA23" s="49">
        <f t="shared" si="52"/>
        <v>5.7055816510638839E-2</v>
      </c>
      <c r="DD23" s="41">
        <v>18</v>
      </c>
      <c r="DE23" s="38" t="s">
        <v>251</v>
      </c>
      <c r="DF23" s="2" t="s">
        <v>412</v>
      </c>
      <c r="DG23" s="2">
        <f t="shared" si="53"/>
        <v>0.63803849753174546</v>
      </c>
    </row>
    <row r="24" spans="2:111" x14ac:dyDescent="0.25">
      <c r="B24" s="41">
        <v>19</v>
      </c>
      <c r="C24" s="39" t="s">
        <v>353</v>
      </c>
      <c r="D24" s="2">
        <v>3</v>
      </c>
      <c r="E24" s="2">
        <v>3</v>
      </c>
      <c r="F24" s="2">
        <v>3</v>
      </c>
      <c r="G24" s="2">
        <v>3</v>
      </c>
      <c r="H24" s="2">
        <v>2</v>
      </c>
      <c r="I24" s="2">
        <v>3</v>
      </c>
      <c r="J24" s="2">
        <v>2</v>
      </c>
      <c r="K24" s="2">
        <v>3</v>
      </c>
      <c r="L24" s="2">
        <v>3</v>
      </c>
      <c r="M24" s="2">
        <v>2</v>
      </c>
      <c r="N24" s="2">
        <v>2</v>
      </c>
      <c r="O24" s="2">
        <v>2</v>
      </c>
      <c r="P24" s="2">
        <v>3</v>
      </c>
      <c r="Q24" s="2">
        <v>3</v>
      </c>
      <c r="R24" s="2">
        <v>1</v>
      </c>
      <c r="S24" s="2">
        <v>1</v>
      </c>
      <c r="V24" s="41">
        <v>19</v>
      </c>
      <c r="W24" s="39" t="s">
        <v>353</v>
      </c>
      <c r="X24" s="2">
        <f t="shared" si="3"/>
        <v>9</v>
      </c>
      <c r="Y24" s="2">
        <f t="shared" si="4"/>
        <v>9</v>
      </c>
      <c r="Z24" s="2">
        <f t="shared" si="5"/>
        <v>9</v>
      </c>
      <c r="AA24" s="2">
        <f t="shared" si="6"/>
        <v>9</v>
      </c>
      <c r="AB24" s="2">
        <f t="shared" si="7"/>
        <v>4</v>
      </c>
      <c r="AC24" s="2">
        <f t="shared" si="8"/>
        <v>9</v>
      </c>
      <c r="AD24" s="2">
        <f t="shared" si="9"/>
        <v>4</v>
      </c>
      <c r="AE24" s="2">
        <f t="shared" si="10"/>
        <v>9</v>
      </c>
      <c r="AF24" s="2">
        <f t="shared" si="11"/>
        <v>9</v>
      </c>
      <c r="AG24" s="2">
        <f t="shared" si="12"/>
        <v>4</v>
      </c>
      <c r="AH24" s="2">
        <f t="shared" si="13"/>
        <v>4</v>
      </c>
      <c r="AI24" s="2">
        <f t="shared" si="14"/>
        <v>4</v>
      </c>
      <c r="AJ24" s="2">
        <f t="shared" si="15"/>
        <v>9</v>
      </c>
      <c r="AK24" s="2">
        <f t="shared" si="16"/>
        <v>9</v>
      </c>
      <c r="AL24" s="2">
        <f t="shared" si="17"/>
        <v>1</v>
      </c>
      <c r="AM24" s="2">
        <f t="shared" si="18"/>
        <v>1</v>
      </c>
      <c r="AO24" s="41">
        <v>19</v>
      </c>
      <c r="AP24" s="39" t="s">
        <v>353</v>
      </c>
      <c r="AQ24" s="49">
        <f t="shared" si="19"/>
        <v>0.17263060129453081</v>
      </c>
      <c r="AR24" s="49">
        <f t="shared" si="20"/>
        <v>0.18190171877724973</v>
      </c>
      <c r="AS24" s="49">
        <f t="shared" si="21"/>
        <v>0.17177950029416048</v>
      </c>
      <c r="AT24" s="49">
        <f t="shared" si="22"/>
        <v>0.17708440083028659</v>
      </c>
      <c r="AU24" s="49">
        <f t="shared" si="23"/>
        <v>0.11684124756739719</v>
      </c>
      <c r="AV24" s="49">
        <f t="shared" si="24"/>
        <v>0.17291712531127049</v>
      </c>
      <c r="AW24" s="49">
        <f t="shared" si="25"/>
        <v>0.12262786789699316</v>
      </c>
      <c r="AX24" s="49">
        <f t="shared" si="26"/>
        <v>0.17960530202677488</v>
      </c>
      <c r="AY24" s="49">
        <f t="shared" si="27"/>
        <v>0.18190171877724973</v>
      </c>
      <c r="AZ24" s="49">
        <f t="shared" si="28"/>
        <v>0.12403473458920847</v>
      </c>
      <c r="BA24" s="49">
        <f t="shared" si="29"/>
        <v>0.11566298639324804</v>
      </c>
      <c r="BB24" s="49">
        <f t="shared" si="30"/>
        <v>0.115278083540847</v>
      </c>
      <c r="BC24" s="49">
        <f t="shared" si="31"/>
        <v>0.16222142113076254</v>
      </c>
      <c r="BD24" s="49">
        <f t="shared" si="32"/>
        <v>0.20272121351984579</v>
      </c>
      <c r="BE24" s="49">
        <f t="shared" si="33"/>
        <v>8.4515425472851652E-2</v>
      </c>
      <c r="BF24" s="49">
        <f t="shared" si="34"/>
        <v>8.5125653075874858E-2</v>
      </c>
      <c r="BI24" s="41">
        <v>19</v>
      </c>
      <c r="BJ24" s="39" t="s">
        <v>353</v>
      </c>
      <c r="BK24" s="49">
        <f t="shared" si="54"/>
        <v>3.6425056873145997E-2</v>
      </c>
      <c r="BL24" s="49">
        <f t="shared" si="35"/>
        <v>2.7103356097810206E-2</v>
      </c>
      <c r="BM24" s="49">
        <f t="shared" si="36"/>
        <v>2.0269981034710935E-2</v>
      </c>
      <c r="BN24" s="49">
        <f t="shared" si="37"/>
        <v>1.7177186880537799E-2</v>
      </c>
      <c r="BO24" s="49">
        <f t="shared" si="38"/>
        <v>9.4641410529591723E-3</v>
      </c>
      <c r="BP24" s="49">
        <f t="shared" si="39"/>
        <v>1.1931281646477665E-2</v>
      </c>
      <c r="BQ24" s="49">
        <f t="shared" si="40"/>
        <v>7.1124163380256039E-3</v>
      </c>
      <c r="BR24" s="49">
        <f t="shared" si="41"/>
        <v>8.8006597993119696E-3</v>
      </c>
      <c r="BS24" s="49">
        <f t="shared" si="42"/>
        <v>7.4579704698672393E-3</v>
      </c>
      <c r="BT24" s="49">
        <f t="shared" si="43"/>
        <v>4.2171809760330886E-3</v>
      </c>
      <c r="BU24" s="49">
        <f t="shared" si="44"/>
        <v>3.2385636190109452E-3</v>
      </c>
      <c r="BV24" s="49">
        <f t="shared" si="45"/>
        <v>2.6513959214394807E-3</v>
      </c>
      <c r="BW24" s="49">
        <f t="shared" si="46"/>
        <v>2.7577641592229636E-3</v>
      </c>
      <c r="BX24" s="49">
        <f t="shared" si="47"/>
        <v>2.6353757757579953E-3</v>
      </c>
      <c r="BY24" s="49">
        <f t="shared" si="48"/>
        <v>6.7612340378281322E-4</v>
      </c>
      <c r="BZ24" s="49">
        <f t="shared" si="49"/>
        <v>3.4050261230349942E-4</v>
      </c>
      <c r="CW24" s="41">
        <v>19</v>
      </c>
      <c r="CX24" s="39" t="s">
        <v>353</v>
      </c>
      <c r="CY24" s="2" t="s">
        <v>413</v>
      </c>
      <c r="CZ24" s="49">
        <f t="shared" si="51"/>
        <v>2.2683061160382632E-2</v>
      </c>
      <c r="DA24" s="49">
        <f t="shared" si="52"/>
        <v>5.2052242185084377E-2</v>
      </c>
      <c r="DD24" s="41">
        <v>19</v>
      </c>
      <c r="DE24" s="39" t="s">
        <v>353</v>
      </c>
      <c r="DF24" s="2" t="s">
        <v>413</v>
      </c>
      <c r="DG24" s="2">
        <f t="shared" si="53"/>
        <v>0.6964880030588857</v>
      </c>
    </row>
    <row r="25" spans="2:111" x14ac:dyDescent="0.25">
      <c r="B25" s="41">
        <v>20</v>
      </c>
      <c r="C25" s="39" t="s">
        <v>354</v>
      </c>
      <c r="D25" s="2">
        <v>3</v>
      </c>
      <c r="E25" s="2">
        <v>2</v>
      </c>
      <c r="F25" s="2">
        <v>2</v>
      </c>
      <c r="G25" s="2">
        <v>2</v>
      </c>
      <c r="H25" s="2">
        <v>2</v>
      </c>
      <c r="I25" s="2">
        <v>3</v>
      </c>
      <c r="J25" s="2">
        <v>2</v>
      </c>
      <c r="K25" s="2">
        <v>3</v>
      </c>
      <c r="L25" s="2">
        <v>3</v>
      </c>
      <c r="M25" s="2">
        <v>3</v>
      </c>
      <c r="N25" s="2">
        <v>2</v>
      </c>
      <c r="O25" s="2">
        <v>3</v>
      </c>
      <c r="P25" s="2">
        <v>3</v>
      </c>
      <c r="Q25" s="2">
        <v>3</v>
      </c>
      <c r="R25" s="2">
        <v>2</v>
      </c>
      <c r="S25" s="2">
        <v>2</v>
      </c>
      <c r="V25" s="41">
        <v>20</v>
      </c>
      <c r="W25" s="39" t="s">
        <v>354</v>
      </c>
      <c r="X25" s="2">
        <f t="shared" si="3"/>
        <v>9</v>
      </c>
      <c r="Y25" s="2">
        <f t="shared" si="4"/>
        <v>4</v>
      </c>
      <c r="Z25" s="2">
        <f t="shared" si="5"/>
        <v>4</v>
      </c>
      <c r="AA25" s="2">
        <f t="shared" si="6"/>
        <v>4</v>
      </c>
      <c r="AB25" s="2">
        <f t="shared" si="7"/>
        <v>4</v>
      </c>
      <c r="AC25" s="2">
        <f t="shared" si="8"/>
        <v>9</v>
      </c>
      <c r="AD25" s="2">
        <f t="shared" si="9"/>
        <v>4</v>
      </c>
      <c r="AE25" s="2">
        <f t="shared" si="10"/>
        <v>9</v>
      </c>
      <c r="AF25" s="2">
        <f t="shared" si="11"/>
        <v>9</v>
      </c>
      <c r="AG25" s="2">
        <f t="shared" si="12"/>
        <v>9</v>
      </c>
      <c r="AH25" s="2">
        <f t="shared" si="13"/>
        <v>4</v>
      </c>
      <c r="AI25" s="2">
        <f t="shared" si="14"/>
        <v>9</v>
      </c>
      <c r="AJ25" s="2">
        <f t="shared" si="15"/>
        <v>9</v>
      </c>
      <c r="AK25" s="2">
        <f t="shared" si="16"/>
        <v>9</v>
      </c>
      <c r="AL25" s="2">
        <f t="shared" si="17"/>
        <v>4</v>
      </c>
      <c r="AM25" s="2">
        <f t="shared" si="18"/>
        <v>4</v>
      </c>
      <c r="AO25" s="41">
        <v>20</v>
      </c>
      <c r="AP25" s="39" t="s">
        <v>354</v>
      </c>
      <c r="AQ25" s="49">
        <f t="shared" si="19"/>
        <v>0.17263060129453081</v>
      </c>
      <c r="AR25" s="49">
        <f t="shared" si="20"/>
        <v>0.12126781251816648</v>
      </c>
      <c r="AS25" s="49">
        <f t="shared" si="21"/>
        <v>0.11451966686277365</v>
      </c>
      <c r="AT25" s="49">
        <f t="shared" si="22"/>
        <v>0.11805626722019105</v>
      </c>
      <c r="AU25" s="49">
        <f t="shared" si="23"/>
        <v>0.11684124756739719</v>
      </c>
      <c r="AV25" s="49">
        <f t="shared" si="24"/>
        <v>0.17291712531127049</v>
      </c>
      <c r="AW25" s="49">
        <f t="shared" si="25"/>
        <v>0.12262786789699316</v>
      </c>
      <c r="AX25" s="49">
        <f t="shared" si="26"/>
        <v>0.17960530202677488</v>
      </c>
      <c r="AY25" s="49">
        <f t="shared" si="27"/>
        <v>0.18190171877724973</v>
      </c>
      <c r="AZ25" s="49">
        <f t="shared" si="28"/>
        <v>0.18605210188381269</v>
      </c>
      <c r="BA25" s="49">
        <f t="shared" si="29"/>
        <v>0.11566298639324804</v>
      </c>
      <c r="BB25" s="49">
        <f t="shared" si="30"/>
        <v>0.17291712531127049</v>
      </c>
      <c r="BC25" s="49">
        <f t="shared" si="31"/>
        <v>0.16222142113076254</v>
      </c>
      <c r="BD25" s="49">
        <f t="shared" si="32"/>
        <v>0.20272121351984579</v>
      </c>
      <c r="BE25" s="49">
        <f t="shared" si="33"/>
        <v>0.1690308509457033</v>
      </c>
      <c r="BF25" s="49">
        <f t="shared" si="34"/>
        <v>0.17025130615174972</v>
      </c>
      <c r="BI25" s="41">
        <v>20</v>
      </c>
      <c r="BJ25" s="39" t="s">
        <v>354</v>
      </c>
      <c r="BK25" s="49">
        <f t="shared" si="54"/>
        <v>3.6425056873145997E-2</v>
      </c>
      <c r="BL25" s="49">
        <f t="shared" si="35"/>
        <v>1.8068904065206805E-2</v>
      </c>
      <c r="BM25" s="49">
        <f t="shared" si="36"/>
        <v>1.351332068980729E-2</v>
      </c>
      <c r="BN25" s="49">
        <f t="shared" si="37"/>
        <v>1.1451457920358532E-2</v>
      </c>
      <c r="BO25" s="49">
        <f t="shared" si="38"/>
        <v>9.4641410529591723E-3</v>
      </c>
      <c r="BP25" s="49">
        <f t="shared" si="39"/>
        <v>1.1931281646477665E-2</v>
      </c>
      <c r="BQ25" s="49">
        <f t="shared" si="40"/>
        <v>7.1124163380256039E-3</v>
      </c>
      <c r="BR25" s="49">
        <f t="shared" si="41"/>
        <v>8.8006597993119696E-3</v>
      </c>
      <c r="BS25" s="49">
        <f t="shared" si="42"/>
        <v>7.4579704698672393E-3</v>
      </c>
      <c r="BT25" s="49">
        <f t="shared" si="43"/>
        <v>6.3257714640496321E-3</v>
      </c>
      <c r="BU25" s="49">
        <f t="shared" si="44"/>
        <v>3.2385636190109452E-3</v>
      </c>
      <c r="BV25" s="49">
        <f t="shared" si="45"/>
        <v>3.9770938821592208E-3</v>
      </c>
      <c r="BW25" s="49">
        <f t="shared" si="46"/>
        <v>2.7577641592229636E-3</v>
      </c>
      <c r="BX25" s="49">
        <f t="shared" si="47"/>
        <v>2.6353757757579953E-3</v>
      </c>
      <c r="BY25" s="49">
        <f t="shared" si="48"/>
        <v>1.3522468075656264E-3</v>
      </c>
      <c r="BZ25" s="49">
        <f t="shared" si="49"/>
        <v>6.8100522460699884E-4</v>
      </c>
      <c r="CW25" s="41">
        <v>20</v>
      </c>
      <c r="CX25" s="39" t="s">
        <v>354</v>
      </c>
      <c r="CY25" s="2" t="s">
        <v>414</v>
      </c>
      <c r="CZ25" s="49">
        <f t="shared" si="51"/>
        <v>3.1204125615921393E-2</v>
      </c>
      <c r="DA25" s="49">
        <f t="shared" si="52"/>
        <v>5.7466194894424144E-2</v>
      </c>
      <c r="DD25" s="41">
        <v>20</v>
      </c>
      <c r="DE25" s="39" t="s">
        <v>354</v>
      </c>
      <c r="DF25" s="2" t="s">
        <v>414</v>
      </c>
      <c r="DG25" s="2">
        <f t="shared" si="53"/>
        <v>0.64808827309606176</v>
      </c>
    </row>
    <row r="26" spans="2:111" x14ac:dyDescent="0.25">
      <c r="B26" s="41">
        <v>21</v>
      </c>
      <c r="C26" s="39" t="s">
        <v>355</v>
      </c>
      <c r="D26" s="2">
        <v>3</v>
      </c>
      <c r="E26" s="2">
        <v>2</v>
      </c>
      <c r="F26" s="2">
        <v>2</v>
      </c>
      <c r="G26" s="2">
        <v>2</v>
      </c>
      <c r="H26" s="2">
        <v>2</v>
      </c>
      <c r="I26" s="2">
        <v>3</v>
      </c>
      <c r="J26" s="2">
        <v>2</v>
      </c>
      <c r="K26" s="2">
        <v>3</v>
      </c>
      <c r="L26" s="2">
        <v>1</v>
      </c>
      <c r="M26" s="2">
        <v>2</v>
      </c>
      <c r="N26" s="2">
        <v>3</v>
      </c>
      <c r="O26" s="2">
        <v>3</v>
      </c>
      <c r="P26" s="2">
        <v>1</v>
      </c>
      <c r="Q26" s="2">
        <v>3</v>
      </c>
      <c r="R26" s="2">
        <v>2</v>
      </c>
      <c r="S26" s="2">
        <v>2</v>
      </c>
      <c r="V26" s="41">
        <v>21</v>
      </c>
      <c r="W26" s="39" t="s">
        <v>355</v>
      </c>
      <c r="X26" s="2">
        <f t="shared" si="3"/>
        <v>9</v>
      </c>
      <c r="Y26" s="2">
        <f t="shared" si="4"/>
        <v>4</v>
      </c>
      <c r="Z26" s="2">
        <f t="shared" si="5"/>
        <v>4</v>
      </c>
      <c r="AA26" s="2">
        <f t="shared" si="6"/>
        <v>4</v>
      </c>
      <c r="AB26" s="2">
        <f t="shared" si="7"/>
        <v>4</v>
      </c>
      <c r="AC26" s="2">
        <f t="shared" si="8"/>
        <v>9</v>
      </c>
      <c r="AD26" s="2">
        <f t="shared" si="9"/>
        <v>4</v>
      </c>
      <c r="AE26" s="2">
        <f t="shared" si="10"/>
        <v>9</v>
      </c>
      <c r="AF26" s="2">
        <f t="shared" si="11"/>
        <v>1</v>
      </c>
      <c r="AG26" s="2">
        <f t="shared" si="12"/>
        <v>4</v>
      </c>
      <c r="AH26" s="2">
        <f t="shared" si="13"/>
        <v>9</v>
      </c>
      <c r="AI26" s="2">
        <f t="shared" si="14"/>
        <v>9</v>
      </c>
      <c r="AJ26" s="2">
        <f t="shared" si="15"/>
        <v>1</v>
      </c>
      <c r="AK26" s="2">
        <f t="shared" si="16"/>
        <v>9</v>
      </c>
      <c r="AL26" s="2">
        <f t="shared" si="17"/>
        <v>4</v>
      </c>
      <c r="AM26" s="2">
        <f t="shared" si="18"/>
        <v>4</v>
      </c>
      <c r="AO26" s="41">
        <v>21</v>
      </c>
      <c r="AP26" s="39" t="s">
        <v>355</v>
      </c>
      <c r="AQ26" s="49">
        <f t="shared" si="19"/>
        <v>0.17263060129453081</v>
      </c>
      <c r="AR26" s="49">
        <f t="shared" si="20"/>
        <v>0.12126781251816648</v>
      </c>
      <c r="AS26" s="49">
        <f t="shared" si="21"/>
        <v>0.11451966686277365</v>
      </c>
      <c r="AT26" s="49">
        <f t="shared" si="22"/>
        <v>0.11805626722019105</v>
      </c>
      <c r="AU26" s="49">
        <f t="shared" si="23"/>
        <v>0.11684124756739719</v>
      </c>
      <c r="AV26" s="49">
        <f t="shared" si="24"/>
        <v>0.17291712531127049</v>
      </c>
      <c r="AW26" s="49">
        <f t="shared" si="25"/>
        <v>0.12262786789699316</v>
      </c>
      <c r="AX26" s="49">
        <f t="shared" si="26"/>
        <v>0.17960530202677488</v>
      </c>
      <c r="AY26" s="49">
        <f t="shared" si="27"/>
        <v>6.0633906259083242E-2</v>
      </c>
      <c r="AZ26" s="49">
        <f t="shared" si="28"/>
        <v>0.12403473458920847</v>
      </c>
      <c r="BA26" s="49">
        <f t="shared" si="29"/>
        <v>0.17349447958987207</v>
      </c>
      <c r="BB26" s="49">
        <f t="shared" si="30"/>
        <v>0.17291712531127049</v>
      </c>
      <c r="BC26" s="49">
        <f t="shared" si="31"/>
        <v>5.4073807043587517E-2</v>
      </c>
      <c r="BD26" s="49">
        <f t="shared" si="32"/>
        <v>0.20272121351984579</v>
      </c>
      <c r="BE26" s="49">
        <f t="shared" si="33"/>
        <v>0.1690308509457033</v>
      </c>
      <c r="BF26" s="49">
        <f t="shared" si="34"/>
        <v>0.17025130615174972</v>
      </c>
      <c r="BI26" s="41">
        <v>21</v>
      </c>
      <c r="BJ26" s="39" t="s">
        <v>355</v>
      </c>
      <c r="BK26" s="49">
        <f t="shared" si="54"/>
        <v>3.6425056873145997E-2</v>
      </c>
      <c r="BL26" s="49">
        <f t="shared" si="35"/>
        <v>1.8068904065206805E-2</v>
      </c>
      <c r="BM26" s="49">
        <f t="shared" si="36"/>
        <v>1.351332068980729E-2</v>
      </c>
      <c r="BN26" s="49">
        <f t="shared" si="37"/>
        <v>1.1451457920358532E-2</v>
      </c>
      <c r="BO26" s="49">
        <f t="shared" si="38"/>
        <v>9.4641410529591723E-3</v>
      </c>
      <c r="BP26" s="49">
        <f t="shared" si="39"/>
        <v>1.1931281646477665E-2</v>
      </c>
      <c r="BQ26" s="49">
        <f t="shared" si="40"/>
        <v>7.1124163380256039E-3</v>
      </c>
      <c r="BR26" s="49">
        <f t="shared" si="41"/>
        <v>8.8006597993119696E-3</v>
      </c>
      <c r="BS26" s="49">
        <f t="shared" si="42"/>
        <v>2.4859901566224129E-3</v>
      </c>
      <c r="BT26" s="49">
        <f t="shared" si="43"/>
        <v>4.2171809760330886E-3</v>
      </c>
      <c r="BU26" s="49">
        <f t="shared" si="44"/>
        <v>4.8578454285164181E-3</v>
      </c>
      <c r="BV26" s="49">
        <f t="shared" si="45"/>
        <v>3.9770938821592208E-3</v>
      </c>
      <c r="BW26" s="49">
        <f t="shared" si="46"/>
        <v>9.1925471974098783E-4</v>
      </c>
      <c r="BX26" s="49">
        <f t="shared" si="47"/>
        <v>2.6353757757579953E-3</v>
      </c>
      <c r="BY26" s="49">
        <f t="shared" si="48"/>
        <v>1.3522468075656264E-3</v>
      </c>
      <c r="BZ26" s="49">
        <f t="shared" si="49"/>
        <v>6.8100522460699884E-4</v>
      </c>
      <c r="CW26" s="41">
        <v>21</v>
      </c>
      <c r="CX26" s="39" t="s">
        <v>355</v>
      </c>
      <c r="CY26" s="2" t="s">
        <v>415</v>
      </c>
      <c r="CZ26" s="49">
        <f t="shared" si="51"/>
        <v>3.2168299309369978E-2</v>
      </c>
      <c r="DA26" s="49">
        <f t="shared" si="52"/>
        <v>5.7174166725313752E-2</v>
      </c>
      <c r="DD26" s="41">
        <v>21</v>
      </c>
      <c r="DE26" s="39" t="s">
        <v>355</v>
      </c>
      <c r="DF26" s="2" t="s">
        <v>415</v>
      </c>
      <c r="DG26" s="2">
        <f t="shared" si="53"/>
        <v>0.6399439064410658</v>
      </c>
    </row>
    <row r="27" spans="2:111" x14ac:dyDescent="0.25">
      <c r="B27" s="41">
        <v>22</v>
      </c>
      <c r="C27" s="39" t="s">
        <v>356</v>
      </c>
      <c r="D27" s="2">
        <v>3</v>
      </c>
      <c r="E27" s="2">
        <v>3</v>
      </c>
      <c r="F27" s="2">
        <v>2</v>
      </c>
      <c r="G27" s="2">
        <v>2</v>
      </c>
      <c r="H27" s="2">
        <v>2</v>
      </c>
      <c r="I27" s="2">
        <v>3</v>
      </c>
      <c r="J27" s="2">
        <v>3</v>
      </c>
      <c r="K27" s="2">
        <v>3</v>
      </c>
      <c r="L27" s="2">
        <v>4</v>
      </c>
      <c r="M27" s="2">
        <v>4</v>
      </c>
      <c r="N27" s="2">
        <v>3</v>
      </c>
      <c r="O27" s="2">
        <v>3</v>
      </c>
      <c r="P27" s="2">
        <v>4</v>
      </c>
      <c r="Q27" s="2">
        <v>3</v>
      </c>
      <c r="R27" s="2">
        <v>2</v>
      </c>
      <c r="S27" s="2">
        <v>1</v>
      </c>
      <c r="V27" s="41">
        <v>22</v>
      </c>
      <c r="W27" s="39" t="s">
        <v>356</v>
      </c>
      <c r="X27" s="2">
        <f t="shared" si="3"/>
        <v>9</v>
      </c>
      <c r="Y27" s="2">
        <f t="shared" si="4"/>
        <v>9</v>
      </c>
      <c r="Z27" s="2">
        <f t="shared" si="5"/>
        <v>4</v>
      </c>
      <c r="AA27" s="2">
        <f t="shared" si="6"/>
        <v>4</v>
      </c>
      <c r="AB27" s="2">
        <f t="shared" si="7"/>
        <v>4</v>
      </c>
      <c r="AC27" s="2">
        <f t="shared" si="8"/>
        <v>9</v>
      </c>
      <c r="AD27" s="2">
        <f t="shared" si="9"/>
        <v>9</v>
      </c>
      <c r="AE27" s="2">
        <f t="shared" si="10"/>
        <v>9</v>
      </c>
      <c r="AF27" s="2">
        <f t="shared" si="11"/>
        <v>16</v>
      </c>
      <c r="AG27" s="2">
        <f t="shared" si="12"/>
        <v>16</v>
      </c>
      <c r="AH27" s="2">
        <f t="shared" si="13"/>
        <v>9</v>
      </c>
      <c r="AI27" s="2">
        <f t="shared" si="14"/>
        <v>9</v>
      </c>
      <c r="AJ27" s="2">
        <f t="shared" si="15"/>
        <v>16</v>
      </c>
      <c r="AK27" s="2">
        <f t="shared" si="16"/>
        <v>9</v>
      </c>
      <c r="AL27" s="2">
        <f t="shared" si="17"/>
        <v>4</v>
      </c>
      <c r="AM27" s="2">
        <f t="shared" si="18"/>
        <v>1</v>
      </c>
      <c r="AO27" s="41">
        <v>22</v>
      </c>
      <c r="AP27" s="39" t="s">
        <v>356</v>
      </c>
      <c r="AQ27" s="49">
        <f t="shared" si="19"/>
        <v>0.17263060129453081</v>
      </c>
      <c r="AR27" s="49">
        <f t="shared" si="20"/>
        <v>0.18190171877724973</v>
      </c>
      <c r="AS27" s="49">
        <f t="shared" si="21"/>
        <v>0.11451966686277365</v>
      </c>
      <c r="AT27" s="49">
        <f t="shared" si="22"/>
        <v>0.11805626722019105</v>
      </c>
      <c r="AU27" s="49">
        <f t="shared" si="23"/>
        <v>0.11684124756739719</v>
      </c>
      <c r="AV27" s="49">
        <f t="shared" si="24"/>
        <v>0.17291712531127049</v>
      </c>
      <c r="AW27" s="49">
        <f t="shared" si="25"/>
        <v>0.18394180184548975</v>
      </c>
      <c r="AX27" s="49">
        <f t="shared" si="26"/>
        <v>0.17960530202677488</v>
      </c>
      <c r="AY27" s="49">
        <f t="shared" si="27"/>
        <v>0.24253562503633297</v>
      </c>
      <c r="AZ27" s="49">
        <f t="shared" si="28"/>
        <v>0.24806946917841693</v>
      </c>
      <c r="BA27" s="49">
        <f t="shared" si="29"/>
        <v>0.17349447958987207</v>
      </c>
      <c r="BB27" s="49">
        <f t="shared" si="30"/>
        <v>0.17291712531127049</v>
      </c>
      <c r="BC27" s="49">
        <f t="shared" si="31"/>
        <v>0.21629522817435007</v>
      </c>
      <c r="BD27" s="49">
        <f t="shared" si="32"/>
        <v>0.20272121351984579</v>
      </c>
      <c r="BE27" s="49">
        <f t="shared" si="33"/>
        <v>0.1690308509457033</v>
      </c>
      <c r="BF27" s="49">
        <f t="shared" si="34"/>
        <v>8.5125653075874858E-2</v>
      </c>
      <c r="BI27" s="41">
        <v>22</v>
      </c>
      <c r="BJ27" s="39" t="s">
        <v>356</v>
      </c>
      <c r="BK27" s="49">
        <f t="shared" si="54"/>
        <v>3.6425056873145997E-2</v>
      </c>
      <c r="BL27" s="49">
        <f t="shared" si="35"/>
        <v>2.7103356097810206E-2</v>
      </c>
      <c r="BM27" s="49">
        <f t="shared" si="36"/>
        <v>1.351332068980729E-2</v>
      </c>
      <c r="BN27" s="49">
        <f t="shared" si="37"/>
        <v>1.1451457920358532E-2</v>
      </c>
      <c r="BO27" s="49">
        <f t="shared" si="38"/>
        <v>9.4641410529591723E-3</v>
      </c>
      <c r="BP27" s="49">
        <f t="shared" si="39"/>
        <v>1.1931281646477665E-2</v>
      </c>
      <c r="BQ27" s="49">
        <f t="shared" si="40"/>
        <v>1.0668624507038406E-2</v>
      </c>
      <c r="BR27" s="49">
        <f t="shared" si="41"/>
        <v>8.8006597993119696E-3</v>
      </c>
      <c r="BS27" s="49">
        <f t="shared" si="42"/>
        <v>9.9439606264896518E-3</v>
      </c>
      <c r="BT27" s="49">
        <f t="shared" si="43"/>
        <v>8.4343619520661772E-3</v>
      </c>
      <c r="BU27" s="49">
        <f t="shared" si="44"/>
        <v>4.8578454285164181E-3</v>
      </c>
      <c r="BV27" s="49">
        <f t="shared" si="45"/>
        <v>3.9770938821592208E-3</v>
      </c>
      <c r="BW27" s="49">
        <f t="shared" si="46"/>
        <v>3.6770188789639513E-3</v>
      </c>
      <c r="BX27" s="49">
        <f t="shared" si="47"/>
        <v>2.6353757757579953E-3</v>
      </c>
      <c r="BY27" s="49">
        <f t="shared" si="48"/>
        <v>1.3522468075656264E-3</v>
      </c>
      <c r="BZ27" s="49">
        <f t="shared" si="49"/>
        <v>3.4050261230349942E-4</v>
      </c>
      <c r="CW27" s="41">
        <v>22</v>
      </c>
      <c r="CX27" s="39" t="s">
        <v>356</v>
      </c>
      <c r="CY27" s="2" t="s">
        <v>416</v>
      </c>
      <c r="CZ27" s="49">
        <f t="shared" si="51"/>
        <v>2.5938232202312689E-2</v>
      </c>
      <c r="DA27" s="49">
        <f t="shared" si="52"/>
        <v>5.9044010338632179E-2</v>
      </c>
      <c r="DD27" s="41">
        <v>22</v>
      </c>
      <c r="DE27" s="39" t="s">
        <v>356</v>
      </c>
      <c r="DF27" s="2" t="s">
        <v>416</v>
      </c>
      <c r="DG27" s="2">
        <f t="shared" si="53"/>
        <v>0.69478056324748638</v>
      </c>
    </row>
    <row r="28" spans="2:111" x14ac:dyDescent="0.25">
      <c r="B28" s="41">
        <v>23</v>
      </c>
      <c r="C28" s="39" t="s">
        <v>357</v>
      </c>
      <c r="D28" s="2">
        <v>3</v>
      </c>
      <c r="E28" s="2">
        <v>2</v>
      </c>
      <c r="F28" s="2">
        <v>2</v>
      </c>
      <c r="G28" s="2">
        <v>2</v>
      </c>
      <c r="H28" s="2">
        <v>2</v>
      </c>
      <c r="I28" s="2">
        <v>4</v>
      </c>
      <c r="J28" s="2">
        <v>2</v>
      </c>
      <c r="K28" s="2">
        <v>2</v>
      </c>
      <c r="L28" s="2">
        <v>4</v>
      </c>
      <c r="M28" s="2">
        <v>2</v>
      </c>
      <c r="N28" s="2">
        <v>4</v>
      </c>
      <c r="O28" s="2">
        <v>2</v>
      </c>
      <c r="P28" s="2">
        <v>4</v>
      </c>
      <c r="Q28" s="2">
        <v>2</v>
      </c>
      <c r="R28" s="2">
        <v>2</v>
      </c>
      <c r="S28" s="2">
        <v>2</v>
      </c>
      <c r="V28" s="41">
        <v>23</v>
      </c>
      <c r="W28" s="39" t="s">
        <v>357</v>
      </c>
      <c r="X28" s="2">
        <f t="shared" si="3"/>
        <v>9</v>
      </c>
      <c r="Y28" s="2">
        <f t="shared" si="4"/>
        <v>4</v>
      </c>
      <c r="Z28" s="2">
        <f t="shared" si="5"/>
        <v>4</v>
      </c>
      <c r="AA28" s="2">
        <f t="shared" si="6"/>
        <v>4</v>
      </c>
      <c r="AB28" s="2">
        <f t="shared" si="7"/>
        <v>4</v>
      </c>
      <c r="AC28" s="2">
        <f t="shared" si="8"/>
        <v>16</v>
      </c>
      <c r="AD28" s="2">
        <f t="shared" si="9"/>
        <v>4</v>
      </c>
      <c r="AE28" s="2">
        <f t="shared" si="10"/>
        <v>4</v>
      </c>
      <c r="AF28" s="2">
        <f t="shared" si="11"/>
        <v>16</v>
      </c>
      <c r="AG28" s="2">
        <f t="shared" si="12"/>
        <v>4</v>
      </c>
      <c r="AH28" s="2">
        <f t="shared" si="13"/>
        <v>16</v>
      </c>
      <c r="AI28" s="2">
        <f t="shared" si="14"/>
        <v>4</v>
      </c>
      <c r="AJ28" s="2">
        <f t="shared" si="15"/>
        <v>16</v>
      </c>
      <c r="AK28" s="2">
        <f t="shared" si="16"/>
        <v>4</v>
      </c>
      <c r="AL28" s="2">
        <f t="shared" si="17"/>
        <v>4</v>
      </c>
      <c r="AM28" s="2">
        <f t="shared" si="18"/>
        <v>4</v>
      </c>
      <c r="AO28" s="41">
        <v>23</v>
      </c>
      <c r="AP28" s="39" t="s">
        <v>357</v>
      </c>
      <c r="AQ28" s="49">
        <f t="shared" si="19"/>
        <v>0.17263060129453081</v>
      </c>
      <c r="AR28" s="49">
        <f t="shared" si="20"/>
        <v>0.12126781251816648</v>
      </c>
      <c r="AS28" s="49">
        <f t="shared" si="21"/>
        <v>0.11451966686277365</v>
      </c>
      <c r="AT28" s="49">
        <f t="shared" si="22"/>
        <v>0.11805626722019105</v>
      </c>
      <c r="AU28" s="49">
        <f t="shared" si="23"/>
        <v>0.11684124756739719</v>
      </c>
      <c r="AV28" s="49">
        <f t="shared" si="24"/>
        <v>0.23055616708169399</v>
      </c>
      <c r="AW28" s="49">
        <f t="shared" si="25"/>
        <v>0.12262786789699316</v>
      </c>
      <c r="AX28" s="49">
        <f t="shared" si="26"/>
        <v>0.11973686801784993</v>
      </c>
      <c r="AY28" s="49">
        <f t="shared" si="27"/>
        <v>0.24253562503633297</v>
      </c>
      <c r="AZ28" s="49">
        <f t="shared" si="28"/>
        <v>0.12403473458920847</v>
      </c>
      <c r="BA28" s="49">
        <f t="shared" si="29"/>
        <v>0.23132597278649608</v>
      </c>
      <c r="BB28" s="49">
        <f t="shared" si="30"/>
        <v>0.115278083540847</v>
      </c>
      <c r="BC28" s="49">
        <f t="shared" si="31"/>
        <v>0.21629522817435007</v>
      </c>
      <c r="BD28" s="49">
        <f t="shared" si="32"/>
        <v>0.13514747567989718</v>
      </c>
      <c r="BE28" s="49">
        <f t="shared" si="33"/>
        <v>0.1690308509457033</v>
      </c>
      <c r="BF28" s="49">
        <f t="shared" si="34"/>
        <v>0.17025130615174972</v>
      </c>
      <c r="BI28" s="41">
        <v>23</v>
      </c>
      <c r="BJ28" s="39" t="s">
        <v>357</v>
      </c>
      <c r="BK28" s="49">
        <f t="shared" si="54"/>
        <v>3.6425056873145997E-2</v>
      </c>
      <c r="BL28" s="49">
        <f t="shared" si="35"/>
        <v>1.8068904065206805E-2</v>
      </c>
      <c r="BM28" s="49">
        <f t="shared" si="36"/>
        <v>1.351332068980729E-2</v>
      </c>
      <c r="BN28" s="49">
        <f t="shared" si="37"/>
        <v>1.1451457920358532E-2</v>
      </c>
      <c r="BO28" s="49">
        <f t="shared" si="38"/>
        <v>9.4641410529591723E-3</v>
      </c>
      <c r="BP28" s="49">
        <f t="shared" si="39"/>
        <v>1.5908375528636887E-2</v>
      </c>
      <c r="BQ28" s="49">
        <f t="shared" si="40"/>
        <v>7.1124163380256039E-3</v>
      </c>
      <c r="BR28" s="49">
        <f t="shared" si="41"/>
        <v>5.8671065328746467E-3</v>
      </c>
      <c r="BS28" s="49">
        <f t="shared" si="42"/>
        <v>9.9439606264896518E-3</v>
      </c>
      <c r="BT28" s="49">
        <f t="shared" si="43"/>
        <v>4.2171809760330886E-3</v>
      </c>
      <c r="BU28" s="49">
        <f t="shared" si="44"/>
        <v>6.4771272380218904E-3</v>
      </c>
      <c r="BV28" s="49">
        <f t="shared" si="45"/>
        <v>2.6513959214394807E-3</v>
      </c>
      <c r="BW28" s="49">
        <f t="shared" si="46"/>
        <v>3.6770188789639513E-3</v>
      </c>
      <c r="BX28" s="49">
        <f t="shared" si="47"/>
        <v>1.7569171838386632E-3</v>
      </c>
      <c r="BY28" s="49">
        <f t="shared" si="48"/>
        <v>1.3522468075656264E-3</v>
      </c>
      <c r="BZ28" s="49">
        <f t="shared" si="49"/>
        <v>6.8100522460699884E-4</v>
      </c>
      <c r="CW28" s="41">
        <v>23</v>
      </c>
      <c r="CX28" s="39" t="s">
        <v>357</v>
      </c>
      <c r="CY28" s="2" t="s">
        <v>417</v>
      </c>
      <c r="CZ28" s="49">
        <f t="shared" si="51"/>
        <v>3.1388629850921772E-2</v>
      </c>
      <c r="DA28" s="49">
        <f t="shared" si="52"/>
        <v>5.8259473534109457E-2</v>
      </c>
      <c r="DD28" s="41">
        <v>23</v>
      </c>
      <c r="DE28" s="39" t="s">
        <v>357</v>
      </c>
      <c r="DF28" s="2" t="s">
        <v>417</v>
      </c>
      <c r="DG28" s="2">
        <f t="shared" si="53"/>
        <v>0.64986844488934481</v>
      </c>
    </row>
    <row r="29" spans="2:111" x14ac:dyDescent="0.25">
      <c r="B29" s="41">
        <v>24</v>
      </c>
      <c r="C29" s="39" t="s">
        <v>358</v>
      </c>
      <c r="D29" s="2">
        <v>3</v>
      </c>
      <c r="E29" s="2">
        <v>2</v>
      </c>
      <c r="F29" s="2">
        <v>3</v>
      </c>
      <c r="G29" s="2">
        <v>2</v>
      </c>
      <c r="H29" s="2">
        <v>3</v>
      </c>
      <c r="I29" s="2">
        <v>2</v>
      </c>
      <c r="J29" s="2">
        <v>3</v>
      </c>
      <c r="K29" s="2">
        <v>2</v>
      </c>
      <c r="L29" s="2">
        <v>1</v>
      </c>
      <c r="M29" s="2">
        <v>2</v>
      </c>
      <c r="N29" s="2">
        <v>1</v>
      </c>
      <c r="O29" s="2">
        <v>2</v>
      </c>
      <c r="P29" s="2">
        <v>1</v>
      </c>
      <c r="Q29" s="2">
        <v>2</v>
      </c>
      <c r="R29" s="2">
        <v>2</v>
      </c>
      <c r="S29" s="2">
        <v>2</v>
      </c>
      <c r="V29" s="41">
        <v>24</v>
      </c>
      <c r="W29" s="39" t="s">
        <v>358</v>
      </c>
      <c r="X29" s="2">
        <f t="shared" si="3"/>
        <v>9</v>
      </c>
      <c r="Y29" s="2">
        <f t="shared" si="4"/>
        <v>4</v>
      </c>
      <c r="Z29" s="2">
        <f t="shared" si="5"/>
        <v>9</v>
      </c>
      <c r="AA29" s="2">
        <f t="shared" si="6"/>
        <v>4</v>
      </c>
      <c r="AB29" s="2">
        <f t="shared" si="7"/>
        <v>9</v>
      </c>
      <c r="AC29" s="2">
        <f t="shared" si="8"/>
        <v>4</v>
      </c>
      <c r="AD29" s="2">
        <f t="shared" si="9"/>
        <v>9</v>
      </c>
      <c r="AE29" s="2">
        <f t="shared" si="10"/>
        <v>4</v>
      </c>
      <c r="AF29" s="2">
        <f t="shared" si="11"/>
        <v>1</v>
      </c>
      <c r="AG29" s="2">
        <f t="shared" si="12"/>
        <v>4</v>
      </c>
      <c r="AH29" s="2">
        <f t="shared" si="13"/>
        <v>1</v>
      </c>
      <c r="AI29" s="2">
        <f t="shared" si="14"/>
        <v>4</v>
      </c>
      <c r="AJ29" s="2">
        <f t="shared" si="15"/>
        <v>1</v>
      </c>
      <c r="AK29" s="2">
        <f t="shared" si="16"/>
        <v>4</v>
      </c>
      <c r="AL29" s="2">
        <f t="shared" si="17"/>
        <v>4</v>
      </c>
      <c r="AM29" s="2">
        <f t="shared" si="18"/>
        <v>4</v>
      </c>
      <c r="AO29" s="41">
        <v>24</v>
      </c>
      <c r="AP29" s="39" t="s">
        <v>358</v>
      </c>
      <c r="AQ29" s="49">
        <f t="shared" si="19"/>
        <v>0.17263060129453081</v>
      </c>
      <c r="AR29" s="49">
        <f t="shared" si="20"/>
        <v>0.12126781251816648</v>
      </c>
      <c r="AS29" s="49">
        <f t="shared" si="21"/>
        <v>0.17177950029416048</v>
      </c>
      <c r="AT29" s="49">
        <f t="shared" si="22"/>
        <v>0.11805626722019105</v>
      </c>
      <c r="AU29" s="49">
        <f t="shared" si="23"/>
        <v>0.1752618713510958</v>
      </c>
      <c r="AV29" s="49">
        <f t="shared" si="24"/>
        <v>0.115278083540847</v>
      </c>
      <c r="AW29" s="49">
        <f t="shared" si="25"/>
        <v>0.18394180184548975</v>
      </c>
      <c r="AX29" s="49">
        <f t="shared" si="26"/>
        <v>0.11973686801784993</v>
      </c>
      <c r="AY29" s="49">
        <f t="shared" si="27"/>
        <v>6.0633906259083242E-2</v>
      </c>
      <c r="AZ29" s="49">
        <f t="shared" si="28"/>
        <v>0.12403473458920847</v>
      </c>
      <c r="BA29" s="49">
        <f t="shared" si="29"/>
        <v>5.783149319662402E-2</v>
      </c>
      <c r="BB29" s="49">
        <f t="shared" si="30"/>
        <v>0.115278083540847</v>
      </c>
      <c r="BC29" s="49">
        <f t="shared" si="31"/>
        <v>5.4073807043587517E-2</v>
      </c>
      <c r="BD29" s="49">
        <f t="shared" si="32"/>
        <v>0.13514747567989718</v>
      </c>
      <c r="BE29" s="49">
        <f t="shared" si="33"/>
        <v>0.1690308509457033</v>
      </c>
      <c r="BF29" s="49">
        <f t="shared" si="34"/>
        <v>0.17025130615174972</v>
      </c>
      <c r="BI29" s="41">
        <v>24</v>
      </c>
      <c r="BJ29" s="39" t="s">
        <v>358</v>
      </c>
      <c r="BK29" s="49">
        <f t="shared" si="54"/>
        <v>3.6425056873145997E-2</v>
      </c>
      <c r="BL29" s="49">
        <f t="shared" si="35"/>
        <v>1.8068904065206805E-2</v>
      </c>
      <c r="BM29" s="49">
        <f t="shared" si="36"/>
        <v>2.0269981034710935E-2</v>
      </c>
      <c r="BN29" s="49">
        <f t="shared" si="37"/>
        <v>1.1451457920358532E-2</v>
      </c>
      <c r="BO29" s="49">
        <f t="shared" si="38"/>
        <v>1.4196211579438761E-2</v>
      </c>
      <c r="BP29" s="49">
        <f t="shared" si="39"/>
        <v>7.9541877643184433E-3</v>
      </c>
      <c r="BQ29" s="49">
        <f t="shared" si="40"/>
        <v>1.0668624507038406E-2</v>
      </c>
      <c r="BR29" s="49">
        <f t="shared" si="41"/>
        <v>5.8671065328746467E-3</v>
      </c>
      <c r="BS29" s="49">
        <f t="shared" si="42"/>
        <v>2.4859901566224129E-3</v>
      </c>
      <c r="BT29" s="49">
        <f t="shared" si="43"/>
        <v>4.2171809760330886E-3</v>
      </c>
      <c r="BU29" s="49">
        <f t="shared" si="44"/>
        <v>1.6192818095054726E-3</v>
      </c>
      <c r="BV29" s="49">
        <f t="shared" si="45"/>
        <v>2.6513959214394807E-3</v>
      </c>
      <c r="BW29" s="49">
        <f t="shared" si="46"/>
        <v>9.1925471974098783E-4</v>
      </c>
      <c r="BX29" s="49">
        <f t="shared" si="47"/>
        <v>1.7569171838386632E-3</v>
      </c>
      <c r="BY29" s="49">
        <f t="shared" si="48"/>
        <v>1.3522468075656264E-3</v>
      </c>
      <c r="BZ29" s="49">
        <f t="shared" si="49"/>
        <v>6.8100522460699884E-4</v>
      </c>
      <c r="CW29" s="41">
        <v>24</v>
      </c>
      <c r="CX29" s="39" t="s">
        <v>358</v>
      </c>
      <c r="CY29" s="2" t="s">
        <v>418</v>
      </c>
      <c r="CZ29" s="49">
        <f t="shared" si="51"/>
        <v>2.9893645762082859E-2</v>
      </c>
      <c r="DA29" s="49">
        <f t="shared" si="52"/>
        <v>5.0946525898429879E-2</v>
      </c>
      <c r="DD29" s="41">
        <v>24</v>
      </c>
      <c r="DE29" s="39" t="s">
        <v>358</v>
      </c>
      <c r="DF29" s="2" t="s">
        <v>418</v>
      </c>
      <c r="DG29" s="2">
        <f t="shared" si="53"/>
        <v>0.63021298510323753</v>
      </c>
    </row>
    <row r="30" spans="2:111" x14ac:dyDescent="0.25">
      <c r="B30" s="41">
        <v>25</v>
      </c>
      <c r="C30" s="39" t="s">
        <v>359</v>
      </c>
      <c r="D30" s="2">
        <v>3</v>
      </c>
      <c r="E30" s="2">
        <v>2</v>
      </c>
      <c r="F30" s="2">
        <v>3</v>
      </c>
      <c r="G30" s="2">
        <v>3</v>
      </c>
      <c r="H30" s="2">
        <v>3</v>
      </c>
      <c r="I30" s="2">
        <v>2</v>
      </c>
      <c r="J30" s="2">
        <v>2</v>
      </c>
      <c r="K30" s="2">
        <v>2</v>
      </c>
      <c r="L30" s="2">
        <v>4</v>
      </c>
      <c r="M30" s="2">
        <v>3</v>
      </c>
      <c r="N30" s="2">
        <v>1</v>
      </c>
      <c r="O30" s="2">
        <v>2</v>
      </c>
      <c r="P30" s="2">
        <v>4</v>
      </c>
      <c r="Q30" s="2">
        <v>2</v>
      </c>
      <c r="R30" s="2">
        <v>3</v>
      </c>
      <c r="S30" s="2">
        <v>1</v>
      </c>
      <c r="V30" s="41">
        <v>25</v>
      </c>
      <c r="W30" s="39" t="s">
        <v>359</v>
      </c>
      <c r="X30" s="2">
        <f t="shared" si="3"/>
        <v>9</v>
      </c>
      <c r="Y30" s="2">
        <f t="shared" si="4"/>
        <v>4</v>
      </c>
      <c r="Z30" s="2">
        <f t="shared" si="5"/>
        <v>9</v>
      </c>
      <c r="AA30" s="2">
        <f t="shared" si="6"/>
        <v>9</v>
      </c>
      <c r="AB30" s="2">
        <f t="shared" si="7"/>
        <v>9</v>
      </c>
      <c r="AC30" s="2">
        <f t="shared" si="8"/>
        <v>4</v>
      </c>
      <c r="AD30" s="2">
        <f t="shared" si="9"/>
        <v>4</v>
      </c>
      <c r="AE30" s="2">
        <f t="shared" si="10"/>
        <v>4</v>
      </c>
      <c r="AF30" s="2">
        <f t="shared" si="11"/>
        <v>16</v>
      </c>
      <c r="AG30" s="2">
        <f t="shared" si="12"/>
        <v>9</v>
      </c>
      <c r="AH30" s="2">
        <f t="shared" si="13"/>
        <v>1</v>
      </c>
      <c r="AI30" s="2">
        <f t="shared" si="14"/>
        <v>4</v>
      </c>
      <c r="AJ30" s="2">
        <f t="shared" si="15"/>
        <v>16</v>
      </c>
      <c r="AK30" s="2">
        <f t="shared" si="16"/>
        <v>4</v>
      </c>
      <c r="AL30" s="2">
        <f t="shared" si="17"/>
        <v>9</v>
      </c>
      <c r="AM30" s="2">
        <f t="shared" si="18"/>
        <v>1</v>
      </c>
      <c r="AO30" s="41">
        <v>25</v>
      </c>
      <c r="AP30" s="39" t="s">
        <v>359</v>
      </c>
      <c r="AQ30" s="49">
        <f t="shared" si="19"/>
        <v>0.17263060129453081</v>
      </c>
      <c r="AR30" s="49">
        <f t="shared" si="20"/>
        <v>0.12126781251816648</v>
      </c>
      <c r="AS30" s="49">
        <f t="shared" si="21"/>
        <v>0.17177950029416048</v>
      </c>
      <c r="AT30" s="49">
        <f t="shared" si="22"/>
        <v>0.17708440083028659</v>
      </c>
      <c r="AU30" s="49">
        <f t="shared" si="23"/>
        <v>0.1752618713510958</v>
      </c>
      <c r="AV30" s="49">
        <f t="shared" si="24"/>
        <v>0.115278083540847</v>
      </c>
      <c r="AW30" s="49">
        <f t="shared" si="25"/>
        <v>0.12262786789699316</v>
      </c>
      <c r="AX30" s="49">
        <f t="shared" si="26"/>
        <v>0.11973686801784993</v>
      </c>
      <c r="AY30" s="49">
        <f t="shared" si="27"/>
        <v>0.24253562503633297</v>
      </c>
      <c r="AZ30" s="49">
        <f t="shared" si="28"/>
        <v>0.18605210188381269</v>
      </c>
      <c r="BA30" s="49">
        <f t="shared" si="29"/>
        <v>5.783149319662402E-2</v>
      </c>
      <c r="BB30" s="49">
        <f t="shared" si="30"/>
        <v>0.115278083540847</v>
      </c>
      <c r="BC30" s="49">
        <f t="shared" si="31"/>
        <v>0.21629522817435007</v>
      </c>
      <c r="BD30" s="49">
        <f t="shared" si="32"/>
        <v>0.13514747567989718</v>
      </c>
      <c r="BE30" s="49">
        <f t="shared" si="33"/>
        <v>0.25354627641855498</v>
      </c>
      <c r="BF30" s="49">
        <f t="shared" si="34"/>
        <v>8.5125653075874858E-2</v>
      </c>
      <c r="BI30" s="41">
        <v>25</v>
      </c>
      <c r="BJ30" s="39" t="s">
        <v>359</v>
      </c>
      <c r="BK30" s="49">
        <f t="shared" si="54"/>
        <v>3.6425056873145997E-2</v>
      </c>
      <c r="BL30" s="49">
        <f t="shared" si="35"/>
        <v>1.8068904065206805E-2</v>
      </c>
      <c r="BM30" s="49">
        <f t="shared" si="36"/>
        <v>2.0269981034710935E-2</v>
      </c>
      <c r="BN30" s="49">
        <f t="shared" si="37"/>
        <v>1.7177186880537799E-2</v>
      </c>
      <c r="BO30" s="49">
        <f t="shared" si="38"/>
        <v>1.4196211579438761E-2</v>
      </c>
      <c r="BP30" s="49">
        <f t="shared" si="39"/>
        <v>7.9541877643184433E-3</v>
      </c>
      <c r="BQ30" s="49">
        <f t="shared" si="40"/>
        <v>7.1124163380256039E-3</v>
      </c>
      <c r="BR30" s="49">
        <f t="shared" si="41"/>
        <v>5.8671065328746467E-3</v>
      </c>
      <c r="BS30" s="49">
        <f t="shared" si="42"/>
        <v>9.9439606264896518E-3</v>
      </c>
      <c r="BT30" s="49">
        <f t="shared" si="43"/>
        <v>6.3257714640496321E-3</v>
      </c>
      <c r="BU30" s="49">
        <f t="shared" si="44"/>
        <v>1.6192818095054726E-3</v>
      </c>
      <c r="BV30" s="49">
        <f t="shared" si="45"/>
        <v>2.6513959214394807E-3</v>
      </c>
      <c r="BW30" s="49">
        <f t="shared" si="46"/>
        <v>3.6770188789639513E-3</v>
      </c>
      <c r="BX30" s="49">
        <f t="shared" si="47"/>
        <v>1.7569171838386632E-3</v>
      </c>
      <c r="BY30" s="49">
        <f t="shared" si="48"/>
        <v>2.0283702113484399E-3</v>
      </c>
      <c r="BZ30" s="49">
        <f t="shared" si="49"/>
        <v>3.4050261230349942E-4</v>
      </c>
      <c r="CW30" s="41">
        <v>25</v>
      </c>
      <c r="CX30" s="39" t="s">
        <v>359</v>
      </c>
      <c r="CY30" s="2" t="s">
        <v>419</v>
      </c>
      <c r="CZ30" s="49">
        <f t="shared" si="51"/>
        <v>2.7511700822799454E-2</v>
      </c>
      <c r="DA30" s="49">
        <f t="shared" si="52"/>
        <v>5.1651160050839286E-2</v>
      </c>
      <c r="DD30" s="41">
        <v>25</v>
      </c>
      <c r="DE30" s="39" t="s">
        <v>359</v>
      </c>
      <c r="DF30" s="2" t="s">
        <v>419</v>
      </c>
      <c r="DG30" s="2">
        <f t="shared" si="53"/>
        <v>0.65246707206913412</v>
      </c>
    </row>
    <row r="31" spans="2:111" x14ac:dyDescent="0.25">
      <c r="B31" s="41">
        <v>26</v>
      </c>
      <c r="C31" s="39" t="s">
        <v>360</v>
      </c>
      <c r="D31" s="2">
        <v>2</v>
      </c>
      <c r="E31" s="2">
        <v>3</v>
      </c>
      <c r="F31" s="2">
        <v>2</v>
      </c>
      <c r="G31" s="2">
        <v>2</v>
      </c>
      <c r="H31" s="2">
        <v>2</v>
      </c>
      <c r="I31" s="2">
        <v>3</v>
      </c>
      <c r="J31" s="2">
        <v>2</v>
      </c>
      <c r="K31" s="2">
        <v>2</v>
      </c>
      <c r="L31" s="2">
        <v>3</v>
      </c>
      <c r="M31" s="2">
        <v>3</v>
      </c>
      <c r="N31" s="2">
        <v>3</v>
      </c>
      <c r="O31" s="2">
        <v>2</v>
      </c>
      <c r="P31" s="2">
        <v>3</v>
      </c>
      <c r="Q31" s="2">
        <v>2</v>
      </c>
      <c r="R31" s="2">
        <v>2</v>
      </c>
      <c r="S31" s="2">
        <v>1</v>
      </c>
      <c r="V31" s="41">
        <v>26</v>
      </c>
      <c r="W31" s="39" t="s">
        <v>360</v>
      </c>
      <c r="X31" s="2">
        <f t="shared" si="3"/>
        <v>4</v>
      </c>
      <c r="Y31" s="2">
        <f t="shared" si="4"/>
        <v>9</v>
      </c>
      <c r="Z31" s="2">
        <f t="shared" si="5"/>
        <v>4</v>
      </c>
      <c r="AA31" s="2">
        <f t="shared" si="6"/>
        <v>4</v>
      </c>
      <c r="AB31" s="2">
        <f t="shared" si="7"/>
        <v>4</v>
      </c>
      <c r="AC31" s="2">
        <f t="shared" si="8"/>
        <v>9</v>
      </c>
      <c r="AD31" s="2">
        <f t="shared" si="9"/>
        <v>4</v>
      </c>
      <c r="AE31" s="2">
        <f t="shared" si="10"/>
        <v>4</v>
      </c>
      <c r="AF31" s="2">
        <f t="shared" si="11"/>
        <v>9</v>
      </c>
      <c r="AG31" s="2">
        <f t="shared" si="12"/>
        <v>9</v>
      </c>
      <c r="AH31" s="2">
        <f t="shared" si="13"/>
        <v>9</v>
      </c>
      <c r="AI31" s="2">
        <f t="shared" si="14"/>
        <v>4</v>
      </c>
      <c r="AJ31" s="2">
        <f t="shared" si="15"/>
        <v>9</v>
      </c>
      <c r="AK31" s="2">
        <f t="shared" si="16"/>
        <v>4</v>
      </c>
      <c r="AL31" s="2">
        <f t="shared" si="17"/>
        <v>4</v>
      </c>
      <c r="AM31" s="2">
        <f t="shared" si="18"/>
        <v>1</v>
      </c>
      <c r="AO31" s="41">
        <v>26</v>
      </c>
      <c r="AP31" s="39" t="s">
        <v>360</v>
      </c>
      <c r="AQ31" s="49">
        <f t="shared" si="19"/>
        <v>0.1150870675296872</v>
      </c>
      <c r="AR31" s="49">
        <f t="shared" si="20"/>
        <v>0.18190171877724973</v>
      </c>
      <c r="AS31" s="49">
        <f t="shared" si="21"/>
        <v>0.11451966686277365</v>
      </c>
      <c r="AT31" s="49">
        <f t="shared" si="22"/>
        <v>0.11805626722019105</v>
      </c>
      <c r="AU31" s="49">
        <f t="shared" si="23"/>
        <v>0.11684124756739719</v>
      </c>
      <c r="AV31" s="49">
        <f t="shared" si="24"/>
        <v>0.17291712531127049</v>
      </c>
      <c r="AW31" s="49">
        <f t="shared" si="25"/>
        <v>0.12262786789699316</v>
      </c>
      <c r="AX31" s="49">
        <f t="shared" si="26"/>
        <v>0.11973686801784993</v>
      </c>
      <c r="AY31" s="49">
        <f t="shared" si="27"/>
        <v>0.18190171877724973</v>
      </c>
      <c r="AZ31" s="49">
        <f t="shared" si="28"/>
        <v>0.18605210188381269</v>
      </c>
      <c r="BA31" s="49">
        <f t="shared" si="29"/>
        <v>0.17349447958987207</v>
      </c>
      <c r="BB31" s="49">
        <f t="shared" si="30"/>
        <v>0.115278083540847</v>
      </c>
      <c r="BC31" s="49">
        <f t="shared" si="31"/>
        <v>0.16222142113076254</v>
      </c>
      <c r="BD31" s="49">
        <f t="shared" si="32"/>
        <v>0.13514747567989718</v>
      </c>
      <c r="BE31" s="49">
        <f t="shared" si="33"/>
        <v>0.1690308509457033</v>
      </c>
      <c r="BF31" s="49">
        <f t="shared" si="34"/>
        <v>8.5125653075874858E-2</v>
      </c>
      <c r="BI31" s="41">
        <v>26</v>
      </c>
      <c r="BJ31" s="39" t="s">
        <v>360</v>
      </c>
      <c r="BK31" s="49">
        <f t="shared" si="54"/>
        <v>2.4283371248763997E-2</v>
      </c>
      <c r="BL31" s="49">
        <f t="shared" si="35"/>
        <v>2.7103356097810206E-2</v>
      </c>
      <c r="BM31" s="49">
        <f t="shared" si="36"/>
        <v>1.351332068980729E-2</v>
      </c>
      <c r="BN31" s="49">
        <f t="shared" si="37"/>
        <v>1.1451457920358532E-2</v>
      </c>
      <c r="BO31" s="49">
        <f t="shared" si="38"/>
        <v>9.4641410529591723E-3</v>
      </c>
      <c r="BP31" s="49">
        <f t="shared" si="39"/>
        <v>1.1931281646477665E-2</v>
      </c>
      <c r="BQ31" s="49">
        <f t="shared" si="40"/>
        <v>7.1124163380256039E-3</v>
      </c>
      <c r="BR31" s="49">
        <f t="shared" si="41"/>
        <v>5.8671065328746467E-3</v>
      </c>
      <c r="BS31" s="49">
        <f t="shared" si="42"/>
        <v>7.4579704698672393E-3</v>
      </c>
      <c r="BT31" s="49">
        <f t="shared" si="43"/>
        <v>6.3257714640496321E-3</v>
      </c>
      <c r="BU31" s="49">
        <f t="shared" si="44"/>
        <v>4.8578454285164181E-3</v>
      </c>
      <c r="BV31" s="49">
        <f t="shared" si="45"/>
        <v>2.6513959214394807E-3</v>
      </c>
      <c r="BW31" s="49">
        <f t="shared" si="46"/>
        <v>2.7577641592229636E-3</v>
      </c>
      <c r="BX31" s="49">
        <f t="shared" si="47"/>
        <v>1.7569171838386632E-3</v>
      </c>
      <c r="BY31" s="49">
        <f t="shared" si="48"/>
        <v>1.3522468075656264E-3</v>
      </c>
      <c r="BZ31" s="49">
        <f t="shared" si="49"/>
        <v>3.4050261230349942E-4</v>
      </c>
      <c r="CW31" s="41">
        <v>26</v>
      </c>
      <c r="CX31" s="39" t="s">
        <v>360</v>
      </c>
      <c r="CY31" s="2" t="s">
        <v>420</v>
      </c>
      <c r="CZ31" s="49">
        <f t="shared" si="51"/>
        <v>3.4588516081606145E-2</v>
      </c>
      <c r="DA31" s="49">
        <f t="shared" si="52"/>
        <v>5.6694545860177484E-2</v>
      </c>
      <c r="DD31" s="41">
        <v>26</v>
      </c>
      <c r="DE31" s="39" t="s">
        <v>360</v>
      </c>
      <c r="DF31" s="2" t="s">
        <v>420</v>
      </c>
      <c r="DG31" s="2">
        <f t="shared" si="53"/>
        <v>0.62108505843433259</v>
      </c>
    </row>
    <row r="32" spans="2:111" x14ac:dyDescent="0.25">
      <c r="B32" s="41">
        <v>27</v>
      </c>
      <c r="C32" s="39" t="s">
        <v>361</v>
      </c>
      <c r="D32" s="2">
        <v>2</v>
      </c>
      <c r="E32" s="2">
        <v>3</v>
      </c>
      <c r="F32" s="2">
        <v>3</v>
      </c>
      <c r="G32" s="2">
        <v>3</v>
      </c>
      <c r="H32" s="2">
        <v>2</v>
      </c>
      <c r="I32" s="2">
        <v>3</v>
      </c>
      <c r="J32" s="2">
        <v>2</v>
      </c>
      <c r="K32" s="2">
        <v>2</v>
      </c>
      <c r="L32" s="2">
        <v>2</v>
      </c>
      <c r="M32" s="2">
        <v>2</v>
      </c>
      <c r="N32" s="2">
        <v>2</v>
      </c>
      <c r="O32" s="2">
        <v>2</v>
      </c>
      <c r="P32" s="2">
        <v>2</v>
      </c>
      <c r="Q32" s="2">
        <v>3</v>
      </c>
      <c r="R32" s="2">
        <v>1</v>
      </c>
      <c r="S32" s="2">
        <v>1</v>
      </c>
      <c r="V32" s="41">
        <v>27</v>
      </c>
      <c r="W32" s="39" t="s">
        <v>361</v>
      </c>
      <c r="X32" s="2">
        <f t="shared" si="3"/>
        <v>4</v>
      </c>
      <c r="Y32" s="2">
        <f t="shared" si="4"/>
        <v>9</v>
      </c>
      <c r="Z32" s="2">
        <f t="shared" si="5"/>
        <v>9</v>
      </c>
      <c r="AA32" s="2">
        <f t="shared" si="6"/>
        <v>9</v>
      </c>
      <c r="AB32" s="2">
        <f t="shared" si="7"/>
        <v>4</v>
      </c>
      <c r="AC32" s="2">
        <f t="shared" si="8"/>
        <v>9</v>
      </c>
      <c r="AD32" s="2">
        <f t="shared" si="9"/>
        <v>4</v>
      </c>
      <c r="AE32" s="2">
        <f t="shared" si="10"/>
        <v>4</v>
      </c>
      <c r="AF32" s="2">
        <f t="shared" si="11"/>
        <v>4</v>
      </c>
      <c r="AG32" s="2">
        <f t="shared" si="12"/>
        <v>4</v>
      </c>
      <c r="AH32" s="2">
        <f t="shared" si="13"/>
        <v>4</v>
      </c>
      <c r="AI32" s="2">
        <f t="shared" si="14"/>
        <v>4</v>
      </c>
      <c r="AJ32" s="2">
        <f t="shared" si="15"/>
        <v>4</v>
      </c>
      <c r="AK32" s="2">
        <f t="shared" si="16"/>
        <v>9</v>
      </c>
      <c r="AL32" s="2">
        <f t="shared" si="17"/>
        <v>1</v>
      </c>
      <c r="AM32" s="2">
        <f t="shared" si="18"/>
        <v>1</v>
      </c>
      <c r="AO32" s="41">
        <v>27</v>
      </c>
      <c r="AP32" s="39" t="s">
        <v>361</v>
      </c>
      <c r="AQ32" s="49">
        <f t="shared" si="19"/>
        <v>0.1150870675296872</v>
      </c>
      <c r="AR32" s="49">
        <f t="shared" si="20"/>
        <v>0.18190171877724973</v>
      </c>
      <c r="AS32" s="49">
        <f t="shared" si="21"/>
        <v>0.17177950029416048</v>
      </c>
      <c r="AT32" s="49">
        <f t="shared" si="22"/>
        <v>0.17708440083028659</v>
      </c>
      <c r="AU32" s="49">
        <f t="shared" si="23"/>
        <v>0.11684124756739719</v>
      </c>
      <c r="AV32" s="49">
        <f t="shared" si="24"/>
        <v>0.17291712531127049</v>
      </c>
      <c r="AW32" s="49">
        <f t="shared" si="25"/>
        <v>0.12262786789699316</v>
      </c>
      <c r="AX32" s="49">
        <f t="shared" si="26"/>
        <v>0.11973686801784993</v>
      </c>
      <c r="AY32" s="49">
        <f t="shared" si="27"/>
        <v>0.12126781251816648</v>
      </c>
      <c r="AZ32" s="49">
        <f t="shared" si="28"/>
        <v>0.12403473458920847</v>
      </c>
      <c r="BA32" s="49">
        <f t="shared" si="29"/>
        <v>0.11566298639324804</v>
      </c>
      <c r="BB32" s="49">
        <f t="shared" si="30"/>
        <v>0.115278083540847</v>
      </c>
      <c r="BC32" s="49">
        <f t="shared" si="31"/>
        <v>0.10814761408717503</v>
      </c>
      <c r="BD32" s="49">
        <f t="shared" si="32"/>
        <v>0.20272121351984579</v>
      </c>
      <c r="BE32" s="49">
        <f t="shared" si="33"/>
        <v>8.4515425472851652E-2</v>
      </c>
      <c r="BF32" s="49">
        <f t="shared" si="34"/>
        <v>8.5125653075874858E-2</v>
      </c>
      <c r="BI32" s="41">
        <v>27</v>
      </c>
      <c r="BJ32" s="39" t="s">
        <v>361</v>
      </c>
      <c r="BK32" s="49">
        <f t="shared" si="54"/>
        <v>2.4283371248763997E-2</v>
      </c>
      <c r="BL32" s="49">
        <f t="shared" si="35"/>
        <v>2.7103356097810206E-2</v>
      </c>
      <c r="BM32" s="49">
        <f t="shared" si="36"/>
        <v>2.0269981034710935E-2</v>
      </c>
      <c r="BN32" s="49">
        <f t="shared" si="37"/>
        <v>1.7177186880537799E-2</v>
      </c>
      <c r="BO32" s="49">
        <f t="shared" si="38"/>
        <v>9.4641410529591723E-3</v>
      </c>
      <c r="BP32" s="49">
        <f t="shared" si="39"/>
        <v>1.1931281646477665E-2</v>
      </c>
      <c r="BQ32" s="49">
        <f t="shared" si="40"/>
        <v>7.1124163380256039E-3</v>
      </c>
      <c r="BR32" s="49">
        <f t="shared" si="41"/>
        <v>5.8671065328746467E-3</v>
      </c>
      <c r="BS32" s="49">
        <f t="shared" si="42"/>
        <v>4.9719803132448259E-3</v>
      </c>
      <c r="BT32" s="49">
        <f t="shared" si="43"/>
        <v>4.2171809760330886E-3</v>
      </c>
      <c r="BU32" s="49">
        <f t="shared" si="44"/>
        <v>3.2385636190109452E-3</v>
      </c>
      <c r="BV32" s="49">
        <f t="shared" si="45"/>
        <v>2.6513959214394807E-3</v>
      </c>
      <c r="BW32" s="49">
        <f t="shared" si="46"/>
        <v>1.8385094394819757E-3</v>
      </c>
      <c r="BX32" s="49">
        <f t="shared" si="47"/>
        <v>2.6353757757579953E-3</v>
      </c>
      <c r="BY32" s="49">
        <f t="shared" si="48"/>
        <v>6.7612340378281322E-4</v>
      </c>
      <c r="BZ32" s="49">
        <f t="shared" si="49"/>
        <v>3.4050261230349942E-4</v>
      </c>
      <c r="CW32" s="41">
        <v>27</v>
      </c>
      <c r="CX32" s="39" t="s">
        <v>361</v>
      </c>
      <c r="CY32" s="2" t="s">
        <v>421</v>
      </c>
      <c r="CZ32" s="49">
        <f t="shared" si="51"/>
        <v>3.1687633840707226E-2</v>
      </c>
      <c r="DA32" s="49">
        <f t="shared" si="52"/>
        <v>5.0153403191896456E-2</v>
      </c>
      <c r="DD32" s="41">
        <v>27</v>
      </c>
      <c r="DE32" s="39" t="s">
        <v>361</v>
      </c>
      <c r="DF32" s="2" t="s">
        <v>421</v>
      </c>
      <c r="DG32" s="2">
        <f t="shared" si="53"/>
        <v>0.61281485438553818</v>
      </c>
    </row>
    <row r="33" spans="2:111" x14ac:dyDescent="0.25">
      <c r="B33" s="41">
        <v>28</v>
      </c>
      <c r="C33" s="39" t="s">
        <v>362</v>
      </c>
      <c r="D33" s="2">
        <v>2</v>
      </c>
      <c r="E33" s="2">
        <v>3</v>
      </c>
      <c r="F33" s="2">
        <v>2</v>
      </c>
      <c r="G33" s="2">
        <v>2</v>
      </c>
      <c r="H33" s="2">
        <v>2</v>
      </c>
      <c r="I33" s="2">
        <v>1</v>
      </c>
      <c r="J33" s="2">
        <v>3</v>
      </c>
      <c r="K33" s="2">
        <v>2</v>
      </c>
      <c r="L33" s="2">
        <v>3</v>
      </c>
      <c r="M33" s="2">
        <v>3</v>
      </c>
      <c r="N33" s="2">
        <v>2</v>
      </c>
      <c r="O33" s="2">
        <v>2</v>
      </c>
      <c r="P33" s="2">
        <v>3</v>
      </c>
      <c r="Q33" s="2">
        <v>2</v>
      </c>
      <c r="R33" s="2">
        <v>1</v>
      </c>
      <c r="S33" s="2">
        <v>2</v>
      </c>
      <c r="V33" s="41">
        <v>28</v>
      </c>
      <c r="W33" s="39" t="s">
        <v>362</v>
      </c>
      <c r="X33" s="2">
        <f t="shared" si="3"/>
        <v>4</v>
      </c>
      <c r="Y33" s="2">
        <f t="shared" si="4"/>
        <v>9</v>
      </c>
      <c r="Z33" s="2">
        <f t="shared" si="5"/>
        <v>4</v>
      </c>
      <c r="AA33" s="2">
        <f t="shared" si="6"/>
        <v>4</v>
      </c>
      <c r="AB33" s="2">
        <f t="shared" si="7"/>
        <v>4</v>
      </c>
      <c r="AC33" s="2">
        <f t="shared" si="8"/>
        <v>1</v>
      </c>
      <c r="AD33" s="2">
        <f t="shared" si="9"/>
        <v>9</v>
      </c>
      <c r="AE33" s="2">
        <f t="shared" si="10"/>
        <v>4</v>
      </c>
      <c r="AF33" s="2">
        <f t="shared" si="11"/>
        <v>9</v>
      </c>
      <c r="AG33" s="2">
        <f t="shared" si="12"/>
        <v>9</v>
      </c>
      <c r="AH33" s="2">
        <f t="shared" si="13"/>
        <v>4</v>
      </c>
      <c r="AI33" s="2">
        <f t="shared" si="14"/>
        <v>4</v>
      </c>
      <c r="AJ33" s="2">
        <f t="shared" si="15"/>
        <v>9</v>
      </c>
      <c r="AK33" s="2">
        <f t="shared" si="16"/>
        <v>4</v>
      </c>
      <c r="AL33" s="2">
        <f t="shared" si="17"/>
        <v>1</v>
      </c>
      <c r="AM33" s="2">
        <f t="shared" si="18"/>
        <v>4</v>
      </c>
      <c r="AO33" s="41">
        <v>28</v>
      </c>
      <c r="AP33" s="39" t="s">
        <v>362</v>
      </c>
      <c r="AQ33" s="49">
        <f t="shared" si="19"/>
        <v>0.1150870675296872</v>
      </c>
      <c r="AR33" s="49">
        <f t="shared" si="20"/>
        <v>0.18190171877724973</v>
      </c>
      <c r="AS33" s="49">
        <f t="shared" si="21"/>
        <v>0.11451966686277365</v>
      </c>
      <c r="AT33" s="49">
        <f t="shared" si="22"/>
        <v>0.11805626722019105</v>
      </c>
      <c r="AU33" s="49">
        <f t="shared" si="23"/>
        <v>0.11684124756739719</v>
      </c>
      <c r="AV33" s="49">
        <f t="shared" si="24"/>
        <v>5.7639041770423498E-2</v>
      </c>
      <c r="AW33" s="49">
        <f t="shared" si="25"/>
        <v>0.18394180184548975</v>
      </c>
      <c r="AX33" s="49">
        <f t="shared" si="26"/>
        <v>0.11973686801784993</v>
      </c>
      <c r="AY33" s="49">
        <f t="shared" si="27"/>
        <v>0.18190171877724973</v>
      </c>
      <c r="AZ33" s="49">
        <f t="shared" si="28"/>
        <v>0.18605210188381269</v>
      </c>
      <c r="BA33" s="49">
        <f t="shared" si="29"/>
        <v>0.11566298639324804</v>
      </c>
      <c r="BB33" s="49">
        <f t="shared" si="30"/>
        <v>0.115278083540847</v>
      </c>
      <c r="BC33" s="49">
        <f t="shared" si="31"/>
        <v>0.16222142113076254</v>
      </c>
      <c r="BD33" s="49">
        <f t="shared" si="32"/>
        <v>0.13514747567989718</v>
      </c>
      <c r="BE33" s="49">
        <f t="shared" si="33"/>
        <v>8.4515425472851652E-2</v>
      </c>
      <c r="BF33" s="49">
        <f t="shared" si="34"/>
        <v>0.17025130615174972</v>
      </c>
      <c r="BI33" s="41">
        <v>28</v>
      </c>
      <c r="BJ33" s="39" t="s">
        <v>362</v>
      </c>
      <c r="BK33" s="49">
        <f t="shared" si="54"/>
        <v>2.4283371248763997E-2</v>
      </c>
      <c r="BL33" s="49">
        <f t="shared" si="35"/>
        <v>2.7103356097810206E-2</v>
      </c>
      <c r="BM33" s="49">
        <f t="shared" si="36"/>
        <v>1.351332068980729E-2</v>
      </c>
      <c r="BN33" s="49">
        <f t="shared" si="37"/>
        <v>1.1451457920358532E-2</v>
      </c>
      <c r="BO33" s="49">
        <f t="shared" si="38"/>
        <v>9.4641410529591723E-3</v>
      </c>
      <c r="BP33" s="49">
        <f t="shared" si="39"/>
        <v>3.9770938821592217E-3</v>
      </c>
      <c r="BQ33" s="49">
        <f t="shared" si="40"/>
        <v>1.0668624507038406E-2</v>
      </c>
      <c r="BR33" s="49">
        <f t="shared" si="41"/>
        <v>5.8671065328746467E-3</v>
      </c>
      <c r="BS33" s="49">
        <f t="shared" si="42"/>
        <v>7.4579704698672393E-3</v>
      </c>
      <c r="BT33" s="49">
        <f t="shared" si="43"/>
        <v>6.3257714640496321E-3</v>
      </c>
      <c r="BU33" s="49">
        <f t="shared" si="44"/>
        <v>3.2385636190109452E-3</v>
      </c>
      <c r="BV33" s="49">
        <f t="shared" si="45"/>
        <v>2.6513959214394807E-3</v>
      </c>
      <c r="BW33" s="49">
        <f t="shared" si="46"/>
        <v>2.7577641592229636E-3</v>
      </c>
      <c r="BX33" s="49">
        <f t="shared" si="47"/>
        <v>1.7569171838386632E-3</v>
      </c>
      <c r="BY33" s="49">
        <f t="shared" si="48"/>
        <v>6.7612340378281322E-4</v>
      </c>
      <c r="BZ33" s="49">
        <f t="shared" si="49"/>
        <v>6.8100522460699884E-4</v>
      </c>
      <c r="CW33" s="41">
        <v>28</v>
      </c>
      <c r="CX33" s="39" t="s">
        <v>362</v>
      </c>
      <c r="CY33" s="2" t="s">
        <v>422</v>
      </c>
      <c r="CZ33" s="49">
        <f t="shared" si="51"/>
        <v>3.5974319499660019E-2</v>
      </c>
      <c r="DA33" s="49">
        <f t="shared" si="52"/>
        <v>5.6398450447924596E-2</v>
      </c>
      <c r="DD33" s="41">
        <v>28</v>
      </c>
      <c r="DE33" s="39" t="s">
        <v>362</v>
      </c>
      <c r="DF33" s="2" t="s">
        <v>422</v>
      </c>
      <c r="DG33" s="2">
        <f t="shared" si="53"/>
        <v>0.61055276874263875</v>
      </c>
    </row>
    <row r="34" spans="2:111" x14ac:dyDescent="0.25">
      <c r="B34" s="41">
        <v>29</v>
      </c>
      <c r="C34" s="39" t="s">
        <v>363</v>
      </c>
      <c r="D34" s="2">
        <v>2</v>
      </c>
      <c r="E34" s="2">
        <v>3</v>
      </c>
      <c r="F34" s="2">
        <v>2</v>
      </c>
      <c r="G34" s="2">
        <v>2</v>
      </c>
      <c r="H34" s="2">
        <v>2</v>
      </c>
      <c r="I34" s="2">
        <v>3</v>
      </c>
      <c r="J34" s="2">
        <v>2</v>
      </c>
      <c r="K34" s="2">
        <v>1</v>
      </c>
      <c r="L34" s="2">
        <v>3</v>
      </c>
      <c r="M34" s="2">
        <v>2</v>
      </c>
      <c r="N34" s="2">
        <v>2</v>
      </c>
      <c r="O34" s="2">
        <v>2</v>
      </c>
      <c r="P34" s="2">
        <v>3</v>
      </c>
      <c r="Q34" s="2">
        <v>3</v>
      </c>
      <c r="R34" s="2">
        <v>2</v>
      </c>
      <c r="S34" s="2">
        <v>2</v>
      </c>
      <c r="V34" s="41">
        <v>29</v>
      </c>
      <c r="W34" s="39" t="s">
        <v>363</v>
      </c>
      <c r="X34" s="2">
        <f t="shared" si="3"/>
        <v>4</v>
      </c>
      <c r="Y34" s="2">
        <f t="shared" si="4"/>
        <v>9</v>
      </c>
      <c r="Z34" s="2">
        <f t="shared" si="5"/>
        <v>4</v>
      </c>
      <c r="AA34" s="2">
        <f t="shared" si="6"/>
        <v>4</v>
      </c>
      <c r="AB34" s="2">
        <f t="shared" si="7"/>
        <v>4</v>
      </c>
      <c r="AC34" s="2">
        <f t="shared" si="8"/>
        <v>9</v>
      </c>
      <c r="AD34" s="2">
        <f t="shared" si="9"/>
        <v>4</v>
      </c>
      <c r="AE34" s="2">
        <f t="shared" si="10"/>
        <v>1</v>
      </c>
      <c r="AF34" s="2">
        <f t="shared" si="11"/>
        <v>9</v>
      </c>
      <c r="AG34" s="2">
        <f t="shared" si="12"/>
        <v>4</v>
      </c>
      <c r="AH34" s="2">
        <f t="shared" si="13"/>
        <v>4</v>
      </c>
      <c r="AI34" s="2">
        <f t="shared" si="14"/>
        <v>4</v>
      </c>
      <c r="AJ34" s="2">
        <f t="shared" si="15"/>
        <v>9</v>
      </c>
      <c r="AK34" s="2">
        <f t="shared" si="16"/>
        <v>9</v>
      </c>
      <c r="AL34" s="2">
        <f t="shared" si="17"/>
        <v>4</v>
      </c>
      <c r="AM34" s="2">
        <f t="shared" si="18"/>
        <v>4</v>
      </c>
      <c r="AO34" s="41">
        <v>29</v>
      </c>
      <c r="AP34" s="39" t="s">
        <v>363</v>
      </c>
      <c r="AQ34" s="49">
        <f t="shared" si="19"/>
        <v>0.1150870675296872</v>
      </c>
      <c r="AR34" s="49">
        <f t="shared" si="20"/>
        <v>0.18190171877724973</v>
      </c>
      <c r="AS34" s="49">
        <f t="shared" si="21"/>
        <v>0.11451966686277365</v>
      </c>
      <c r="AT34" s="49">
        <f t="shared" si="22"/>
        <v>0.11805626722019105</v>
      </c>
      <c r="AU34" s="49">
        <f t="shared" si="23"/>
        <v>0.11684124756739719</v>
      </c>
      <c r="AV34" s="49">
        <f t="shared" si="24"/>
        <v>0.17291712531127049</v>
      </c>
      <c r="AW34" s="49">
        <f t="shared" si="25"/>
        <v>0.12262786789699316</v>
      </c>
      <c r="AX34" s="49">
        <f t="shared" si="26"/>
        <v>5.9868434008924963E-2</v>
      </c>
      <c r="AY34" s="49">
        <f t="shared" si="27"/>
        <v>0.18190171877724973</v>
      </c>
      <c r="AZ34" s="49">
        <f t="shared" si="28"/>
        <v>0.12403473458920847</v>
      </c>
      <c r="BA34" s="49">
        <f t="shared" si="29"/>
        <v>0.11566298639324804</v>
      </c>
      <c r="BB34" s="49">
        <f t="shared" si="30"/>
        <v>0.115278083540847</v>
      </c>
      <c r="BC34" s="49">
        <f t="shared" si="31"/>
        <v>0.16222142113076254</v>
      </c>
      <c r="BD34" s="49">
        <f t="shared" si="32"/>
        <v>0.20272121351984579</v>
      </c>
      <c r="BE34" s="49">
        <f t="shared" si="33"/>
        <v>0.1690308509457033</v>
      </c>
      <c r="BF34" s="49">
        <f t="shared" si="34"/>
        <v>0.17025130615174972</v>
      </c>
      <c r="BI34" s="41">
        <v>29</v>
      </c>
      <c r="BJ34" s="39" t="s">
        <v>363</v>
      </c>
      <c r="BK34" s="49">
        <f t="shared" si="54"/>
        <v>2.4283371248763997E-2</v>
      </c>
      <c r="BL34" s="49">
        <f t="shared" si="35"/>
        <v>2.7103356097810206E-2</v>
      </c>
      <c r="BM34" s="49">
        <f t="shared" si="36"/>
        <v>1.351332068980729E-2</v>
      </c>
      <c r="BN34" s="49">
        <f t="shared" si="37"/>
        <v>1.1451457920358532E-2</v>
      </c>
      <c r="BO34" s="49">
        <f t="shared" si="38"/>
        <v>9.4641410529591723E-3</v>
      </c>
      <c r="BP34" s="49">
        <f t="shared" si="39"/>
        <v>1.1931281646477665E-2</v>
      </c>
      <c r="BQ34" s="49">
        <f t="shared" si="40"/>
        <v>7.1124163380256039E-3</v>
      </c>
      <c r="BR34" s="49">
        <f t="shared" si="41"/>
        <v>2.9335532664373234E-3</v>
      </c>
      <c r="BS34" s="49">
        <f t="shared" si="42"/>
        <v>7.4579704698672393E-3</v>
      </c>
      <c r="BT34" s="49">
        <f t="shared" si="43"/>
        <v>4.2171809760330886E-3</v>
      </c>
      <c r="BU34" s="49">
        <f t="shared" si="44"/>
        <v>3.2385636190109452E-3</v>
      </c>
      <c r="BV34" s="49">
        <f t="shared" si="45"/>
        <v>2.6513959214394807E-3</v>
      </c>
      <c r="BW34" s="49">
        <f t="shared" si="46"/>
        <v>2.7577641592229636E-3</v>
      </c>
      <c r="BX34" s="49">
        <f t="shared" si="47"/>
        <v>2.6353757757579953E-3</v>
      </c>
      <c r="BY34" s="49">
        <f t="shared" si="48"/>
        <v>1.3522468075656264E-3</v>
      </c>
      <c r="BZ34" s="49">
        <f t="shared" si="49"/>
        <v>6.8100522460699884E-4</v>
      </c>
      <c r="CW34" s="41">
        <v>29</v>
      </c>
      <c r="CX34" s="39" t="s">
        <v>363</v>
      </c>
      <c r="CY34" s="2" t="s">
        <v>423</v>
      </c>
      <c r="CZ34" s="49">
        <f t="shared" si="51"/>
        <v>3.5489277517299841E-2</v>
      </c>
      <c r="DA34" s="49">
        <f t="shared" si="52"/>
        <v>5.6449856742024372E-2</v>
      </c>
      <c r="DD34" s="41">
        <v>29</v>
      </c>
      <c r="DE34" s="39" t="s">
        <v>363</v>
      </c>
      <c r="DF34" s="2" t="s">
        <v>423</v>
      </c>
      <c r="DG34" s="2">
        <f t="shared" si="53"/>
        <v>0.61399160647740592</v>
      </c>
    </row>
    <row r="35" spans="2:111" x14ac:dyDescent="0.25">
      <c r="B35" s="41">
        <v>30</v>
      </c>
      <c r="C35" s="39" t="s">
        <v>364</v>
      </c>
      <c r="D35" s="2">
        <v>2</v>
      </c>
      <c r="E35" s="2">
        <v>3</v>
      </c>
      <c r="F35" s="2">
        <v>1</v>
      </c>
      <c r="G35" s="2">
        <v>2</v>
      </c>
      <c r="H35" s="2">
        <v>2</v>
      </c>
      <c r="I35" s="2">
        <v>3</v>
      </c>
      <c r="J35" s="2">
        <v>3</v>
      </c>
      <c r="K35" s="2">
        <v>3</v>
      </c>
      <c r="L35" s="2">
        <v>1</v>
      </c>
      <c r="M35" s="2">
        <v>2</v>
      </c>
      <c r="N35" s="2">
        <v>2</v>
      </c>
      <c r="O35" s="2">
        <v>2</v>
      </c>
      <c r="P35" s="2">
        <v>3</v>
      </c>
      <c r="Q35" s="2">
        <v>2</v>
      </c>
      <c r="R35" s="2">
        <v>2</v>
      </c>
      <c r="S35" s="2">
        <v>2</v>
      </c>
      <c r="V35" s="41">
        <v>30</v>
      </c>
      <c r="W35" s="39" t="s">
        <v>364</v>
      </c>
      <c r="X35" s="2">
        <f t="shared" si="3"/>
        <v>4</v>
      </c>
      <c r="Y35" s="2">
        <f t="shared" si="4"/>
        <v>9</v>
      </c>
      <c r="Z35" s="2">
        <f t="shared" si="5"/>
        <v>1</v>
      </c>
      <c r="AA35" s="2">
        <f t="shared" si="6"/>
        <v>4</v>
      </c>
      <c r="AB35" s="2">
        <f t="shared" si="7"/>
        <v>4</v>
      </c>
      <c r="AC35" s="2">
        <f t="shared" si="8"/>
        <v>9</v>
      </c>
      <c r="AD35" s="2">
        <f t="shared" si="9"/>
        <v>9</v>
      </c>
      <c r="AE35" s="2">
        <f t="shared" si="10"/>
        <v>9</v>
      </c>
      <c r="AF35" s="2">
        <f t="shared" si="11"/>
        <v>1</v>
      </c>
      <c r="AG35" s="2">
        <f t="shared" si="12"/>
        <v>4</v>
      </c>
      <c r="AH35" s="2">
        <f t="shared" si="13"/>
        <v>4</v>
      </c>
      <c r="AI35" s="2">
        <f t="shared" si="14"/>
        <v>4</v>
      </c>
      <c r="AJ35" s="2">
        <f t="shared" si="15"/>
        <v>9</v>
      </c>
      <c r="AK35" s="2">
        <f t="shared" si="16"/>
        <v>4</v>
      </c>
      <c r="AL35" s="2">
        <f t="shared" si="17"/>
        <v>4</v>
      </c>
      <c r="AM35" s="2">
        <f t="shared" si="18"/>
        <v>4</v>
      </c>
      <c r="AO35" s="41">
        <v>30</v>
      </c>
      <c r="AP35" s="39" t="s">
        <v>364</v>
      </c>
      <c r="AQ35" s="49">
        <f t="shared" si="19"/>
        <v>0.1150870675296872</v>
      </c>
      <c r="AR35" s="49">
        <f t="shared" si="20"/>
        <v>0.18190171877724973</v>
      </c>
      <c r="AS35" s="49">
        <f t="shared" si="21"/>
        <v>5.7259833431386825E-2</v>
      </c>
      <c r="AT35" s="49">
        <f t="shared" si="22"/>
        <v>0.11805626722019105</v>
      </c>
      <c r="AU35" s="49">
        <f t="shared" si="23"/>
        <v>0.11684124756739719</v>
      </c>
      <c r="AV35" s="49">
        <f t="shared" si="24"/>
        <v>0.17291712531127049</v>
      </c>
      <c r="AW35" s="49">
        <f t="shared" si="25"/>
        <v>0.18394180184548975</v>
      </c>
      <c r="AX35" s="49">
        <f t="shared" si="26"/>
        <v>0.17960530202677488</v>
      </c>
      <c r="AY35" s="49">
        <f t="shared" si="27"/>
        <v>6.0633906259083242E-2</v>
      </c>
      <c r="AZ35" s="49">
        <f t="shared" si="28"/>
        <v>0.12403473458920847</v>
      </c>
      <c r="BA35" s="49">
        <f t="shared" si="29"/>
        <v>0.11566298639324804</v>
      </c>
      <c r="BB35" s="49">
        <f t="shared" si="30"/>
        <v>0.115278083540847</v>
      </c>
      <c r="BC35" s="49">
        <f t="shared" si="31"/>
        <v>0.16222142113076254</v>
      </c>
      <c r="BD35" s="49">
        <f t="shared" si="32"/>
        <v>0.13514747567989718</v>
      </c>
      <c r="BE35" s="49">
        <f t="shared" si="33"/>
        <v>0.1690308509457033</v>
      </c>
      <c r="BF35" s="49">
        <f t="shared" si="34"/>
        <v>0.17025130615174972</v>
      </c>
      <c r="BI35" s="41">
        <v>30</v>
      </c>
      <c r="BJ35" s="39" t="s">
        <v>364</v>
      </c>
      <c r="BK35" s="49">
        <f t="shared" si="54"/>
        <v>2.4283371248763997E-2</v>
      </c>
      <c r="BL35" s="49">
        <f t="shared" si="35"/>
        <v>2.7103356097810206E-2</v>
      </c>
      <c r="BM35" s="49">
        <f t="shared" si="36"/>
        <v>6.756660344903645E-3</v>
      </c>
      <c r="BN35" s="49">
        <f t="shared" si="37"/>
        <v>1.1451457920358532E-2</v>
      </c>
      <c r="BO35" s="49">
        <f t="shared" si="38"/>
        <v>9.4641410529591723E-3</v>
      </c>
      <c r="BP35" s="49">
        <f t="shared" si="39"/>
        <v>1.1931281646477665E-2</v>
      </c>
      <c r="BQ35" s="49">
        <f t="shared" si="40"/>
        <v>1.0668624507038406E-2</v>
      </c>
      <c r="BR35" s="49">
        <f t="shared" si="41"/>
        <v>8.8006597993119696E-3</v>
      </c>
      <c r="BS35" s="49">
        <f t="shared" si="42"/>
        <v>2.4859901566224129E-3</v>
      </c>
      <c r="BT35" s="49">
        <f t="shared" si="43"/>
        <v>4.2171809760330886E-3</v>
      </c>
      <c r="BU35" s="49">
        <f t="shared" si="44"/>
        <v>3.2385636190109452E-3</v>
      </c>
      <c r="BV35" s="49">
        <f t="shared" si="45"/>
        <v>2.6513959214394807E-3</v>
      </c>
      <c r="BW35" s="49">
        <f t="shared" si="46"/>
        <v>2.7577641592229636E-3</v>
      </c>
      <c r="BX35" s="49">
        <f t="shared" si="47"/>
        <v>1.7569171838386632E-3</v>
      </c>
      <c r="BY35" s="49">
        <f t="shared" si="48"/>
        <v>1.3522468075656264E-3</v>
      </c>
      <c r="BZ35" s="49">
        <f t="shared" si="49"/>
        <v>6.8100522460699884E-4</v>
      </c>
      <c r="CW35" s="41">
        <v>30</v>
      </c>
      <c r="CX35" s="39" t="s">
        <v>364</v>
      </c>
      <c r="CY35" s="2" t="s">
        <v>424</v>
      </c>
      <c r="CZ35" s="49">
        <f t="shared" si="51"/>
        <v>3.7827199568172279E-2</v>
      </c>
      <c r="DA35" s="49">
        <f t="shared" si="52"/>
        <v>6.3357093551240959E-2</v>
      </c>
      <c r="DD35" s="41">
        <v>30</v>
      </c>
      <c r="DE35" s="39" t="s">
        <v>364</v>
      </c>
      <c r="DF35" s="2" t="s">
        <v>424</v>
      </c>
      <c r="DG35" s="2">
        <f t="shared" si="53"/>
        <v>0.62615541995702551</v>
      </c>
    </row>
    <row r="36" spans="2:111" x14ac:dyDescent="0.25">
      <c r="B36" s="41">
        <v>31</v>
      </c>
      <c r="C36" s="39" t="s">
        <v>365</v>
      </c>
      <c r="D36" s="2">
        <v>3</v>
      </c>
      <c r="E36" s="2">
        <v>3</v>
      </c>
      <c r="F36" s="2">
        <v>4</v>
      </c>
      <c r="G36" s="2">
        <v>3</v>
      </c>
      <c r="H36" s="2">
        <v>2</v>
      </c>
      <c r="I36" s="2">
        <v>2</v>
      </c>
      <c r="J36" s="2">
        <v>3</v>
      </c>
      <c r="K36" s="2">
        <v>3</v>
      </c>
      <c r="L36" s="2">
        <v>4</v>
      </c>
      <c r="M36" s="2">
        <v>2</v>
      </c>
      <c r="N36" s="2">
        <v>2</v>
      </c>
      <c r="O36" s="2">
        <v>2</v>
      </c>
      <c r="P36" s="2">
        <v>4</v>
      </c>
      <c r="Q36" s="2">
        <v>3</v>
      </c>
      <c r="R36" s="2">
        <v>1</v>
      </c>
      <c r="S36" s="2">
        <v>1</v>
      </c>
      <c r="V36" s="41">
        <v>31</v>
      </c>
      <c r="W36" s="39" t="s">
        <v>365</v>
      </c>
      <c r="X36" s="2">
        <f t="shared" si="3"/>
        <v>9</v>
      </c>
      <c r="Y36" s="2">
        <f t="shared" si="4"/>
        <v>9</v>
      </c>
      <c r="Z36" s="2">
        <f t="shared" si="5"/>
        <v>16</v>
      </c>
      <c r="AA36" s="2">
        <f t="shared" si="6"/>
        <v>9</v>
      </c>
      <c r="AB36" s="2">
        <f t="shared" si="7"/>
        <v>4</v>
      </c>
      <c r="AC36" s="2">
        <f t="shared" si="8"/>
        <v>4</v>
      </c>
      <c r="AD36" s="2">
        <f t="shared" si="9"/>
        <v>9</v>
      </c>
      <c r="AE36" s="2">
        <f t="shared" si="10"/>
        <v>9</v>
      </c>
      <c r="AF36" s="2">
        <f t="shared" si="11"/>
        <v>16</v>
      </c>
      <c r="AG36" s="2">
        <f t="shared" si="12"/>
        <v>4</v>
      </c>
      <c r="AH36" s="2">
        <f t="shared" si="13"/>
        <v>4</v>
      </c>
      <c r="AI36" s="2">
        <f t="shared" si="14"/>
        <v>4</v>
      </c>
      <c r="AJ36" s="2">
        <f t="shared" si="15"/>
        <v>16</v>
      </c>
      <c r="AK36" s="2">
        <f t="shared" si="16"/>
        <v>9</v>
      </c>
      <c r="AL36" s="2">
        <f t="shared" si="17"/>
        <v>1</v>
      </c>
      <c r="AM36" s="2">
        <f t="shared" si="18"/>
        <v>1</v>
      </c>
      <c r="AO36" s="41">
        <v>31</v>
      </c>
      <c r="AP36" s="39" t="s">
        <v>365</v>
      </c>
      <c r="AQ36" s="49">
        <f t="shared" si="19"/>
        <v>0.17263060129453081</v>
      </c>
      <c r="AR36" s="49">
        <f t="shared" si="20"/>
        <v>0.18190171877724973</v>
      </c>
      <c r="AS36" s="49">
        <f t="shared" si="21"/>
        <v>0.2290393337255473</v>
      </c>
      <c r="AT36" s="49">
        <f t="shared" si="22"/>
        <v>0.17708440083028659</v>
      </c>
      <c r="AU36" s="49">
        <f t="shared" si="23"/>
        <v>0.11684124756739719</v>
      </c>
      <c r="AV36" s="49">
        <f t="shared" si="24"/>
        <v>0.115278083540847</v>
      </c>
      <c r="AW36" s="49">
        <f t="shared" si="25"/>
        <v>0.18394180184548975</v>
      </c>
      <c r="AX36" s="49">
        <f t="shared" si="26"/>
        <v>0.17960530202677488</v>
      </c>
      <c r="AY36" s="49">
        <f t="shared" si="27"/>
        <v>0.24253562503633297</v>
      </c>
      <c r="AZ36" s="49">
        <f t="shared" si="28"/>
        <v>0.12403473458920847</v>
      </c>
      <c r="BA36" s="49">
        <f t="shared" si="29"/>
        <v>0.11566298639324804</v>
      </c>
      <c r="BB36" s="49">
        <f t="shared" si="30"/>
        <v>0.115278083540847</v>
      </c>
      <c r="BC36" s="49">
        <f t="shared" si="31"/>
        <v>0.21629522817435007</v>
      </c>
      <c r="BD36" s="49">
        <f t="shared" si="32"/>
        <v>0.20272121351984579</v>
      </c>
      <c r="BE36" s="49">
        <f t="shared" si="33"/>
        <v>8.4515425472851652E-2</v>
      </c>
      <c r="BF36" s="49">
        <f t="shared" si="34"/>
        <v>8.5125653075874858E-2</v>
      </c>
      <c r="BI36" s="41">
        <v>31</v>
      </c>
      <c r="BJ36" s="39" t="s">
        <v>365</v>
      </c>
      <c r="BK36" s="49">
        <f t="shared" si="54"/>
        <v>3.6425056873145997E-2</v>
      </c>
      <c r="BL36" s="49">
        <f t="shared" si="35"/>
        <v>2.7103356097810206E-2</v>
      </c>
      <c r="BM36" s="49">
        <f t="shared" si="36"/>
        <v>2.702664137961458E-2</v>
      </c>
      <c r="BN36" s="49">
        <f t="shared" si="37"/>
        <v>1.7177186880537799E-2</v>
      </c>
      <c r="BO36" s="49">
        <f t="shared" si="38"/>
        <v>9.4641410529591723E-3</v>
      </c>
      <c r="BP36" s="49">
        <f t="shared" si="39"/>
        <v>7.9541877643184433E-3</v>
      </c>
      <c r="BQ36" s="49">
        <f t="shared" si="40"/>
        <v>1.0668624507038406E-2</v>
      </c>
      <c r="BR36" s="49">
        <f t="shared" si="41"/>
        <v>8.8006597993119696E-3</v>
      </c>
      <c r="BS36" s="49">
        <f t="shared" si="42"/>
        <v>9.9439606264896518E-3</v>
      </c>
      <c r="BT36" s="49">
        <f t="shared" si="43"/>
        <v>4.2171809760330886E-3</v>
      </c>
      <c r="BU36" s="49">
        <f t="shared" si="44"/>
        <v>3.2385636190109452E-3</v>
      </c>
      <c r="BV36" s="49">
        <f t="shared" si="45"/>
        <v>2.6513959214394807E-3</v>
      </c>
      <c r="BW36" s="49">
        <f t="shared" si="46"/>
        <v>3.6770188789639513E-3</v>
      </c>
      <c r="BX36" s="49">
        <f t="shared" si="47"/>
        <v>2.6353757757579953E-3</v>
      </c>
      <c r="BY36" s="49">
        <f t="shared" si="48"/>
        <v>6.7612340378281322E-4</v>
      </c>
      <c r="BZ36" s="49">
        <f t="shared" si="49"/>
        <v>3.4050261230349942E-4</v>
      </c>
      <c r="CW36" s="41">
        <v>31</v>
      </c>
      <c r="CX36" s="39" t="s">
        <v>365</v>
      </c>
      <c r="CY36" s="2" t="s">
        <v>425</v>
      </c>
      <c r="CZ36" s="49">
        <f t="shared" si="51"/>
        <v>2.1725605620568127E-2</v>
      </c>
      <c r="DA36" s="49">
        <f t="shared" si="52"/>
        <v>4.6211986580579123E-2</v>
      </c>
      <c r="DD36" s="41">
        <v>31</v>
      </c>
      <c r="DE36" s="39" t="s">
        <v>365</v>
      </c>
      <c r="DF36" s="2" t="s">
        <v>425</v>
      </c>
      <c r="DG36" s="2">
        <f t="shared" si="53"/>
        <v>0.68021231078894118</v>
      </c>
    </row>
    <row r="37" spans="2:111" x14ac:dyDescent="0.25">
      <c r="B37" s="41">
        <v>32</v>
      </c>
      <c r="C37" s="38" t="s">
        <v>366</v>
      </c>
      <c r="D37" s="2">
        <v>2</v>
      </c>
      <c r="E37" s="2">
        <v>2</v>
      </c>
      <c r="F37" s="2">
        <v>4</v>
      </c>
      <c r="G37" s="2">
        <v>3</v>
      </c>
      <c r="H37" s="2">
        <v>3</v>
      </c>
      <c r="I37" s="2">
        <v>3</v>
      </c>
      <c r="J37" s="2">
        <v>3</v>
      </c>
      <c r="K37" s="2">
        <v>2</v>
      </c>
      <c r="L37" s="2">
        <v>4</v>
      </c>
      <c r="M37" s="2">
        <v>3</v>
      </c>
      <c r="N37" s="2">
        <v>3</v>
      </c>
      <c r="O37" s="2">
        <v>3</v>
      </c>
      <c r="P37" s="2">
        <v>2</v>
      </c>
      <c r="Q37" s="2">
        <v>1</v>
      </c>
      <c r="R37" s="2">
        <v>2</v>
      </c>
      <c r="S37" s="2">
        <v>2</v>
      </c>
      <c r="V37" s="41">
        <v>32</v>
      </c>
      <c r="W37" s="38" t="s">
        <v>366</v>
      </c>
      <c r="X37" s="2">
        <f t="shared" si="3"/>
        <v>4</v>
      </c>
      <c r="Y37" s="2">
        <f t="shared" si="4"/>
        <v>4</v>
      </c>
      <c r="Z37" s="2">
        <f t="shared" si="5"/>
        <v>16</v>
      </c>
      <c r="AA37" s="2">
        <f t="shared" si="6"/>
        <v>9</v>
      </c>
      <c r="AB37" s="2">
        <f t="shared" si="7"/>
        <v>9</v>
      </c>
      <c r="AC37" s="2">
        <f t="shared" si="8"/>
        <v>9</v>
      </c>
      <c r="AD37" s="2">
        <f t="shared" si="9"/>
        <v>9</v>
      </c>
      <c r="AE37" s="2">
        <f t="shared" si="10"/>
        <v>4</v>
      </c>
      <c r="AF37" s="2">
        <f t="shared" si="11"/>
        <v>16</v>
      </c>
      <c r="AG37" s="2">
        <f t="shared" si="12"/>
        <v>9</v>
      </c>
      <c r="AH37" s="2">
        <f t="shared" si="13"/>
        <v>9</v>
      </c>
      <c r="AI37" s="2">
        <f t="shared" si="14"/>
        <v>9</v>
      </c>
      <c r="AJ37" s="2">
        <f t="shared" si="15"/>
        <v>4</v>
      </c>
      <c r="AK37" s="2">
        <f t="shared" si="16"/>
        <v>1</v>
      </c>
      <c r="AL37" s="2">
        <f t="shared" si="17"/>
        <v>4</v>
      </c>
      <c r="AM37" s="2">
        <f t="shared" si="18"/>
        <v>4</v>
      </c>
      <c r="AO37" s="41">
        <v>32</v>
      </c>
      <c r="AP37" s="38" t="s">
        <v>366</v>
      </c>
      <c r="AQ37" s="49">
        <f t="shared" si="19"/>
        <v>0.1150870675296872</v>
      </c>
      <c r="AR37" s="49">
        <f t="shared" si="20"/>
        <v>0.12126781251816648</v>
      </c>
      <c r="AS37" s="49">
        <f t="shared" si="21"/>
        <v>0.2290393337255473</v>
      </c>
      <c r="AT37" s="49">
        <f t="shared" si="22"/>
        <v>0.17708440083028659</v>
      </c>
      <c r="AU37" s="49">
        <f t="shared" si="23"/>
        <v>0.1752618713510958</v>
      </c>
      <c r="AV37" s="49">
        <f t="shared" si="24"/>
        <v>0.17291712531127049</v>
      </c>
      <c r="AW37" s="49">
        <f t="shared" si="25"/>
        <v>0.18394180184548975</v>
      </c>
      <c r="AX37" s="49">
        <f t="shared" si="26"/>
        <v>0.11973686801784993</v>
      </c>
      <c r="AY37" s="49">
        <f t="shared" si="27"/>
        <v>0.24253562503633297</v>
      </c>
      <c r="AZ37" s="49">
        <f t="shared" si="28"/>
        <v>0.18605210188381269</v>
      </c>
      <c r="BA37" s="49">
        <f t="shared" si="29"/>
        <v>0.17349447958987207</v>
      </c>
      <c r="BB37" s="49">
        <f t="shared" si="30"/>
        <v>0.17291712531127049</v>
      </c>
      <c r="BC37" s="49">
        <f t="shared" si="31"/>
        <v>0.10814761408717503</v>
      </c>
      <c r="BD37" s="49">
        <f t="shared" si="32"/>
        <v>6.7573737839948592E-2</v>
      </c>
      <c r="BE37" s="49">
        <f t="shared" si="33"/>
        <v>0.1690308509457033</v>
      </c>
      <c r="BF37" s="49">
        <f t="shared" si="34"/>
        <v>0.17025130615174972</v>
      </c>
      <c r="BI37" s="41">
        <v>32</v>
      </c>
      <c r="BJ37" s="38" t="s">
        <v>366</v>
      </c>
      <c r="BK37" s="49">
        <f t="shared" si="54"/>
        <v>2.4283371248763997E-2</v>
      </c>
      <c r="BL37" s="49">
        <f t="shared" si="35"/>
        <v>1.8068904065206805E-2</v>
      </c>
      <c r="BM37" s="49">
        <f t="shared" si="36"/>
        <v>2.702664137961458E-2</v>
      </c>
      <c r="BN37" s="49">
        <f t="shared" si="37"/>
        <v>1.7177186880537799E-2</v>
      </c>
      <c r="BO37" s="49">
        <f t="shared" si="38"/>
        <v>1.4196211579438761E-2</v>
      </c>
      <c r="BP37" s="49">
        <f t="shared" si="39"/>
        <v>1.1931281646477665E-2</v>
      </c>
      <c r="BQ37" s="49">
        <f t="shared" si="40"/>
        <v>1.0668624507038406E-2</v>
      </c>
      <c r="BR37" s="49">
        <f t="shared" si="41"/>
        <v>5.8671065328746467E-3</v>
      </c>
      <c r="BS37" s="49">
        <f t="shared" si="42"/>
        <v>9.9439606264896518E-3</v>
      </c>
      <c r="BT37" s="49">
        <f t="shared" si="43"/>
        <v>6.3257714640496321E-3</v>
      </c>
      <c r="BU37" s="49">
        <f t="shared" si="44"/>
        <v>4.8578454285164181E-3</v>
      </c>
      <c r="BV37" s="49">
        <f t="shared" si="45"/>
        <v>3.9770938821592208E-3</v>
      </c>
      <c r="BW37" s="49">
        <f t="shared" si="46"/>
        <v>1.8385094394819757E-3</v>
      </c>
      <c r="BX37" s="49">
        <f t="shared" si="47"/>
        <v>8.7845859191933162E-4</v>
      </c>
      <c r="BY37" s="49">
        <f t="shared" si="48"/>
        <v>1.3522468075656264E-3</v>
      </c>
      <c r="BZ37" s="49">
        <f t="shared" si="49"/>
        <v>6.8100522460699884E-4</v>
      </c>
      <c r="CW37" s="41">
        <v>32</v>
      </c>
      <c r="CX37" s="38" t="s">
        <v>366</v>
      </c>
      <c r="CY37" s="2" t="s">
        <v>426</v>
      </c>
      <c r="CZ37" s="49">
        <f t="shared" si="51"/>
        <v>3.2390425589368159E-2</v>
      </c>
      <c r="DA37" s="49">
        <f t="shared" si="52"/>
        <v>4.4831532678176626E-2</v>
      </c>
      <c r="DD37" s="41">
        <v>32</v>
      </c>
      <c r="DE37" s="38" t="s">
        <v>366</v>
      </c>
      <c r="DF37" s="2" t="s">
        <v>426</v>
      </c>
      <c r="DG37" s="2">
        <f t="shared" si="53"/>
        <v>0.58055420613463826</v>
      </c>
    </row>
    <row r="38" spans="2:111" x14ac:dyDescent="0.25">
      <c r="B38" s="41">
        <v>33</v>
      </c>
      <c r="C38" s="38" t="s">
        <v>367</v>
      </c>
      <c r="D38" s="2">
        <v>2</v>
      </c>
      <c r="E38" s="2">
        <v>2</v>
      </c>
      <c r="F38" s="2">
        <v>1</v>
      </c>
      <c r="G38" s="2">
        <v>2</v>
      </c>
      <c r="H38" s="2">
        <v>2</v>
      </c>
      <c r="I38" s="2">
        <v>2</v>
      </c>
      <c r="J38" s="2">
        <v>2</v>
      </c>
      <c r="K38" s="2">
        <v>2</v>
      </c>
      <c r="L38" s="2">
        <v>1</v>
      </c>
      <c r="M38" s="2">
        <v>2</v>
      </c>
      <c r="N38" s="2">
        <v>2</v>
      </c>
      <c r="O38" s="2">
        <v>3</v>
      </c>
      <c r="P38" s="2">
        <v>2</v>
      </c>
      <c r="Q38" s="2">
        <v>2</v>
      </c>
      <c r="R38" s="2">
        <v>1</v>
      </c>
      <c r="S38" s="2">
        <v>2</v>
      </c>
      <c r="V38" s="41">
        <v>33</v>
      </c>
      <c r="W38" s="38" t="s">
        <v>367</v>
      </c>
      <c r="X38" s="2">
        <f t="shared" si="3"/>
        <v>4</v>
      </c>
      <c r="Y38" s="2">
        <f t="shared" si="4"/>
        <v>4</v>
      </c>
      <c r="Z38" s="2">
        <f t="shared" si="5"/>
        <v>1</v>
      </c>
      <c r="AA38" s="2">
        <f t="shared" si="6"/>
        <v>4</v>
      </c>
      <c r="AB38" s="2">
        <f t="shared" si="7"/>
        <v>4</v>
      </c>
      <c r="AC38" s="2">
        <f t="shared" si="8"/>
        <v>4</v>
      </c>
      <c r="AD38" s="2">
        <f t="shared" si="9"/>
        <v>4</v>
      </c>
      <c r="AE38" s="2">
        <f t="shared" si="10"/>
        <v>4</v>
      </c>
      <c r="AF38" s="2">
        <f t="shared" si="11"/>
        <v>1</v>
      </c>
      <c r="AG38" s="2">
        <f t="shared" si="12"/>
        <v>4</v>
      </c>
      <c r="AH38" s="2">
        <f t="shared" si="13"/>
        <v>4</v>
      </c>
      <c r="AI38" s="2">
        <f t="shared" si="14"/>
        <v>9</v>
      </c>
      <c r="AJ38" s="2">
        <f t="shared" si="15"/>
        <v>4</v>
      </c>
      <c r="AK38" s="2">
        <f t="shared" si="16"/>
        <v>4</v>
      </c>
      <c r="AL38" s="2">
        <f t="shared" si="17"/>
        <v>1</v>
      </c>
      <c r="AM38" s="2">
        <f t="shared" si="18"/>
        <v>4</v>
      </c>
      <c r="AO38" s="41">
        <v>33</v>
      </c>
      <c r="AP38" s="38" t="s">
        <v>367</v>
      </c>
      <c r="AQ38" s="49">
        <f t="shared" si="19"/>
        <v>0.1150870675296872</v>
      </c>
      <c r="AR38" s="49">
        <f t="shared" si="20"/>
        <v>0.12126781251816648</v>
      </c>
      <c r="AS38" s="49">
        <f t="shared" si="21"/>
        <v>5.7259833431386825E-2</v>
      </c>
      <c r="AT38" s="49">
        <f t="shared" si="22"/>
        <v>0.11805626722019105</v>
      </c>
      <c r="AU38" s="49">
        <f t="shared" si="23"/>
        <v>0.11684124756739719</v>
      </c>
      <c r="AV38" s="49">
        <f t="shared" si="24"/>
        <v>0.115278083540847</v>
      </c>
      <c r="AW38" s="49">
        <f t="shared" si="25"/>
        <v>0.12262786789699316</v>
      </c>
      <c r="AX38" s="49">
        <f t="shared" si="26"/>
        <v>0.11973686801784993</v>
      </c>
      <c r="AY38" s="49">
        <f t="shared" si="27"/>
        <v>6.0633906259083242E-2</v>
      </c>
      <c r="AZ38" s="49">
        <f t="shared" si="28"/>
        <v>0.12403473458920847</v>
      </c>
      <c r="BA38" s="49">
        <f t="shared" si="29"/>
        <v>0.11566298639324804</v>
      </c>
      <c r="BB38" s="49">
        <f t="shared" si="30"/>
        <v>0.17291712531127049</v>
      </c>
      <c r="BC38" s="49">
        <f t="shared" si="31"/>
        <v>0.10814761408717503</v>
      </c>
      <c r="BD38" s="49">
        <f t="shared" si="32"/>
        <v>0.13514747567989718</v>
      </c>
      <c r="BE38" s="49">
        <f t="shared" si="33"/>
        <v>8.4515425472851652E-2</v>
      </c>
      <c r="BF38" s="49">
        <f t="shared" si="34"/>
        <v>0.17025130615174972</v>
      </c>
      <c r="BI38" s="41">
        <v>33</v>
      </c>
      <c r="BJ38" s="38" t="s">
        <v>367</v>
      </c>
      <c r="BK38" s="49">
        <f t="shared" si="54"/>
        <v>2.4283371248763997E-2</v>
      </c>
      <c r="BL38" s="49">
        <f t="shared" si="35"/>
        <v>1.8068904065206805E-2</v>
      </c>
      <c r="BM38" s="49">
        <f t="shared" si="36"/>
        <v>6.756660344903645E-3</v>
      </c>
      <c r="BN38" s="49">
        <f t="shared" si="37"/>
        <v>1.1451457920358532E-2</v>
      </c>
      <c r="BO38" s="49">
        <f t="shared" si="38"/>
        <v>9.4641410529591723E-3</v>
      </c>
      <c r="BP38" s="49">
        <f t="shared" si="39"/>
        <v>7.9541877643184433E-3</v>
      </c>
      <c r="BQ38" s="49">
        <f t="shared" si="40"/>
        <v>7.1124163380256039E-3</v>
      </c>
      <c r="BR38" s="49">
        <f t="shared" si="41"/>
        <v>5.8671065328746467E-3</v>
      </c>
      <c r="BS38" s="49">
        <f t="shared" si="42"/>
        <v>2.4859901566224129E-3</v>
      </c>
      <c r="BT38" s="49">
        <f t="shared" si="43"/>
        <v>4.2171809760330886E-3</v>
      </c>
      <c r="BU38" s="49">
        <f t="shared" si="44"/>
        <v>3.2385636190109452E-3</v>
      </c>
      <c r="BV38" s="49">
        <f t="shared" si="45"/>
        <v>3.9770938821592208E-3</v>
      </c>
      <c r="BW38" s="49">
        <f t="shared" si="46"/>
        <v>1.8385094394819757E-3</v>
      </c>
      <c r="BX38" s="49">
        <f t="shared" si="47"/>
        <v>1.7569171838386632E-3</v>
      </c>
      <c r="BY38" s="49">
        <f t="shared" si="48"/>
        <v>6.7612340378281322E-4</v>
      </c>
      <c r="BZ38" s="49">
        <f t="shared" si="49"/>
        <v>6.8100522460699884E-4</v>
      </c>
      <c r="CW38" s="41">
        <v>33</v>
      </c>
      <c r="CX38" s="38" t="s">
        <v>367</v>
      </c>
      <c r="CY38" s="2" t="s">
        <v>427</v>
      </c>
      <c r="CZ38" s="49">
        <f t="shared" si="51"/>
        <v>4.2243202242345158E-2</v>
      </c>
      <c r="DA38" s="49">
        <f t="shared" si="52"/>
        <v>6.1812482846524769E-2</v>
      </c>
      <c r="DD38" s="41">
        <v>33</v>
      </c>
      <c r="DE38" s="38" t="s">
        <v>367</v>
      </c>
      <c r="DF38" s="2" t="s">
        <v>427</v>
      </c>
      <c r="DG38" s="2">
        <f t="shared" si="53"/>
        <v>0.59403273154881564</v>
      </c>
    </row>
    <row r="39" spans="2:111" x14ac:dyDescent="0.25">
      <c r="B39" s="41">
        <v>34</v>
      </c>
      <c r="C39" s="39" t="s">
        <v>368</v>
      </c>
      <c r="D39" s="2">
        <v>2</v>
      </c>
      <c r="E39" s="2">
        <v>2</v>
      </c>
      <c r="F39" s="2">
        <v>3</v>
      </c>
      <c r="G39" s="2">
        <v>3</v>
      </c>
      <c r="H39" s="2">
        <v>3</v>
      </c>
      <c r="I39" s="2">
        <v>3</v>
      </c>
      <c r="J39" s="2">
        <v>2</v>
      </c>
      <c r="K39" s="2">
        <v>2</v>
      </c>
      <c r="L39" s="2">
        <v>3</v>
      </c>
      <c r="M39" s="2">
        <v>3</v>
      </c>
      <c r="N39" s="2">
        <v>3</v>
      </c>
      <c r="O39" s="2">
        <v>2</v>
      </c>
      <c r="P39" s="2">
        <v>3</v>
      </c>
      <c r="Q39" s="2">
        <v>2</v>
      </c>
      <c r="R39" s="2">
        <v>1</v>
      </c>
      <c r="S39" s="2">
        <v>2</v>
      </c>
      <c r="V39" s="41">
        <v>34</v>
      </c>
      <c r="W39" s="39" t="s">
        <v>368</v>
      </c>
      <c r="X39" s="2">
        <f t="shared" si="3"/>
        <v>4</v>
      </c>
      <c r="Y39" s="2">
        <f t="shared" si="4"/>
        <v>4</v>
      </c>
      <c r="Z39" s="2">
        <f t="shared" si="5"/>
        <v>9</v>
      </c>
      <c r="AA39" s="2">
        <f t="shared" si="6"/>
        <v>9</v>
      </c>
      <c r="AB39" s="2">
        <f t="shared" si="7"/>
        <v>9</v>
      </c>
      <c r="AC39" s="2">
        <f t="shared" si="8"/>
        <v>9</v>
      </c>
      <c r="AD39" s="2">
        <f t="shared" si="9"/>
        <v>4</v>
      </c>
      <c r="AE39" s="2">
        <f t="shared" si="10"/>
        <v>4</v>
      </c>
      <c r="AF39" s="2">
        <f t="shared" si="11"/>
        <v>9</v>
      </c>
      <c r="AG39" s="2">
        <f t="shared" si="12"/>
        <v>9</v>
      </c>
      <c r="AH39" s="2">
        <f t="shared" si="13"/>
        <v>9</v>
      </c>
      <c r="AI39" s="2">
        <f t="shared" si="14"/>
        <v>4</v>
      </c>
      <c r="AJ39" s="2">
        <f t="shared" si="15"/>
        <v>9</v>
      </c>
      <c r="AK39" s="2">
        <f t="shared" si="16"/>
        <v>4</v>
      </c>
      <c r="AL39" s="2">
        <f t="shared" si="17"/>
        <v>1</v>
      </c>
      <c r="AM39" s="2">
        <f t="shared" si="18"/>
        <v>4</v>
      </c>
      <c r="AO39" s="41">
        <v>34</v>
      </c>
      <c r="AP39" s="39" t="s">
        <v>368</v>
      </c>
      <c r="AQ39" s="49">
        <f t="shared" si="19"/>
        <v>0.1150870675296872</v>
      </c>
      <c r="AR39" s="49">
        <f t="shared" si="20"/>
        <v>0.12126781251816648</v>
      </c>
      <c r="AS39" s="49">
        <f t="shared" si="21"/>
        <v>0.17177950029416048</v>
      </c>
      <c r="AT39" s="49">
        <f t="shared" si="22"/>
        <v>0.17708440083028659</v>
      </c>
      <c r="AU39" s="49">
        <f t="shared" si="23"/>
        <v>0.1752618713510958</v>
      </c>
      <c r="AV39" s="49">
        <f t="shared" si="24"/>
        <v>0.17291712531127049</v>
      </c>
      <c r="AW39" s="49">
        <f t="shared" si="25"/>
        <v>0.12262786789699316</v>
      </c>
      <c r="AX39" s="49">
        <f t="shared" si="26"/>
        <v>0.11973686801784993</v>
      </c>
      <c r="AY39" s="49">
        <f t="shared" si="27"/>
        <v>0.18190171877724973</v>
      </c>
      <c r="AZ39" s="49">
        <f t="shared" si="28"/>
        <v>0.18605210188381269</v>
      </c>
      <c r="BA39" s="49">
        <f t="shared" si="29"/>
        <v>0.17349447958987207</v>
      </c>
      <c r="BB39" s="49">
        <f t="shared" si="30"/>
        <v>0.115278083540847</v>
      </c>
      <c r="BC39" s="49">
        <f t="shared" si="31"/>
        <v>0.16222142113076254</v>
      </c>
      <c r="BD39" s="49">
        <f t="shared" si="32"/>
        <v>0.13514747567989718</v>
      </c>
      <c r="BE39" s="49">
        <f t="shared" si="33"/>
        <v>8.4515425472851652E-2</v>
      </c>
      <c r="BF39" s="49">
        <f t="shared" si="34"/>
        <v>0.17025130615174972</v>
      </c>
      <c r="BI39" s="41">
        <v>34</v>
      </c>
      <c r="BJ39" s="39" t="s">
        <v>368</v>
      </c>
      <c r="BK39" s="49">
        <f t="shared" si="54"/>
        <v>2.4283371248763997E-2</v>
      </c>
      <c r="BL39" s="49">
        <f t="shared" si="35"/>
        <v>1.8068904065206805E-2</v>
      </c>
      <c r="BM39" s="49">
        <f t="shared" si="36"/>
        <v>2.0269981034710935E-2</v>
      </c>
      <c r="BN39" s="49">
        <f t="shared" si="37"/>
        <v>1.7177186880537799E-2</v>
      </c>
      <c r="BO39" s="49">
        <f t="shared" si="38"/>
        <v>1.4196211579438761E-2</v>
      </c>
      <c r="BP39" s="49">
        <f t="shared" si="39"/>
        <v>1.1931281646477665E-2</v>
      </c>
      <c r="BQ39" s="49">
        <f t="shared" si="40"/>
        <v>7.1124163380256039E-3</v>
      </c>
      <c r="BR39" s="49">
        <f t="shared" si="41"/>
        <v>5.8671065328746467E-3</v>
      </c>
      <c r="BS39" s="49">
        <f t="shared" si="42"/>
        <v>7.4579704698672393E-3</v>
      </c>
      <c r="BT39" s="49">
        <f t="shared" si="43"/>
        <v>6.3257714640496321E-3</v>
      </c>
      <c r="BU39" s="49">
        <f t="shared" si="44"/>
        <v>4.8578454285164181E-3</v>
      </c>
      <c r="BV39" s="49">
        <f t="shared" si="45"/>
        <v>2.6513959214394807E-3</v>
      </c>
      <c r="BW39" s="49">
        <f t="shared" si="46"/>
        <v>2.7577641592229636E-3</v>
      </c>
      <c r="BX39" s="49">
        <f t="shared" si="47"/>
        <v>1.7569171838386632E-3</v>
      </c>
      <c r="BY39" s="49">
        <f t="shared" si="48"/>
        <v>6.7612340378281322E-4</v>
      </c>
      <c r="BZ39" s="49">
        <f t="shared" si="49"/>
        <v>6.8100522460699884E-4</v>
      </c>
      <c r="CW39" s="41">
        <v>34</v>
      </c>
      <c r="CX39" s="39" t="s">
        <v>368</v>
      </c>
      <c r="CY39" s="2" t="s">
        <v>428</v>
      </c>
      <c r="CZ39" s="49">
        <f t="shared" si="51"/>
        <v>3.3762771708687682E-2</v>
      </c>
      <c r="DA39" s="49">
        <f t="shared" si="52"/>
        <v>5.0418214189373034E-2</v>
      </c>
      <c r="DD39" s="41">
        <v>34</v>
      </c>
      <c r="DE39" s="39" t="s">
        <v>368</v>
      </c>
      <c r="DF39" s="2" t="s">
        <v>428</v>
      </c>
      <c r="DG39" s="2">
        <f t="shared" si="53"/>
        <v>0.59892639236165701</v>
      </c>
    </row>
    <row r="40" spans="2:111" x14ac:dyDescent="0.25">
      <c r="B40" s="41">
        <v>35</v>
      </c>
      <c r="C40" s="39" t="s">
        <v>369</v>
      </c>
      <c r="D40" s="2">
        <v>2</v>
      </c>
      <c r="E40" s="2">
        <v>2</v>
      </c>
      <c r="F40" s="2">
        <v>3</v>
      </c>
      <c r="G40" s="2">
        <v>2</v>
      </c>
      <c r="H40" s="2">
        <v>2</v>
      </c>
      <c r="I40" s="2">
        <v>2</v>
      </c>
      <c r="J40" s="2">
        <v>2</v>
      </c>
      <c r="K40" s="2">
        <v>2</v>
      </c>
      <c r="L40" s="2">
        <v>3</v>
      </c>
      <c r="M40" s="2">
        <v>2</v>
      </c>
      <c r="N40" s="2">
        <v>2</v>
      </c>
      <c r="O40" s="2">
        <v>2</v>
      </c>
      <c r="P40" s="2">
        <v>3</v>
      </c>
      <c r="Q40" s="2">
        <v>1</v>
      </c>
      <c r="R40" s="2">
        <v>2</v>
      </c>
      <c r="S40" s="2">
        <v>1</v>
      </c>
      <c r="V40" s="41">
        <v>35</v>
      </c>
      <c r="W40" s="39" t="s">
        <v>369</v>
      </c>
      <c r="X40" s="2">
        <f t="shared" si="3"/>
        <v>4</v>
      </c>
      <c r="Y40" s="2">
        <f t="shared" si="4"/>
        <v>4</v>
      </c>
      <c r="Z40" s="2">
        <f t="shared" si="5"/>
        <v>9</v>
      </c>
      <c r="AA40" s="2">
        <f t="shared" si="6"/>
        <v>4</v>
      </c>
      <c r="AB40" s="2">
        <f t="shared" si="7"/>
        <v>4</v>
      </c>
      <c r="AC40" s="2">
        <f t="shared" si="8"/>
        <v>4</v>
      </c>
      <c r="AD40" s="2">
        <f t="shared" si="9"/>
        <v>4</v>
      </c>
      <c r="AE40" s="2">
        <f t="shared" si="10"/>
        <v>4</v>
      </c>
      <c r="AF40" s="2">
        <f t="shared" si="11"/>
        <v>9</v>
      </c>
      <c r="AG40" s="2">
        <f t="shared" si="12"/>
        <v>4</v>
      </c>
      <c r="AH40" s="2">
        <f t="shared" si="13"/>
        <v>4</v>
      </c>
      <c r="AI40" s="2">
        <f t="shared" si="14"/>
        <v>4</v>
      </c>
      <c r="AJ40" s="2">
        <f t="shared" si="15"/>
        <v>9</v>
      </c>
      <c r="AK40" s="2">
        <f t="shared" si="16"/>
        <v>1</v>
      </c>
      <c r="AL40" s="2">
        <f t="shared" si="17"/>
        <v>4</v>
      </c>
      <c r="AM40" s="2">
        <f t="shared" si="18"/>
        <v>1</v>
      </c>
      <c r="AO40" s="41">
        <v>35</v>
      </c>
      <c r="AP40" s="39" t="s">
        <v>369</v>
      </c>
      <c r="AQ40" s="49">
        <f t="shared" si="19"/>
        <v>0.1150870675296872</v>
      </c>
      <c r="AR40" s="49">
        <f t="shared" si="20"/>
        <v>0.12126781251816648</v>
      </c>
      <c r="AS40" s="49">
        <f t="shared" si="21"/>
        <v>0.17177950029416048</v>
      </c>
      <c r="AT40" s="49">
        <f t="shared" si="22"/>
        <v>0.11805626722019105</v>
      </c>
      <c r="AU40" s="49">
        <f t="shared" si="23"/>
        <v>0.11684124756739719</v>
      </c>
      <c r="AV40" s="49">
        <f t="shared" si="24"/>
        <v>0.115278083540847</v>
      </c>
      <c r="AW40" s="49">
        <f t="shared" si="25"/>
        <v>0.12262786789699316</v>
      </c>
      <c r="AX40" s="49">
        <f t="shared" si="26"/>
        <v>0.11973686801784993</v>
      </c>
      <c r="AY40" s="49">
        <f t="shared" si="27"/>
        <v>0.18190171877724973</v>
      </c>
      <c r="AZ40" s="49">
        <f t="shared" si="28"/>
        <v>0.12403473458920847</v>
      </c>
      <c r="BA40" s="49">
        <f t="shared" si="29"/>
        <v>0.11566298639324804</v>
      </c>
      <c r="BB40" s="49">
        <f t="shared" si="30"/>
        <v>0.115278083540847</v>
      </c>
      <c r="BC40" s="49">
        <f t="shared" si="31"/>
        <v>0.16222142113076254</v>
      </c>
      <c r="BD40" s="49">
        <f t="shared" si="32"/>
        <v>6.7573737839948592E-2</v>
      </c>
      <c r="BE40" s="49">
        <f t="shared" si="33"/>
        <v>0.1690308509457033</v>
      </c>
      <c r="BF40" s="49">
        <f t="shared" si="34"/>
        <v>8.5125653075874858E-2</v>
      </c>
      <c r="BI40" s="41">
        <v>35</v>
      </c>
      <c r="BJ40" s="39" t="s">
        <v>369</v>
      </c>
      <c r="BK40" s="49">
        <f t="shared" si="54"/>
        <v>2.4283371248763997E-2</v>
      </c>
      <c r="BL40" s="49">
        <f t="shared" si="35"/>
        <v>1.8068904065206805E-2</v>
      </c>
      <c r="BM40" s="49">
        <f t="shared" si="36"/>
        <v>2.0269981034710935E-2</v>
      </c>
      <c r="BN40" s="49">
        <f t="shared" si="37"/>
        <v>1.1451457920358532E-2</v>
      </c>
      <c r="BO40" s="49">
        <f t="shared" si="38"/>
        <v>9.4641410529591723E-3</v>
      </c>
      <c r="BP40" s="49">
        <f t="shared" si="39"/>
        <v>7.9541877643184433E-3</v>
      </c>
      <c r="BQ40" s="49">
        <f t="shared" si="40"/>
        <v>7.1124163380256039E-3</v>
      </c>
      <c r="BR40" s="49">
        <f t="shared" si="41"/>
        <v>5.8671065328746467E-3</v>
      </c>
      <c r="BS40" s="49">
        <f t="shared" si="42"/>
        <v>7.4579704698672393E-3</v>
      </c>
      <c r="BT40" s="49">
        <f t="shared" si="43"/>
        <v>4.2171809760330886E-3</v>
      </c>
      <c r="BU40" s="49">
        <f t="shared" si="44"/>
        <v>3.2385636190109452E-3</v>
      </c>
      <c r="BV40" s="49">
        <f t="shared" si="45"/>
        <v>2.6513959214394807E-3</v>
      </c>
      <c r="BW40" s="49">
        <f t="shared" si="46"/>
        <v>2.7577641592229636E-3</v>
      </c>
      <c r="BX40" s="49">
        <f t="shared" si="47"/>
        <v>8.7845859191933162E-4</v>
      </c>
      <c r="BY40" s="49">
        <f t="shared" si="48"/>
        <v>1.3522468075656264E-3</v>
      </c>
      <c r="BZ40" s="49">
        <f t="shared" si="49"/>
        <v>3.4050261230349942E-4</v>
      </c>
      <c r="CW40" s="41">
        <v>35</v>
      </c>
      <c r="CX40" s="39" t="s">
        <v>369</v>
      </c>
      <c r="CY40" s="2" t="s">
        <v>429</v>
      </c>
      <c r="CZ40" s="49">
        <f t="shared" si="51"/>
        <v>3.7077228453459933E-2</v>
      </c>
      <c r="DA40" s="49">
        <f t="shared" si="52"/>
        <v>4.8716134272008917E-2</v>
      </c>
      <c r="DD40" s="41">
        <v>35</v>
      </c>
      <c r="DE40" s="39" t="s">
        <v>369</v>
      </c>
      <c r="DF40" s="2" t="s">
        <v>429</v>
      </c>
      <c r="DG40" s="2">
        <f t="shared" si="53"/>
        <v>0.56783103872377894</v>
      </c>
    </row>
    <row r="41" spans="2:111" x14ac:dyDescent="0.25">
      <c r="B41" s="41">
        <v>36</v>
      </c>
      <c r="C41" s="39" t="s">
        <v>370</v>
      </c>
      <c r="D41" s="2">
        <v>2</v>
      </c>
      <c r="E41" s="2">
        <v>2</v>
      </c>
      <c r="F41" s="2">
        <v>3</v>
      </c>
      <c r="G41" s="2">
        <v>2</v>
      </c>
      <c r="H41" s="2">
        <v>2</v>
      </c>
      <c r="I41" s="2">
        <v>2</v>
      </c>
      <c r="J41" s="2">
        <v>2</v>
      </c>
      <c r="K41" s="2">
        <v>2</v>
      </c>
      <c r="L41" s="2">
        <v>3</v>
      </c>
      <c r="M41" s="2">
        <v>2</v>
      </c>
      <c r="N41" s="2">
        <v>2</v>
      </c>
      <c r="O41" s="2">
        <v>2</v>
      </c>
      <c r="P41" s="2">
        <v>1</v>
      </c>
      <c r="Q41" s="2">
        <v>2</v>
      </c>
      <c r="R41" s="2">
        <v>2</v>
      </c>
      <c r="S41" s="2">
        <v>2</v>
      </c>
      <c r="V41" s="41">
        <v>36</v>
      </c>
      <c r="W41" s="39" t="s">
        <v>370</v>
      </c>
      <c r="X41" s="2">
        <f t="shared" si="3"/>
        <v>4</v>
      </c>
      <c r="Y41" s="2">
        <f t="shared" si="4"/>
        <v>4</v>
      </c>
      <c r="Z41" s="2">
        <f t="shared" si="5"/>
        <v>9</v>
      </c>
      <c r="AA41" s="2">
        <f t="shared" si="6"/>
        <v>4</v>
      </c>
      <c r="AB41" s="2">
        <f t="shared" si="7"/>
        <v>4</v>
      </c>
      <c r="AC41" s="2">
        <f t="shared" si="8"/>
        <v>4</v>
      </c>
      <c r="AD41" s="2">
        <f t="shared" si="9"/>
        <v>4</v>
      </c>
      <c r="AE41" s="2">
        <f t="shared" si="10"/>
        <v>4</v>
      </c>
      <c r="AF41" s="2">
        <f t="shared" si="11"/>
        <v>9</v>
      </c>
      <c r="AG41" s="2">
        <f t="shared" si="12"/>
        <v>4</v>
      </c>
      <c r="AH41" s="2">
        <f t="shared" si="13"/>
        <v>4</v>
      </c>
      <c r="AI41" s="2">
        <f t="shared" si="14"/>
        <v>4</v>
      </c>
      <c r="AJ41" s="2">
        <f t="shared" si="15"/>
        <v>1</v>
      </c>
      <c r="AK41" s="2">
        <f t="shared" si="16"/>
        <v>4</v>
      </c>
      <c r="AL41" s="2">
        <f t="shared" si="17"/>
        <v>4</v>
      </c>
      <c r="AM41" s="2">
        <f t="shared" si="18"/>
        <v>4</v>
      </c>
      <c r="AO41" s="41">
        <v>36</v>
      </c>
      <c r="AP41" s="39" t="s">
        <v>370</v>
      </c>
      <c r="AQ41" s="49">
        <f t="shared" si="19"/>
        <v>0.1150870675296872</v>
      </c>
      <c r="AR41" s="49">
        <f t="shared" si="20"/>
        <v>0.12126781251816648</v>
      </c>
      <c r="AS41" s="49">
        <f t="shared" si="21"/>
        <v>0.17177950029416048</v>
      </c>
      <c r="AT41" s="49">
        <f t="shared" si="22"/>
        <v>0.11805626722019105</v>
      </c>
      <c r="AU41" s="49">
        <f t="shared" si="23"/>
        <v>0.11684124756739719</v>
      </c>
      <c r="AV41" s="49">
        <f t="shared" si="24"/>
        <v>0.115278083540847</v>
      </c>
      <c r="AW41" s="49">
        <f t="shared" si="25"/>
        <v>0.12262786789699316</v>
      </c>
      <c r="AX41" s="49">
        <f t="shared" si="26"/>
        <v>0.11973686801784993</v>
      </c>
      <c r="AY41" s="49">
        <f t="shared" si="27"/>
        <v>0.18190171877724973</v>
      </c>
      <c r="AZ41" s="49">
        <f t="shared" si="28"/>
        <v>0.12403473458920847</v>
      </c>
      <c r="BA41" s="49">
        <f t="shared" si="29"/>
        <v>0.11566298639324804</v>
      </c>
      <c r="BB41" s="49">
        <f t="shared" si="30"/>
        <v>0.115278083540847</v>
      </c>
      <c r="BC41" s="49">
        <f t="shared" si="31"/>
        <v>5.4073807043587517E-2</v>
      </c>
      <c r="BD41" s="49">
        <f t="shared" si="32"/>
        <v>0.13514747567989718</v>
      </c>
      <c r="BE41" s="49">
        <f t="shared" si="33"/>
        <v>0.1690308509457033</v>
      </c>
      <c r="BF41" s="49">
        <f t="shared" si="34"/>
        <v>0.17025130615174972</v>
      </c>
      <c r="BI41" s="41">
        <v>36</v>
      </c>
      <c r="BJ41" s="39" t="s">
        <v>370</v>
      </c>
      <c r="BK41" s="49">
        <f t="shared" si="54"/>
        <v>2.4283371248763997E-2</v>
      </c>
      <c r="BL41" s="49">
        <f t="shared" si="35"/>
        <v>1.8068904065206805E-2</v>
      </c>
      <c r="BM41" s="49">
        <f t="shared" si="36"/>
        <v>2.0269981034710935E-2</v>
      </c>
      <c r="BN41" s="49">
        <f t="shared" si="37"/>
        <v>1.1451457920358532E-2</v>
      </c>
      <c r="BO41" s="49">
        <f t="shared" si="38"/>
        <v>9.4641410529591723E-3</v>
      </c>
      <c r="BP41" s="49">
        <f t="shared" si="39"/>
        <v>7.9541877643184433E-3</v>
      </c>
      <c r="BQ41" s="49">
        <f t="shared" si="40"/>
        <v>7.1124163380256039E-3</v>
      </c>
      <c r="BR41" s="49">
        <f t="shared" si="41"/>
        <v>5.8671065328746467E-3</v>
      </c>
      <c r="BS41" s="49">
        <f t="shared" si="42"/>
        <v>7.4579704698672393E-3</v>
      </c>
      <c r="BT41" s="49">
        <f t="shared" si="43"/>
        <v>4.2171809760330886E-3</v>
      </c>
      <c r="BU41" s="49">
        <f t="shared" si="44"/>
        <v>3.2385636190109452E-3</v>
      </c>
      <c r="BV41" s="49">
        <f t="shared" si="45"/>
        <v>2.6513959214394807E-3</v>
      </c>
      <c r="BW41" s="49">
        <f t="shared" si="46"/>
        <v>9.1925471974098783E-4</v>
      </c>
      <c r="BX41" s="49">
        <f t="shared" si="47"/>
        <v>1.7569171838386632E-3</v>
      </c>
      <c r="BY41" s="49">
        <f t="shared" si="48"/>
        <v>1.3522468075656264E-3</v>
      </c>
      <c r="BZ41" s="49">
        <f t="shared" si="49"/>
        <v>6.8100522460699884E-4</v>
      </c>
      <c r="CW41" s="41">
        <v>36</v>
      </c>
      <c r="CX41" s="39" t="s">
        <v>370</v>
      </c>
      <c r="CY41" s="2" t="s">
        <v>430</v>
      </c>
      <c r="CZ41" s="49">
        <f t="shared" si="51"/>
        <v>3.7137364095597827E-2</v>
      </c>
      <c r="DA41" s="49">
        <f t="shared" si="52"/>
        <v>4.8689713380021149E-2</v>
      </c>
      <c r="DD41" s="41">
        <v>36</v>
      </c>
      <c r="DE41" s="39" t="s">
        <v>370</v>
      </c>
      <c r="DF41" s="2" t="s">
        <v>430</v>
      </c>
      <c r="DG41" s="2">
        <f t="shared" si="53"/>
        <v>0.56730014363884762</v>
      </c>
    </row>
    <row r="42" spans="2:111" x14ac:dyDescent="0.25">
      <c r="B42" s="41">
        <v>37</v>
      </c>
      <c r="C42" s="39" t="s">
        <v>371</v>
      </c>
      <c r="D42" s="2">
        <v>3</v>
      </c>
      <c r="E42" s="2">
        <v>2</v>
      </c>
      <c r="F42" s="2">
        <v>3</v>
      </c>
      <c r="G42" s="2">
        <v>3</v>
      </c>
      <c r="H42" s="2">
        <v>2</v>
      </c>
      <c r="I42" s="2">
        <v>2</v>
      </c>
      <c r="J42" s="2">
        <v>2</v>
      </c>
      <c r="K42" s="2">
        <v>2</v>
      </c>
      <c r="L42" s="2">
        <v>3</v>
      </c>
      <c r="M42" s="2">
        <v>3</v>
      </c>
      <c r="N42" s="2">
        <v>2</v>
      </c>
      <c r="O42" s="2">
        <v>3</v>
      </c>
      <c r="P42" s="2">
        <v>2</v>
      </c>
      <c r="Q42" s="2">
        <v>2</v>
      </c>
      <c r="R42" s="2">
        <v>2</v>
      </c>
      <c r="S42" s="2">
        <v>2</v>
      </c>
      <c r="V42" s="41">
        <v>37</v>
      </c>
      <c r="W42" s="39" t="s">
        <v>371</v>
      </c>
      <c r="X42" s="2">
        <f t="shared" si="3"/>
        <v>9</v>
      </c>
      <c r="Y42" s="2">
        <f t="shared" si="4"/>
        <v>4</v>
      </c>
      <c r="Z42" s="2">
        <f t="shared" si="5"/>
        <v>9</v>
      </c>
      <c r="AA42" s="2">
        <f t="shared" si="6"/>
        <v>9</v>
      </c>
      <c r="AB42" s="2">
        <f t="shared" si="7"/>
        <v>4</v>
      </c>
      <c r="AC42" s="2">
        <f t="shared" si="8"/>
        <v>4</v>
      </c>
      <c r="AD42" s="2">
        <f t="shared" si="9"/>
        <v>4</v>
      </c>
      <c r="AE42" s="2">
        <f t="shared" si="10"/>
        <v>4</v>
      </c>
      <c r="AF42" s="2">
        <f t="shared" si="11"/>
        <v>9</v>
      </c>
      <c r="AG42" s="2">
        <f t="shared" si="12"/>
        <v>9</v>
      </c>
      <c r="AH42" s="2">
        <f t="shared" si="13"/>
        <v>4</v>
      </c>
      <c r="AI42" s="2">
        <f t="shared" si="14"/>
        <v>9</v>
      </c>
      <c r="AJ42" s="2">
        <f t="shared" si="15"/>
        <v>4</v>
      </c>
      <c r="AK42" s="2">
        <f t="shared" si="16"/>
        <v>4</v>
      </c>
      <c r="AL42" s="2">
        <f t="shared" si="17"/>
        <v>4</v>
      </c>
      <c r="AM42" s="2">
        <f t="shared" si="18"/>
        <v>4</v>
      </c>
      <c r="AO42" s="41">
        <v>37</v>
      </c>
      <c r="AP42" s="39" t="s">
        <v>371</v>
      </c>
      <c r="AQ42" s="49">
        <f t="shared" si="19"/>
        <v>0.17263060129453081</v>
      </c>
      <c r="AR42" s="49">
        <f t="shared" si="20"/>
        <v>0.12126781251816648</v>
      </c>
      <c r="AS42" s="49">
        <f t="shared" si="21"/>
        <v>0.17177950029416048</v>
      </c>
      <c r="AT42" s="49">
        <f t="shared" si="22"/>
        <v>0.17708440083028659</v>
      </c>
      <c r="AU42" s="49">
        <f t="shared" si="23"/>
        <v>0.11684124756739719</v>
      </c>
      <c r="AV42" s="49">
        <f t="shared" si="24"/>
        <v>0.115278083540847</v>
      </c>
      <c r="AW42" s="49">
        <f t="shared" si="25"/>
        <v>0.12262786789699316</v>
      </c>
      <c r="AX42" s="49">
        <f t="shared" si="26"/>
        <v>0.11973686801784993</v>
      </c>
      <c r="AY42" s="49">
        <f t="shared" si="27"/>
        <v>0.18190171877724973</v>
      </c>
      <c r="AZ42" s="49">
        <f t="shared" si="28"/>
        <v>0.18605210188381269</v>
      </c>
      <c r="BA42" s="49">
        <f t="shared" si="29"/>
        <v>0.11566298639324804</v>
      </c>
      <c r="BB42" s="49">
        <f t="shared" si="30"/>
        <v>0.17291712531127049</v>
      </c>
      <c r="BC42" s="49">
        <f t="shared" si="31"/>
        <v>0.10814761408717503</v>
      </c>
      <c r="BD42" s="49">
        <f t="shared" si="32"/>
        <v>0.13514747567989718</v>
      </c>
      <c r="BE42" s="49">
        <f t="shared" si="33"/>
        <v>0.1690308509457033</v>
      </c>
      <c r="BF42" s="49">
        <f t="shared" si="34"/>
        <v>0.17025130615174972</v>
      </c>
      <c r="BI42" s="41">
        <v>37</v>
      </c>
      <c r="BJ42" s="39" t="s">
        <v>371</v>
      </c>
      <c r="BK42" s="49">
        <f t="shared" si="54"/>
        <v>3.6425056873145997E-2</v>
      </c>
      <c r="BL42" s="49">
        <f t="shared" si="35"/>
        <v>1.8068904065206805E-2</v>
      </c>
      <c r="BM42" s="49">
        <f t="shared" si="36"/>
        <v>2.0269981034710935E-2</v>
      </c>
      <c r="BN42" s="49">
        <f t="shared" si="37"/>
        <v>1.7177186880537799E-2</v>
      </c>
      <c r="BO42" s="49">
        <f t="shared" si="38"/>
        <v>9.4641410529591723E-3</v>
      </c>
      <c r="BP42" s="49">
        <f t="shared" si="39"/>
        <v>7.9541877643184433E-3</v>
      </c>
      <c r="BQ42" s="49">
        <f t="shared" si="40"/>
        <v>7.1124163380256039E-3</v>
      </c>
      <c r="BR42" s="49">
        <f t="shared" si="41"/>
        <v>5.8671065328746467E-3</v>
      </c>
      <c r="BS42" s="49">
        <f t="shared" si="42"/>
        <v>7.4579704698672393E-3</v>
      </c>
      <c r="BT42" s="49">
        <f t="shared" si="43"/>
        <v>6.3257714640496321E-3</v>
      </c>
      <c r="BU42" s="49">
        <f t="shared" si="44"/>
        <v>3.2385636190109452E-3</v>
      </c>
      <c r="BV42" s="49">
        <f t="shared" si="45"/>
        <v>3.9770938821592208E-3</v>
      </c>
      <c r="BW42" s="49">
        <f t="shared" si="46"/>
        <v>1.8385094394819757E-3</v>
      </c>
      <c r="BX42" s="49">
        <f t="shared" si="47"/>
        <v>1.7569171838386632E-3</v>
      </c>
      <c r="BY42" s="49">
        <f t="shared" si="48"/>
        <v>1.3522468075656264E-3</v>
      </c>
      <c r="BZ42" s="49">
        <f t="shared" si="49"/>
        <v>6.8100522460699884E-4</v>
      </c>
      <c r="CW42" s="41">
        <v>37</v>
      </c>
      <c r="CX42" s="39" t="s">
        <v>371</v>
      </c>
      <c r="CY42" s="2" t="s">
        <v>431</v>
      </c>
      <c r="CZ42" s="49">
        <f t="shared" si="51"/>
        <v>2.8549432943468737E-2</v>
      </c>
      <c r="DA42" s="49">
        <f t="shared" si="52"/>
        <v>5.0653891618172658E-2</v>
      </c>
      <c r="DD42" s="41">
        <v>37</v>
      </c>
      <c r="DE42" s="39" t="s">
        <v>371</v>
      </c>
      <c r="DF42" s="2" t="s">
        <v>431</v>
      </c>
      <c r="DG42" s="2">
        <f t="shared" si="53"/>
        <v>0.63954249267340246</v>
      </c>
    </row>
    <row r="43" spans="2:111" x14ac:dyDescent="0.25">
      <c r="B43" s="41">
        <v>38</v>
      </c>
      <c r="C43" s="39" t="s">
        <v>372</v>
      </c>
      <c r="D43" s="2">
        <v>2</v>
      </c>
      <c r="E43" s="2">
        <v>2</v>
      </c>
      <c r="F43" s="2">
        <v>3</v>
      </c>
      <c r="G43" s="2">
        <v>2</v>
      </c>
      <c r="H43" s="2">
        <v>2</v>
      </c>
      <c r="I43" s="2">
        <v>2</v>
      </c>
      <c r="J43" s="2">
        <v>2</v>
      </c>
      <c r="K43" s="2">
        <v>2</v>
      </c>
      <c r="L43" s="2">
        <v>3</v>
      </c>
      <c r="M43" s="2">
        <v>2</v>
      </c>
      <c r="N43" s="2">
        <v>2</v>
      </c>
      <c r="O43" s="2">
        <v>3</v>
      </c>
      <c r="P43" s="2">
        <v>3</v>
      </c>
      <c r="Q43" s="2">
        <v>2</v>
      </c>
      <c r="R43" s="2">
        <v>2</v>
      </c>
      <c r="S43" s="2">
        <v>2</v>
      </c>
      <c r="V43" s="41">
        <v>38</v>
      </c>
      <c r="W43" s="39" t="s">
        <v>372</v>
      </c>
      <c r="X43" s="2">
        <f t="shared" si="3"/>
        <v>4</v>
      </c>
      <c r="Y43" s="2">
        <f t="shared" si="4"/>
        <v>4</v>
      </c>
      <c r="Z43" s="2">
        <f t="shared" si="5"/>
        <v>9</v>
      </c>
      <c r="AA43" s="2">
        <f t="shared" si="6"/>
        <v>4</v>
      </c>
      <c r="AB43" s="2">
        <f t="shared" si="7"/>
        <v>4</v>
      </c>
      <c r="AC43" s="2">
        <f t="shared" si="8"/>
        <v>4</v>
      </c>
      <c r="AD43" s="2">
        <f t="shared" si="9"/>
        <v>4</v>
      </c>
      <c r="AE43" s="2">
        <f t="shared" si="10"/>
        <v>4</v>
      </c>
      <c r="AF43" s="2">
        <f t="shared" si="11"/>
        <v>9</v>
      </c>
      <c r="AG43" s="2">
        <f t="shared" si="12"/>
        <v>4</v>
      </c>
      <c r="AH43" s="2">
        <f t="shared" si="13"/>
        <v>4</v>
      </c>
      <c r="AI43" s="2">
        <f t="shared" si="14"/>
        <v>9</v>
      </c>
      <c r="AJ43" s="2">
        <f t="shared" si="15"/>
        <v>9</v>
      </c>
      <c r="AK43" s="2">
        <f t="shared" si="16"/>
        <v>4</v>
      </c>
      <c r="AL43" s="2">
        <f t="shared" si="17"/>
        <v>4</v>
      </c>
      <c r="AM43" s="2">
        <f t="shared" si="18"/>
        <v>4</v>
      </c>
      <c r="AO43" s="41">
        <v>38</v>
      </c>
      <c r="AP43" s="39" t="s">
        <v>372</v>
      </c>
      <c r="AQ43" s="49">
        <f t="shared" si="19"/>
        <v>0.1150870675296872</v>
      </c>
      <c r="AR43" s="49">
        <f t="shared" si="20"/>
        <v>0.12126781251816648</v>
      </c>
      <c r="AS43" s="49">
        <f t="shared" si="21"/>
        <v>0.17177950029416048</v>
      </c>
      <c r="AT43" s="49">
        <f t="shared" si="22"/>
        <v>0.11805626722019105</v>
      </c>
      <c r="AU43" s="49">
        <f t="shared" si="23"/>
        <v>0.11684124756739719</v>
      </c>
      <c r="AV43" s="49">
        <f t="shared" si="24"/>
        <v>0.115278083540847</v>
      </c>
      <c r="AW43" s="49">
        <f t="shared" si="25"/>
        <v>0.12262786789699316</v>
      </c>
      <c r="AX43" s="49">
        <f t="shared" si="26"/>
        <v>0.11973686801784993</v>
      </c>
      <c r="AY43" s="49">
        <f t="shared" si="27"/>
        <v>0.18190171877724973</v>
      </c>
      <c r="AZ43" s="49">
        <f t="shared" si="28"/>
        <v>0.12403473458920847</v>
      </c>
      <c r="BA43" s="49">
        <f t="shared" si="29"/>
        <v>0.11566298639324804</v>
      </c>
      <c r="BB43" s="49">
        <f t="shared" si="30"/>
        <v>0.17291712531127049</v>
      </c>
      <c r="BC43" s="49">
        <f t="shared" si="31"/>
        <v>0.16222142113076254</v>
      </c>
      <c r="BD43" s="49">
        <f t="shared" si="32"/>
        <v>0.13514747567989718</v>
      </c>
      <c r="BE43" s="49">
        <f t="shared" si="33"/>
        <v>0.1690308509457033</v>
      </c>
      <c r="BF43" s="49">
        <f t="shared" si="34"/>
        <v>0.17025130615174972</v>
      </c>
      <c r="BI43" s="41">
        <v>38</v>
      </c>
      <c r="BJ43" s="39" t="s">
        <v>372</v>
      </c>
      <c r="BK43" s="49">
        <f t="shared" si="54"/>
        <v>2.4283371248763997E-2</v>
      </c>
      <c r="BL43" s="49">
        <f t="shared" si="35"/>
        <v>1.8068904065206805E-2</v>
      </c>
      <c r="BM43" s="49">
        <f t="shared" si="36"/>
        <v>2.0269981034710935E-2</v>
      </c>
      <c r="BN43" s="49">
        <f t="shared" si="37"/>
        <v>1.1451457920358532E-2</v>
      </c>
      <c r="BO43" s="49">
        <f t="shared" si="38"/>
        <v>9.4641410529591723E-3</v>
      </c>
      <c r="BP43" s="49">
        <f t="shared" si="39"/>
        <v>7.9541877643184433E-3</v>
      </c>
      <c r="BQ43" s="49">
        <f t="shared" si="40"/>
        <v>7.1124163380256039E-3</v>
      </c>
      <c r="BR43" s="49">
        <f t="shared" si="41"/>
        <v>5.8671065328746467E-3</v>
      </c>
      <c r="BS43" s="49">
        <f t="shared" si="42"/>
        <v>7.4579704698672393E-3</v>
      </c>
      <c r="BT43" s="49">
        <f t="shared" si="43"/>
        <v>4.2171809760330886E-3</v>
      </c>
      <c r="BU43" s="49">
        <f t="shared" si="44"/>
        <v>3.2385636190109452E-3</v>
      </c>
      <c r="BV43" s="49">
        <f t="shared" si="45"/>
        <v>3.9770938821592208E-3</v>
      </c>
      <c r="BW43" s="49">
        <f t="shared" si="46"/>
        <v>2.7577641592229636E-3</v>
      </c>
      <c r="BX43" s="49">
        <f t="shared" si="47"/>
        <v>1.7569171838386632E-3</v>
      </c>
      <c r="BY43" s="49">
        <f t="shared" si="48"/>
        <v>1.3522468075656264E-3</v>
      </c>
      <c r="BZ43" s="49">
        <f t="shared" si="49"/>
        <v>6.8100522460699884E-4</v>
      </c>
      <c r="CW43" s="41">
        <v>38</v>
      </c>
      <c r="CX43" s="39" t="s">
        <v>372</v>
      </c>
      <c r="CY43" s="2" t="s">
        <v>432</v>
      </c>
      <c r="CZ43" s="49">
        <f t="shared" si="51"/>
        <v>3.6973964530012386E-2</v>
      </c>
      <c r="DA43" s="49">
        <f t="shared" si="52"/>
        <v>4.8741847650484768E-2</v>
      </c>
      <c r="DD43" s="41">
        <v>38</v>
      </c>
      <c r="DE43" s="39" t="s">
        <v>372</v>
      </c>
      <c r="DF43" s="2" t="s">
        <v>432</v>
      </c>
      <c r="DG43" s="2">
        <f t="shared" si="53"/>
        <v>0.5686447623904678</v>
      </c>
    </row>
    <row r="44" spans="2:111" x14ac:dyDescent="0.25">
      <c r="B44" s="41">
        <v>39</v>
      </c>
      <c r="C44" s="38" t="s">
        <v>373</v>
      </c>
      <c r="D44" s="2">
        <v>3</v>
      </c>
      <c r="E44" s="2">
        <v>2</v>
      </c>
      <c r="F44" s="2">
        <v>2</v>
      </c>
      <c r="G44" s="2">
        <v>2</v>
      </c>
      <c r="H44" s="2">
        <v>3</v>
      </c>
      <c r="I44" s="2">
        <v>2</v>
      </c>
      <c r="J44" s="2">
        <v>3</v>
      </c>
      <c r="K44" s="2">
        <v>2</v>
      </c>
      <c r="L44" s="2">
        <v>2</v>
      </c>
      <c r="M44" s="2">
        <v>2</v>
      </c>
      <c r="N44" s="2">
        <v>3</v>
      </c>
      <c r="O44" s="2">
        <v>3</v>
      </c>
      <c r="P44" s="2">
        <v>2</v>
      </c>
      <c r="Q44" s="2">
        <v>3</v>
      </c>
      <c r="R44" s="2">
        <v>2</v>
      </c>
      <c r="S44" s="2">
        <v>1</v>
      </c>
      <c r="V44" s="41">
        <v>39</v>
      </c>
      <c r="W44" s="38" t="s">
        <v>373</v>
      </c>
      <c r="X44" s="2">
        <f t="shared" si="3"/>
        <v>9</v>
      </c>
      <c r="Y44" s="2">
        <f t="shared" si="4"/>
        <v>4</v>
      </c>
      <c r="Z44" s="2">
        <f t="shared" si="5"/>
        <v>4</v>
      </c>
      <c r="AA44" s="2">
        <f t="shared" si="6"/>
        <v>4</v>
      </c>
      <c r="AB44" s="2">
        <f t="shared" si="7"/>
        <v>9</v>
      </c>
      <c r="AC44" s="2">
        <f t="shared" si="8"/>
        <v>4</v>
      </c>
      <c r="AD44" s="2">
        <f t="shared" si="9"/>
        <v>9</v>
      </c>
      <c r="AE44" s="2">
        <f t="shared" si="10"/>
        <v>4</v>
      </c>
      <c r="AF44" s="2">
        <f t="shared" si="11"/>
        <v>4</v>
      </c>
      <c r="AG44" s="2">
        <f t="shared" si="12"/>
        <v>4</v>
      </c>
      <c r="AH44" s="2">
        <f t="shared" si="13"/>
        <v>9</v>
      </c>
      <c r="AI44" s="2">
        <f t="shared" si="14"/>
        <v>9</v>
      </c>
      <c r="AJ44" s="2">
        <f t="shared" si="15"/>
        <v>4</v>
      </c>
      <c r="AK44" s="2">
        <f t="shared" si="16"/>
        <v>9</v>
      </c>
      <c r="AL44" s="2">
        <f t="shared" si="17"/>
        <v>4</v>
      </c>
      <c r="AM44" s="2">
        <f t="shared" si="18"/>
        <v>1</v>
      </c>
      <c r="AO44" s="41">
        <v>39</v>
      </c>
      <c r="AP44" s="38" t="s">
        <v>373</v>
      </c>
      <c r="AQ44" s="49">
        <f t="shared" si="19"/>
        <v>0.17263060129453081</v>
      </c>
      <c r="AR44" s="49">
        <f t="shared" si="20"/>
        <v>0.12126781251816648</v>
      </c>
      <c r="AS44" s="49">
        <f t="shared" si="21"/>
        <v>0.11451966686277365</v>
      </c>
      <c r="AT44" s="49">
        <f t="shared" si="22"/>
        <v>0.11805626722019105</v>
      </c>
      <c r="AU44" s="49">
        <f t="shared" si="23"/>
        <v>0.1752618713510958</v>
      </c>
      <c r="AV44" s="49">
        <f t="shared" si="24"/>
        <v>0.115278083540847</v>
      </c>
      <c r="AW44" s="49">
        <f t="shared" si="25"/>
        <v>0.18394180184548975</v>
      </c>
      <c r="AX44" s="49">
        <f t="shared" si="26"/>
        <v>0.11973686801784993</v>
      </c>
      <c r="AY44" s="49">
        <f t="shared" si="27"/>
        <v>0.12126781251816648</v>
      </c>
      <c r="AZ44" s="49">
        <f t="shared" si="28"/>
        <v>0.12403473458920847</v>
      </c>
      <c r="BA44" s="49">
        <f t="shared" si="29"/>
        <v>0.17349447958987207</v>
      </c>
      <c r="BB44" s="49">
        <f t="shared" si="30"/>
        <v>0.17291712531127049</v>
      </c>
      <c r="BC44" s="49">
        <f t="shared" si="31"/>
        <v>0.10814761408717503</v>
      </c>
      <c r="BD44" s="49">
        <f t="shared" si="32"/>
        <v>0.20272121351984579</v>
      </c>
      <c r="BE44" s="49">
        <f t="shared" si="33"/>
        <v>0.1690308509457033</v>
      </c>
      <c r="BF44" s="49">
        <f t="shared" si="34"/>
        <v>8.5125653075874858E-2</v>
      </c>
      <c r="BI44" s="41">
        <v>39</v>
      </c>
      <c r="BJ44" s="38" t="s">
        <v>373</v>
      </c>
      <c r="BK44" s="49">
        <f t="shared" si="54"/>
        <v>3.6425056873145997E-2</v>
      </c>
      <c r="BL44" s="49">
        <f t="shared" si="35"/>
        <v>1.8068904065206805E-2</v>
      </c>
      <c r="BM44" s="49">
        <f t="shared" si="36"/>
        <v>1.351332068980729E-2</v>
      </c>
      <c r="BN44" s="49">
        <f t="shared" si="37"/>
        <v>1.1451457920358532E-2</v>
      </c>
      <c r="BO44" s="49">
        <f t="shared" si="38"/>
        <v>1.4196211579438761E-2</v>
      </c>
      <c r="BP44" s="49">
        <f t="shared" si="39"/>
        <v>7.9541877643184433E-3</v>
      </c>
      <c r="BQ44" s="49">
        <f t="shared" si="40"/>
        <v>1.0668624507038406E-2</v>
      </c>
      <c r="BR44" s="49">
        <f t="shared" si="41"/>
        <v>5.8671065328746467E-3</v>
      </c>
      <c r="BS44" s="49">
        <f t="shared" si="42"/>
        <v>4.9719803132448259E-3</v>
      </c>
      <c r="BT44" s="49">
        <f t="shared" si="43"/>
        <v>4.2171809760330886E-3</v>
      </c>
      <c r="BU44" s="49">
        <f t="shared" si="44"/>
        <v>4.8578454285164181E-3</v>
      </c>
      <c r="BV44" s="49">
        <f t="shared" si="45"/>
        <v>3.9770938821592208E-3</v>
      </c>
      <c r="BW44" s="49">
        <f t="shared" si="46"/>
        <v>1.8385094394819757E-3</v>
      </c>
      <c r="BX44" s="49">
        <f t="shared" si="47"/>
        <v>2.6353757757579953E-3</v>
      </c>
      <c r="BY44" s="49">
        <f t="shared" si="48"/>
        <v>1.3522468075656264E-3</v>
      </c>
      <c r="BZ44" s="49">
        <f t="shared" si="49"/>
        <v>3.4050261230349942E-4</v>
      </c>
      <c r="CW44" s="41">
        <v>39</v>
      </c>
      <c r="CX44" s="38" t="s">
        <v>373</v>
      </c>
      <c r="CY44" s="2" t="s">
        <v>433</v>
      </c>
      <c r="CZ44" s="49">
        <f t="shared" si="51"/>
        <v>3.1117638701457274E-2</v>
      </c>
      <c r="DA44" s="49">
        <f t="shared" si="52"/>
        <v>5.751137645318808E-2</v>
      </c>
      <c r="DD44" s="41">
        <v>39</v>
      </c>
      <c r="DE44" s="38" t="s">
        <v>373</v>
      </c>
      <c r="DF44" s="2" t="s">
        <v>433</v>
      </c>
      <c r="DG44" s="2">
        <f t="shared" si="53"/>
        <v>0.64890009612358546</v>
      </c>
    </row>
    <row r="45" spans="2:111" x14ac:dyDescent="0.25">
      <c r="B45" s="41">
        <v>40</v>
      </c>
      <c r="C45" s="39" t="s">
        <v>374</v>
      </c>
      <c r="D45" s="2">
        <v>2</v>
      </c>
      <c r="E45" s="2">
        <v>3</v>
      </c>
      <c r="F45" s="2">
        <v>3</v>
      </c>
      <c r="G45" s="2">
        <v>2</v>
      </c>
      <c r="H45" s="2">
        <v>3</v>
      </c>
      <c r="I45" s="2">
        <v>3</v>
      </c>
      <c r="J45" s="2">
        <v>3</v>
      </c>
      <c r="K45" s="2">
        <v>3</v>
      </c>
      <c r="L45" s="2">
        <v>3</v>
      </c>
      <c r="M45" s="2">
        <v>2</v>
      </c>
      <c r="N45" s="2">
        <v>3</v>
      </c>
      <c r="O45" s="2">
        <v>3</v>
      </c>
      <c r="P45" s="2">
        <v>2</v>
      </c>
      <c r="Q45" s="2">
        <v>1</v>
      </c>
      <c r="R45" s="2">
        <v>2</v>
      </c>
      <c r="S45" s="2">
        <v>2</v>
      </c>
      <c r="V45" s="41">
        <v>40</v>
      </c>
      <c r="W45" s="39" t="s">
        <v>374</v>
      </c>
      <c r="X45" s="2">
        <f t="shared" si="3"/>
        <v>4</v>
      </c>
      <c r="Y45" s="2">
        <f t="shared" si="4"/>
        <v>9</v>
      </c>
      <c r="Z45" s="2">
        <f t="shared" si="5"/>
        <v>9</v>
      </c>
      <c r="AA45" s="2">
        <f t="shared" si="6"/>
        <v>4</v>
      </c>
      <c r="AB45" s="2">
        <f t="shared" si="7"/>
        <v>9</v>
      </c>
      <c r="AC45" s="2">
        <f t="shared" si="8"/>
        <v>9</v>
      </c>
      <c r="AD45" s="2">
        <f t="shared" si="9"/>
        <v>9</v>
      </c>
      <c r="AE45" s="2">
        <f t="shared" si="10"/>
        <v>9</v>
      </c>
      <c r="AF45" s="2">
        <f t="shared" si="11"/>
        <v>9</v>
      </c>
      <c r="AG45" s="2">
        <f t="shared" si="12"/>
        <v>4</v>
      </c>
      <c r="AH45" s="2">
        <f t="shared" si="13"/>
        <v>9</v>
      </c>
      <c r="AI45" s="2">
        <f t="shared" si="14"/>
        <v>9</v>
      </c>
      <c r="AJ45" s="2">
        <f t="shared" si="15"/>
        <v>4</v>
      </c>
      <c r="AK45" s="2">
        <f t="shared" si="16"/>
        <v>1</v>
      </c>
      <c r="AL45" s="2">
        <f t="shared" si="17"/>
        <v>4</v>
      </c>
      <c r="AM45" s="2">
        <f t="shared" si="18"/>
        <v>4</v>
      </c>
      <c r="AO45" s="41">
        <v>40</v>
      </c>
      <c r="AP45" s="39" t="s">
        <v>374</v>
      </c>
      <c r="AQ45" s="49">
        <f t="shared" si="19"/>
        <v>0.1150870675296872</v>
      </c>
      <c r="AR45" s="49">
        <f t="shared" si="20"/>
        <v>0.18190171877724973</v>
      </c>
      <c r="AS45" s="49">
        <f t="shared" si="21"/>
        <v>0.17177950029416048</v>
      </c>
      <c r="AT45" s="49">
        <f t="shared" si="22"/>
        <v>0.11805626722019105</v>
      </c>
      <c r="AU45" s="49">
        <f t="shared" si="23"/>
        <v>0.1752618713510958</v>
      </c>
      <c r="AV45" s="49">
        <f t="shared" si="24"/>
        <v>0.17291712531127049</v>
      </c>
      <c r="AW45" s="49">
        <f t="shared" si="25"/>
        <v>0.18394180184548975</v>
      </c>
      <c r="AX45" s="49">
        <f t="shared" si="26"/>
        <v>0.17960530202677488</v>
      </c>
      <c r="AY45" s="49">
        <f t="shared" si="27"/>
        <v>0.18190171877724973</v>
      </c>
      <c r="AZ45" s="49">
        <f t="shared" si="28"/>
        <v>0.12403473458920847</v>
      </c>
      <c r="BA45" s="49">
        <f t="shared" si="29"/>
        <v>0.17349447958987207</v>
      </c>
      <c r="BB45" s="49">
        <f t="shared" si="30"/>
        <v>0.17291712531127049</v>
      </c>
      <c r="BC45" s="49">
        <f t="shared" si="31"/>
        <v>0.10814761408717503</v>
      </c>
      <c r="BD45" s="49">
        <f t="shared" si="32"/>
        <v>6.7573737839948592E-2</v>
      </c>
      <c r="BE45" s="49">
        <f t="shared" si="33"/>
        <v>0.1690308509457033</v>
      </c>
      <c r="BF45" s="49">
        <f t="shared" si="34"/>
        <v>0.17025130615174972</v>
      </c>
      <c r="BI45" s="41">
        <v>40</v>
      </c>
      <c r="BJ45" s="39" t="s">
        <v>374</v>
      </c>
      <c r="BK45" s="49">
        <f t="shared" si="54"/>
        <v>2.4283371248763997E-2</v>
      </c>
      <c r="BL45" s="49">
        <f t="shared" si="35"/>
        <v>2.7103356097810206E-2</v>
      </c>
      <c r="BM45" s="49">
        <f t="shared" si="36"/>
        <v>2.0269981034710935E-2</v>
      </c>
      <c r="BN45" s="49">
        <f t="shared" si="37"/>
        <v>1.1451457920358532E-2</v>
      </c>
      <c r="BO45" s="49">
        <f t="shared" si="38"/>
        <v>1.4196211579438761E-2</v>
      </c>
      <c r="BP45" s="49">
        <f t="shared" si="39"/>
        <v>1.1931281646477665E-2</v>
      </c>
      <c r="BQ45" s="49">
        <f t="shared" si="40"/>
        <v>1.0668624507038406E-2</v>
      </c>
      <c r="BR45" s="49">
        <f t="shared" si="41"/>
        <v>8.8006597993119696E-3</v>
      </c>
      <c r="BS45" s="49">
        <f t="shared" si="42"/>
        <v>7.4579704698672393E-3</v>
      </c>
      <c r="BT45" s="49">
        <f t="shared" si="43"/>
        <v>4.2171809760330886E-3</v>
      </c>
      <c r="BU45" s="49">
        <f t="shared" si="44"/>
        <v>4.8578454285164181E-3</v>
      </c>
      <c r="BV45" s="49">
        <f t="shared" si="45"/>
        <v>3.9770938821592208E-3</v>
      </c>
      <c r="BW45" s="49">
        <f t="shared" si="46"/>
        <v>1.8385094394819757E-3</v>
      </c>
      <c r="BX45" s="49">
        <f t="shared" si="47"/>
        <v>8.7845859191933162E-4</v>
      </c>
      <c r="BY45" s="49">
        <f t="shared" si="48"/>
        <v>1.3522468075656264E-3</v>
      </c>
      <c r="BZ45" s="49">
        <f t="shared" si="49"/>
        <v>6.8100522460699884E-4</v>
      </c>
      <c r="CW45" s="41">
        <v>40</v>
      </c>
      <c r="CX45" s="39" t="s">
        <v>374</v>
      </c>
      <c r="CY45" s="2" t="s">
        <v>434</v>
      </c>
      <c r="CZ45" s="49">
        <f t="shared" si="51"/>
        <v>3.0693785626252176E-2</v>
      </c>
      <c r="DA45" s="49">
        <f t="shared" si="52"/>
        <v>5.1379417792247882E-2</v>
      </c>
      <c r="DD45" s="41">
        <v>40</v>
      </c>
      <c r="DE45" s="39" t="s">
        <v>374</v>
      </c>
      <c r="DF45" s="2" t="s">
        <v>434</v>
      </c>
      <c r="DG45" s="2">
        <f t="shared" si="53"/>
        <v>0.62601940282821333</v>
      </c>
    </row>
    <row r="46" spans="2:111" x14ac:dyDescent="0.25">
      <c r="B46" s="41">
        <v>41</v>
      </c>
      <c r="C46" s="38" t="s">
        <v>375</v>
      </c>
      <c r="D46" s="2">
        <v>2</v>
      </c>
      <c r="E46" s="2">
        <v>2</v>
      </c>
      <c r="F46" s="2">
        <v>2</v>
      </c>
      <c r="G46" s="2">
        <v>3</v>
      </c>
      <c r="H46" s="2">
        <v>2</v>
      </c>
      <c r="I46" s="2">
        <v>2</v>
      </c>
      <c r="J46" s="2">
        <v>2</v>
      </c>
      <c r="K46" s="2">
        <v>3</v>
      </c>
      <c r="L46" s="2">
        <v>3</v>
      </c>
      <c r="M46" s="2">
        <v>2</v>
      </c>
      <c r="N46" s="2">
        <v>4</v>
      </c>
      <c r="O46" s="2">
        <v>3</v>
      </c>
      <c r="P46" s="2">
        <v>1</v>
      </c>
      <c r="Q46" s="2">
        <v>2</v>
      </c>
      <c r="R46" s="2">
        <v>1</v>
      </c>
      <c r="S46" s="2">
        <v>2</v>
      </c>
      <c r="V46" s="41">
        <v>41</v>
      </c>
      <c r="W46" s="38" t="s">
        <v>375</v>
      </c>
      <c r="X46" s="2">
        <f t="shared" si="3"/>
        <v>4</v>
      </c>
      <c r="Y46" s="2">
        <f t="shared" si="4"/>
        <v>4</v>
      </c>
      <c r="Z46" s="2">
        <f t="shared" si="5"/>
        <v>4</v>
      </c>
      <c r="AA46" s="2">
        <f t="shared" si="6"/>
        <v>9</v>
      </c>
      <c r="AB46" s="2">
        <f t="shared" si="7"/>
        <v>4</v>
      </c>
      <c r="AC46" s="2">
        <f t="shared" si="8"/>
        <v>4</v>
      </c>
      <c r="AD46" s="2">
        <f t="shared" si="9"/>
        <v>4</v>
      </c>
      <c r="AE46" s="2">
        <f t="shared" si="10"/>
        <v>9</v>
      </c>
      <c r="AF46" s="2">
        <f t="shared" si="11"/>
        <v>9</v>
      </c>
      <c r="AG46" s="2">
        <f t="shared" si="12"/>
        <v>4</v>
      </c>
      <c r="AH46" s="2">
        <f t="shared" si="13"/>
        <v>16</v>
      </c>
      <c r="AI46" s="2">
        <f t="shared" si="14"/>
        <v>9</v>
      </c>
      <c r="AJ46" s="2">
        <f t="shared" si="15"/>
        <v>1</v>
      </c>
      <c r="AK46" s="2">
        <f t="shared" si="16"/>
        <v>4</v>
      </c>
      <c r="AL46" s="2">
        <f t="shared" si="17"/>
        <v>1</v>
      </c>
      <c r="AM46" s="2">
        <f t="shared" si="18"/>
        <v>4</v>
      </c>
      <c r="AO46" s="41">
        <v>41</v>
      </c>
      <c r="AP46" s="38" t="s">
        <v>375</v>
      </c>
      <c r="AQ46" s="49">
        <f t="shared" si="19"/>
        <v>0.1150870675296872</v>
      </c>
      <c r="AR46" s="49">
        <f t="shared" si="20"/>
        <v>0.12126781251816648</v>
      </c>
      <c r="AS46" s="49">
        <f t="shared" si="21"/>
        <v>0.11451966686277365</v>
      </c>
      <c r="AT46" s="49">
        <f t="shared" si="22"/>
        <v>0.17708440083028659</v>
      </c>
      <c r="AU46" s="49">
        <f t="shared" si="23"/>
        <v>0.11684124756739719</v>
      </c>
      <c r="AV46" s="49">
        <f t="shared" si="24"/>
        <v>0.115278083540847</v>
      </c>
      <c r="AW46" s="49">
        <f t="shared" si="25"/>
        <v>0.12262786789699316</v>
      </c>
      <c r="AX46" s="49">
        <f t="shared" si="26"/>
        <v>0.17960530202677488</v>
      </c>
      <c r="AY46" s="49">
        <f t="shared" si="27"/>
        <v>0.18190171877724973</v>
      </c>
      <c r="AZ46" s="49">
        <f t="shared" si="28"/>
        <v>0.12403473458920847</v>
      </c>
      <c r="BA46" s="49">
        <f t="shared" si="29"/>
        <v>0.23132597278649608</v>
      </c>
      <c r="BB46" s="49">
        <f t="shared" si="30"/>
        <v>0.17291712531127049</v>
      </c>
      <c r="BC46" s="49">
        <f t="shared" si="31"/>
        <v>5.4073807043587517E-2</v>
      </c>
      <c r="BD46" s="49">
        <f t="shared" si="32"/>
        <v>0.13514747567989718</v>
      </c>
      <c r="BE46" s="49">
        <f t="shared" si="33"/>
        <v>8.4515425472851652E-2</v>
      </c>
      <c r="BF46" s="49">
        <f t="shared" si="34"/>
        <v>0.17025130615174972</v>
      </c>
      <c r="BI46" s="41">
        <v>41</v>
      </c>
      <c r="BJ46" s="38" t="s">
        <v>375</v>
      </c>
      <c r="BK46" s="49">
        <f t="shared" si="54"/>
        <v>2.4283371248763997E-2</v>
      </c>
      <c r="BL46" s="49">
        <f t="shared" si="35"/>
        <v>1.8068904065206805E-2</v>
      </c>
      <c r="BM46" s="49">
        <f t="shared" si="36"/>
        <v>1.351332068980729E-2</v>
      </c>
      <c r="BN46" s="49">
        <f t="shared" si="37"/>
        <v>1.7177186880537799E-2</v>
      </c>
      <c r="BO46" s="49">
        <f t="shared" si="38"/>
        <v>9.4641410529591723E-3</v>
      </c>
      <c r="BP46" s="49">
        <f t="shared" si="39"/>
        <v>7.9541877643184433E-3</v>
      </c>
      <c r="BQ46" s="49">
        <f t="shared" si="40"/>
        <v>7.1124163380256039E-3</v>
      </c>
      <c r="BR46" s="49">
        <f t="shared" si="41"/>
        <v>8.8006597993119696E-3</v>
      </c>
      <c r="BS46" s="49">
        <f t="shared" si="42"/>
        <v>7.4579704698672393E-3</v>
      </c>
      <c r="BT46" s="49">
        <f t="shared" si="43"/>
        <v>4.2171809760330886E-3</v>
      </c>
      <c r="BU46" s="49">
        <f t="shared" si="44"/>
        <v>6.4771272380218904E-3</v>
      </c>
      <c r="BV46" s="49">
        <f t="shared" si="45"/>
        <v>3.9770938821592208E-3</v>
      </c>
      <c r="BW46" s="49">
        <f t="shared" si="46"/>
        <v>9.1925471974098783E-4</v>
      </c>
      <c r="BX46" s="49">
        <f t="shared" si="47"/>
        <v>1.7569171838386632E-3</v>
      </c>
      <c r="BY46" s="49">
        <f t="shared" si="48"/>
        <v>6.7612340378281322E-4</v>
      </c>
      <c r="BZ46" s="49">
        <f t="shared" si="49"/>
        <v>6.8100522460699884E-4</v>
      </c>
      <c r="CW46" s="41">
        <v>41</v>
      </c>
      <c r="CX46" s="38" t="s">
        <v>375</v>
      </c>
      <c r="CY46" s="2" t="s">
        <v>435</v>
      </c>
      <c r="CZ46" s="49">
        <f t="shared" si="51"/>
        <v>3.7111693239929716E-2</v>
      </c>
      <c r="DA46" s="49">
        <f t="shared" si="52"/>
        <v>5.6052467298683246E-2</v>
      </c>
      <c r="DD46" s="41">
        <v>41</v>
      </c>
      <c r="DE46" s="38" t="s">
        <v>375</v>
      </c>
      <c r="DF46" s="2" t="s">
        <v>435</v>
      </c>
      <c r="DG46" s="2">
        <f t="shared" si="53"/>
        <v>0.60165268462277033</v>
      </c>
    </row>
    <row r="47" spans="2:111" x14ac:dyDescent="0.25">
      <c r="B47" s="41">
        <v>42</v>
      </c>
      <c r="C47" s="39" t="s">
        <v>376</v>
      </c>
      <c r="D47" s="2">
        <v>2</v>
      </c>
      <c r="E47" s="2">
        <v>2</v>
      </c>
      <c r="F47" s="2">
        <v>3</v>
      </c>
      <c r="G47" s="2">
        <v>3</v>
      </c>
      <c r="H47" s="2">
        <v>3</v>
      </c>
      <c r="I47" s="2">
        <v>3</v>
      </c>
      <c r="J47" s="2">
        <v>2</v>
      </c>
      <c r="K47" s="2">
        <v>2</v>
      </c>
      <c r="L47" s="2">
        <v>2</v>
      </c>
      <c r="M47" s="2">
        <v>2</v>
      </c>
      <c r="N47" s="2">
        <v>1</v>
      </c>
      <c r="O47" s="2">
        <v>3</v>
      </c>
      <c r="P47" s="2">
        <v>4</v>
      </c>
      <c r="Q47" s="2">
        <v>3</v>
      </c>
      <c r="R47" s="2">
        <v>1</v>
      </c>
      <c r="S47" s="2">
        <v>2</v>
      </c>
      <c r="V47" s="41">
        <v>42</v>
      </c>
      <c r="W47" s="39" t="s">
        <v>376</v>
      </c>
      <c r="X47" s="2">
        <f t="shared" si="3"/>
        <v>4</v>
      </c>
      <c r="Y47" s="2">
        <f t="shared" si="4"/>
        <v>4</v>
      </c>
      <c r="Z47" s="2">
        <f t="shared" si="5"/>
        <v>9</v>
      </c>
      <c r="AA47" s="2">
        <f t="shared" si="6"/>
        <v>9</v>
      </c>
      <c r="AB47" s="2">
        <f t="shared" si="7"/>
        <v>9</v>
      </c>
      <c r="AC47" s="2">
        <f t="shared" si="8"/>
        <v>9</v>
      </c>
      <c r="AD47" s="2">
        <f t="shared" si="9"/>
        <v>4</v>
      </c>
      <c r="AE47" s="2">
        <f t="shared" si="10"/>
        <v>4</v>
      </c>
      <c r="AF47" s="2">
        <f t="shared" si="11"/>
        <v>4</v>
      </c>
      <c r="AG47" s="2">
        <f t="shared" si="12"/>
        <v>4</v>
      </c>
      <c r="AH47" s="2">
        <f t="shared" si="13"/>
        <v>1</v>
      </c>
      <c r="AI47" s="2">
        <f t="shared" si="14"/>
        <v>9</v>
      </c>
      <c r="AJ47" s="2">
        <f t="shared" si="15"/>
        <v>16</v>
      </c>
      <c r="AK47" s="2">
        <f t="shared" si="16"/>
        <v>9</v>
      </c>
      <c r="AL47" s="2">
        <f t="shared" si="17"/>
        <v>1</v>
      </c>
      <c r="AM47" s="2">
        <f t="shared" si="18"/>
        <v>4</v>
      </c>
      <c r="AO47" s="41">
        <v>42</v>
      </c>
      <c r="AP47" s="39" t="s">
        <v>376</v>
      </c>
      <c r="AQ47" s="49">
        <f t="shared" si="19"/>
        <v>0.1150870675296872</v>
      </c>
      <c r="AR47" s="49">
        <f t="shared" si="20"/>
        <v>0.12126781251816648</v>
      </c>
      <c r="AS47" s="49">
        <f t="shared" si="21"/>
        <v>0.17177950029416048</v>
      </c>
      <c r="AT47" s="49">
        <f t="shared" si="22"/>
        <v>0.17708440083028659</v>
      </c>
      <c r="AU47" s="49">
        <f t="shared" si="23"/>
        <v>0.1752618713510958</v>
      </c>
      <c r="AV47" s="49">
        <f t="shared" si="24"/>
        <v>0.17291712531127049</v>
      </c>
      <c r="AW47" s="49">
        <f t="shared" si="25"/>
        <v>0.12262786789699316</v>
      </c>
      <c r="AX47" s="49">
        <f t="shared" si="26"/>
        <v>0.11973686801784993</v>
      </c>
      <c r="AY47" s="49">
        <f t="shared" si="27"/>
        <v>0.12126781251816648</v>
      </c>
      <c r="AZ47" s="49">
        <f t="shared" si="28"/>
        <v>0.12403473458920847</v>
      </c>
      <c r="BA47" s="49">
        <f t="shared" si="29"/>
        <v>5.783149319662402E-2</v>
      </c>
      <c r="BB47" s="49">
        <f t="shared" si="30"/>
        <v>0.17291712531127049</v>
      </c>
      <c r="BC47" s="49">
        <f t="shared" si="31"/>
        <v>0.21629522817435007</v>
      </c>
      <c r="BD47" s="49">
        <f t="shared" si="32"/>
        <v>0.20272121351984579</v>
      </c>
      <c r="BE47" s="49">
        <f t="shared" si="33"/>
        <v>8.4515425472851652E-2</v>
      </c>
      <c r="BF47" s="49">
        <f t="shared" si="34"/>
        <v>0.17025130615174972</v>
      </c>
      <c r="BI47" s="41">
        <v>42</v>
      </c>
      <c r="BJ47" s="39" t="s">
        <v>376</v>
      </c>
      <c r="BK47" s="49">
        <f t="shared" si="54"/>
        <v>2.4283371248763997E-2</v>
      </c>
      <c r="BL47" s="49">
        <f t="shared" si="35"/>
        <v>1.8068904065206805E-2</v>
      </c>
      <c r="BM47" s="49">
        <f t="shared" si="36"/>
        <v>2.0269981034710935E-2</v>
      </c>
      <c r="BN47" s="49">
        <f t="shared" si="37"/>
        <v>1.7177186880537799E-2</v>
      </c>
      <c r="BO47" s="49">
        <f t="shared" si="38"/>
        <v>1.4196211579438761E-2</v>
      </c>
      <c r="BP47" s="49">
        <f t="shared" si="39"/>
        <v>1.1931281646477665E-2</v>
      </c>
      <c r="BQ47" s="49">
        <f t="shared" si="40"/>
        <v>7.1124163380256039E-3</v>
      </c>
      <c r="BR47" s="49">
        <f t="shared" si="41"/>
        <v>5.8671065328746467E-3</v>
      </c>
      <c r="BS47" s="49">
        <f t="shared" si="42"/>
        <v>4.9719803132448259E-3</v>
      </c>
      <c r="BT47" s="49">
        <f t="shared" si="43"/>
        <v>4.2171809760330886E-3</v>
      </c>
      <c r="BU47" s="49">
        <f t="shared" si="44"/>
        <v>1.6192818095054726E-3</v>
      </c>
      <c r="BV47" s="49">
        <f t="shared" si="45"/>
        <v>3.9770938821592208E-3</v>
      </c>
      <c r="BW47" s="49">
        <f t="shared" si="46"/>
        <v>3.6770188789639513E-3</v>
      </c>
      <c r="BX47" s="49">
        <f t="shared" si="47"/>
        <v>2.6353757757579953E-3</v>
      </c>
      <c r="BY47" s="49">
        <f t="shared" si="48"/>
        <v>6.7612340378281322E-4</v>
      </c>
      <c r="BZ47" s="49">
        <f t="shared" si="49"/>
        <v>6.8100522460699884E-4</v>
      </c>
      <c r="CW47" s="41">
        <v>42</v>
      </c>
      <c r="CX47" s="39" t="s">
        <v>376</v>
      </c>
      <c r="CY47" s="2" t="s">
        <v>436</v>
      </c>
      <c r="CZ47" s="49">
        <f t="shared" si="51"/>
        <v>3.4434039441238844E-2</v>
      </c>
      <c r="DA47" s="49">
        <f t="shared" si="52"/>
        <v>5.0076981118462184E-2</v>
      </c>
      <c r="DD47" s="41">
        <v>42</v>
      </c>
      <c r="DE47" s="39" t="s">
        <v>376</v>
      </c>
      <c r="DF47" s="2" t="s">
        <v>436</v>
      </c>
      <c r="DG47" s="2">
        <f t="shared" si="53"/>
        <v>0.5925497146622003</v>
      </c>
    </row>
    <row r="48" spans="2:111" x14ac:dyDescent="0.25">
      <c r="B48" s="41">
        <v>43</v>
      </c>
      <c r="C48" s="39" t="s">
        <v>377</v>
      </c>
      <c r="D48" s="2">
        <v>3</v>
      </c>
      <c r="E48" s="2">
        <v>2</v>
      </c>
      <c r="F48" s="2">
        <v>3</v>
      </c>
      <c r="G48" s="2">
        <v>3</v>
      </c>
      <c r="H48" s="2">
        <v>1</v>
      </c>
      <c r="I48" s="2">
        <v>2</v>
      </c>
      <c r="J48" s="2">
        <v>2</v>
      </c>
      <c r="K48" s="2">
        <v>3</v>
      </c>
      <c r="L48" s="2">
        <v>2</v>
      </c>
      <c r="M48" s="2">
        <v>2</v>
      </c>
      <c r="N48" s="2">
        <v>3</v>
      </c>
      <c r="O48" s="2">
        <v>2</v>
      </c>
      <c r="P48" s="2">
        <v>3</v>
      </c>
      <c r="Q48" s="2">
        <v>2</v>
      </c>
      <c r="R48" s="2">
        <v>2</v>
      </c>
      <c r="S48" s="2">
        <v>1</v>
      </c>
      <c r="V48" s="41">
        <v>43</v>
      </c>
      <c r="W48" s="39" t="s">
        <v>377</v>
      </c>
      <c r="X48" s="2">
        <f t="shared" si="3"/>
        <v>9</v>
      </c>
      <c r="Y48" s="2">
        <f t="shared" si="4"/>
        <v>4</v>
      </c>
      <c r="Z48" s="2">
        <f t="shared" si="5"/>
        <v>9</v>
      </c>
      <c r="AA48" s="2">
        <f t="shared" si="6"/>
        <v>9</v>
      </c>
      <c r="AB48" s="2">
        <f t="shared" si="7"/>
        <v>1</v>
      </c>
      <c r="AC48" s="2">
        <f t="shared" si="8"/>
        <v>4</v>
      </c>
      <c r="AD48" s="2">
        <f t="shared" si="9"/>
        <v>4</v>
      </c>
      <c r="AE48" s="2">
        <f t="shared" si="10"/>
        <v>9</v>
      </c>
      <c r="AF48" s="2">
        <f t="shared" si="11"/>
        <v>4</v>
      </c>
      <c r="AG48" s="2">
        <f t="shared" si="12"/>
        <v>4</v>
      </c>
      <c r="AH48" s="2">
        <f t="shared" si="13"/>
        <v>9</v>
      </c>
      <c r="AI48" s="2">
        <f t="shared" si="14"/>
        <v>4</v>
      </c>
      <c r="AJ48" s="2">
        <f t="shared" si="15"/>
        <v>9</v>
      </c>
      <c r="AK48" s="2">
        <f t="shared" si="16"/>
        <v>4</v>
      </c>
      <c r="AL48" s="2">
        <f t="shared" si="17"/>
        <v>4</v>
      </c>
      <c r="AM48" s="2">
        <f t="shared" si="18"/>
        <v>1</v>
      </c>
      <c r="AO48" s="41">
        <v>43</v>
      </c>
      <c r="AP48" s="39" t="s">
        <v>377</v>
      </c>
      <c r="AQ48" s="49">
        <f t="shared" si="19"/>
        <v>0.17263060129453081</v>
      </c>
      <c r="AR48" s="49">
        <f t="shared" si="20"/>
        <v>0.12126781251816648</v>
      </c>
      <c r="AS48" s="49">
        <f t="shared" si="21"/>
        <v>0.17177950029416048</v>
      </c>
      <c r="AT48" s="49">
        <f t="shared" si="22"/>
        <v>0.17708440083028659</v>
      </c>
      <c r="AU48" s="49">
        <f t="shared" si="23"/>
        <v>5.8420623783698597E-2</v>
      </c>
      <c r="AV48" s="49">
        <f t="shared" si="24"/>
        <v>0.115278083540847</v>
      </c>
      <c r="AW48" s="49">
        <f t="shared" si="25"/>
        <v>0.12262786789699316</v>
      </c>
      <c r="AX48" s="49">
        <f t="shared" si="26"/>
        <v>0.17960530202677488</v>
      </c>
      <c r="AY48" s="49">
        <f t="shared" si="27"/>
        <v>0.12126781251816648</v>
      </c>
      <c r="AZ48" s="49">
        <f t="shared" si="28"/>
        <v>0.12403473458920847</v>
      </c>
      <c r="BA48" s="49">
        <f t="shared" si="29"/>
        <v>0.17349447958987207</v>
      </c>
      <c r="BB48" s="49">
        <f t="shared" si="30"/>
        <v>0.115278083540847</v>
      </c>
      <c r="BC48" s="49">
        <f t="shared" si="31"/>
        <v>0.16222142113076254</v>
      </c>
      <c r="BD48" s="49">
        <f t="shared" si="32"/>
        <v>0.13514747567989718</v>
      </c>
      <c r="BE48" s="49">
        <f t="shared" si="33"/>
        <v>0.1690308509457033</v>
      </c>
      <c r="BF48" s="49">
        <f t="shared" si="34"/>
        <v>8.5125653075874858E-2</v>
      </c>
      <c r="BI48" s="41">
        <v>43</v>
      </c>
      <c r="BJ48" s="39" t="s">
        <v>377</v>
      </c>
      <c r="BK48" s="49">
        <f t="shared" si="54"/>
        <v>3.6425056873145997E-2</v>
      </c>
      <c r="BL48" s="49">
        <f t="shared" si="35"/>
        <v>1.8068904065206805E-2</v>
      </c>
      <c r="BM48" s="49">
        <f t="shared" si="36"/>
        <v>2.0269981034710935E-2</v>
      </c>
      <c r="BN48" s="49">
        <f t="shared" si="37"/>
        <v>1.7177186880537799E-2</v>
      </c>
      <c r="BO48" s="49">
        <f t="shared" si="38"/>
        <v>4.7320705264795862E-3</v>
      </c>
      <c r="BP48" s="49">
        <f t="shared" si="39"/>
        <v>7.9541877643184433E-3</v>
      </c>
      <c r="BQ48" s="49">
        <f t="shared" si="40"/>
        <v>7.1124163380256039E-3</v>
      </c>
      <c r="BR48" s="49">
        <f t="shared" si="41"/>
        <v>8.8006597993119696E-3</v>
      </c>
      <c r="BS48" s="49">
        <f t="shared" si="42"/>
        <v>4.9719803132448259E-3</v>
      </c>
      <c r="BT48" s="49">
        <f t="shared" si="43"/>
        <v>4.2171809760330886E-3</v>
      </c>
      <c r="BU48" s="49">
        <f t="shared" si="44"/>
        <v>4.8578454285164181E-3</v>
      </c>
      <c r="BV48" s="49">
        <f t="shared" si="45"/>
        <v>2.6513959214394807E-3</v>
      </c>
      <c r="BW48" s="49">
        <f t="shared" si="46"/>
        <v>2.7577641592229636E-3</v>
      </c>
      <c r="BX48" s="49">
        <f t="shared" si="47"/>
        <v>1.7569171838386632E-3</v>
      </c>
      <c r="BY48" s="49">
        <f t="shared" si="48"/>
        <v>1.3522468075656264E-3</v>
      </c>
      <c r="BZ48" s="49">
        <f t="shared" si="49"/>
        <v>3.4050261230349942E-4</v>
      </c>
      <c r="CW48" s="41">
        <v>43</v>
      </c>
      <c r="CX48" s="39" t="s">
        <v>377</v>
      </c>
      <c r="CY48" s="2" t="s">
        <v>437</v>
      </c>
      <c r="CZ48" s="49">
        <f t="shared" si="51"/>
        <v>3.045554345678288E-2</v>
      </c>
      <c r="DA48" s="49">
        <f t="shared" si="52"/>
        <v>5.0458065149868052E-2</v>
      </c>
      <c r="DD48" s="41">
        <v>43</v>
      </c>
      <c r="DE48" s="39" t="s">
        <v>377</v>
      </c>
      <c r="DF48" s="2" t="s">
        <v>437</v>
      </c>
      <c r="DG48" s="2">
        <f t="shared" si="53"/>
        <v>0.6236041874632261</v>
      </c>
    </row>
    <row r="49" spans="2:111" x14ac:dyDescent="0.25">
      <c r="B49" s="41">
        <v>44</v>
      </c>
      <c r="C49" s="39" t="s">
        <v>378</v>
      </c>
      <c r="D49" s="2">
        <v>2</v>
      </c>
      <c r="E49" s="2">
        <v>2</v>
      </c>
      <c r="F49" s="2">
        <v>3</v>
      </c>
      <c r="G49" s="2">
        <v>3</v>
      </c>
      <c r="H49" s="2">
        <v>4</v>
      </c>
      <c r="I49" s="2">
        <v>3</v>
      </c>
      <c r="J49" s="2">
        <v>2</v>
      </c>
      <c r="K49" s="2">
        <v>2</v>
      </c>
      <c r="L49" s="2">
        <v>2</v>
      </c>
      <c r="M49" s="2">
        <v>2</v>
      </c>
      <c r="N49" s="2">
        <v>3</v>
      </c>
      <c r="O49" s="2">
        <v>3</v>
      </c>
      <c r="P49" s="2">
        <v>3</v>
      </c>
      <c r="Q49" s="2">
        <v>2</v>
      </c>
      <c r="R49" s="2">
        <v>2</v>
      </c>
      <c r="S49" s="2">
        <v>2</v>
      </c>
      <c r="V49" s="41">
        <v>44</v>
      </c>
      <c r="W49" s="39" t="s">
        <v>378</v>
      </c>
      <c r="X49" s="2">
        <f t="shared" si="3"/>
        <v>4</v>
      </c>
      <c r="Y49" s="2">
        <f t="shared" si="4"/>
        <v>4</v>
      </c>
      <c r="Z49" s="2">
        <f t="shared" si="5"/>
        <v>9</v>
      </c>
      <c r="AA49" s="2">
        <f t="shared" si="6"/>
        <v>9</v>
      </c>
      <c r="AB49" s="2">
        <f t="shared" si="7"/>
        <v>16</v>
      </c>
      <c r="AC49" s="2">
        <f t="shared" si="8"/>
        <v>9</v>
      </c>
      <c r="AD49" s="2">
        <f t="shared" si="9"/>
        <v>4</v>
      </c>
      <c r="AE49" s="2">
        <f t="shared" si="10"/>
        <v>4</v>
      </c>
      <c r="AF49" s="2">
        <f t="shared" si="11"/>
        <v>4</v>
      </c>
      <c r="AG49" s="2">
        <f t="shared" si="12"/>
        <v>4</v>
      </c>
      <c r="AH49" s="2">
        <f t="shared" si="13"/>
        <v>9</v>
      </c>
      <c r="AI49" s="2">
        <f t="shared" si="14"/>
        <v>9</v>
      </c>
      <c r="AJ49" s="2">
        <f t="shared" si="15"/>
        <v>9</v>
      </c>
      <c r="AK49" s="2">
        <f t="shared" si="16"/>
        <v>4</v>
      </c>
      <c r="AL49" s="2">
        <f t="shared" si="17"/>
        <v>4</v>
      </c>
      <c r="AM49" s="2">
        <f t="shared" si="18"/>
        <v>4</v>
      </c>
      <c r="AO49" s="41">
        <v>44</v>
      </c>
      <c r="AP49" s="39" t="s">
        <v>378</v>
      </c>
      <c r="AQ49" s="49">
        <f t="shared" si="19"/>
        <v>0.1150870675296872</v>
      </c>
      <c r="AR49" s="49">
        <f t="shared" si="20"/>
        <v>0.12126781251816648</v>
      </c>
      <c r="AS49" s="49">
        <f t="shared" si="21"/>
        <v>0.17177950029416048</v>
      </c>
      <c r="AT49" s="49">
        <f t="shared" si="22"/>
        <v>0.17708440083028659</v>
      </c>
      <c r="AU49" s="49">
        <f t="shared" si="23"/>
        <v>0.23368249513479439</v>
      </c>
      <c r="AV49" s="49">
        <f t="shared" si="24"/>
        <v>0.17291712531127049</v>
      </c>
      <c r="AW49" s="49">
        <f t="shared" si="25"/>
        <v>0.12262786789699316</v>
      </c>
      <c r="AX49" s="49">
        <f t="shared" si="26"/>
        <v>0.11973686801784993</v>
      </c>
      <c r="AY49" s="49">
        <f t="shared" si="27"/>
        <v>0.12126781251816648</v>
      </c>
      <c r="AZ49" s="49">
        <f t="shared" si="28"/>
        <v>0.12403473458920847</v>
      </c>
      <c r="BA49" s="49">
        <f t="shared" si="29"/>
        <v>0.17349447958987207</v>
      </c>
      <c r="BB49" s="49">
        <f t="shared" si="30"/>
        <v>0.17291712531127049</v>
      </c>
      <c r="BC49" s="49">
        <f t="shared" si="31"/>
        <v>0.16222142113076254</v>
      </c>
      <c r="BD49" s="49">
        <f t="shared" si="32"/>
        <v>0.13514747567989718</v>
      </c>
      <c r="BE49" s="49">
        <f t="shared" si="33"/>
        <v>0.1690308509457033</v>
      </c>
      <c r="BF49" s="49">
        <f t="shared" si="34"/>
        <v>0.17025130615174972</v>
      </c>
      <c r="BI49" s="41">
        <v>44</v>
      </c>
      <c r="BJ49" s="39" t="s">
        <v>378</v>
      </c>
      <c r="BK49" s="49">
        <f t="shared" si="54"/>
        <v>2.4283371248763997E-2</v>
      </c>
      <c r="BL49" s="49">
        <f t="shared" si="35"/>
        <v>1.8068904065206805E-2</v>
      </c>
      <c r="BM49" s="49">
        <f t="shared" si="36"/>
        <v>2.0269981034710935E-2</v>
      </c>
      <c r="BN49" s="49">
        <f t="shared" si="37"/>
        <v>1.7177186880537799E-2</v>
      </c>
      <c r="BO49" s="49">
        <f t="shared" si="38"/>
        <v>1.8928282105918345E-2</v>
      </c>
      <c r="BP49" s="49">
        <f t="shared" si="39"/>
        <v>1.1931281646477665E-2</v>
      </c>
      <c r="BQ49" s="49">
        <f t="shared" si="40"/>
        <v>7.1124163380256039E-3</v>
      </c>
      <c r="BR49" s="49">
        <f t="shared" si="41"/>
        <v>5.8671065328746467E-3</v>
      </c>
      <c r="BS49" s="49">
        <f t="shared" si="42"/>
        <v>4.9719803132448259E-3</v>
      </c>
      <c r="BT49" s="49">
        <f t="shared" si="43"/>
        <v>4.2171809760330886E-3</v>
      </c>
      <c r="BU49" s="49">
        <f t="shared" si="44"/>
        <v>4.8578454285164181E-3</v>
      </c>
      <c r="BV49" s="49">
        <f t="shared" si="45"/>
        <v>3.9770938821592208E-3</v>
      </c>
      <c r="BW49" s="49">
        <f t="shared" si="46"/>
        <v>2.7577641592229636E-3</v>
      </c>
      <c r="BX49" s="49">
        <f t="shared" si="47"/>
        <v>1.7569171838386632E-3</v>
      </c>
      <c r="BY49" s="49">
        <f t="shared" si="48"/>
        <v>1.3522468075656264E-3</v>
      </c>
      <c r="BZ49" s="49">
        <f t="shared" si="49"/>
        <v>6.8100522460699884E-4</v>
      </c>
      <c r="CW49" s="41">
        <v>44</v>
      </c>
      <c r="CX49" s="39" t="s">
        <v>378</v>
      </c>
      <c r="CY49" s="2" t="s">
        <v>438</v>
      </c>
      <c r="CZ49" s="49">
        <f t="shared" si="51"/>
        <v>3.3804101239168244E-2</v>
      </c>
      <c r="DA49" s="49">
        <f t="shared" si="52"/>
        <v>5.1229584108316246E-2</v>
      </c>
      <c r="DD49" s="41">
        <v>44</v>
      </c>
      <c r="DE49" s="39" t="s">
        <v>378</v>
      </c>
      <c r="DF49" s="2" t="s">
        <v>438</v>
      </c>
      <c r="DG49" s="2">
        <f t="shared" si="53"/>
        <v>0.60246223480694705</v>
      </c>
    </row>
    <row r="50" spans="2:111" x14ac:dyDescent="0.25">
      <c r="B50" s="41">
        <v>45</v>
      </c>
      <c r="C50" s="39" t="s">
        <v>379</v>
      </c>
      <c r="D50" s="2">
        <v>3</v>
      </c>
      <c r="E50" s="2">
        <v>2</v>
      </c>
      <c r="F50" s="2">
        <v>2</v>
      </c>
      <c r="G50" s="2">
        <v>2</v>
      </c>
      <c r="H50" s="2">
        <v>4</v>
      </c>
      <c r="I50" s="2">
        <v>3</v>
      </c>
      <c r="J50" s="2">
        <v>3</v>
      </c>
      <c r="K50" s="2">
        <v>2</v>
      </c>
      <c r="L50" s="2">
        <v>2</v>
      </c>
      <c r="M50" s="2">
        <v>2</v>
      </c>
      <c r="N50" s="2">
        <v>3</v>
      </c>
      <c r="O50" s="2">
        <v>3</v>
      </c>
      <c r="P50" s="2">
        <v>3</v>
      </c>
      <c r="Q50" s="2">
        <v>1</v>
      </c>
      <c r="R50" s="2">
        <v>2</v>
      </c>
      <c r="S50" s="2">
        <v>1</v>
      </c>
      <c r="V50" s="41">
        <v>45</v>
      </c>
      <c r="W50" s="39" t="s">
        <v>379</v>
      </c>
      <c r="X50" s="2">
        <f t="shared" si="3"/>
        <v>9</v>
      </c>
      <c r="Y50" s="2">
        <f t="shared" si="4"/>
        <v>4</v>
      </c>
      <c r="Z50" s="2">
        <f t="shared" si="5"/>
        <v>4</v>
      </c>
      <c r="AA50" s="2">
        <f t="shared" si="6"/>
        <v>4</v>
      </c>
      <c r="AB50" s="2">
        <f t="shared" si="7"/>
        <v>16</v>
      </c>
      <c r="AC50" s="2">
        <f t="shared" si="8"/>
        <v>9</v>
      </c>
      <c r="AD50" s="2">
        <f t="shared" si="9"/>
        <v>9</v>
      </c>
      <c r="AE50" s="2">
        <f t="shared" si="10"/>
        <v>4</v>
      </c>
      <c r="AF50" s="2">
        <f t="shared" si="11"/>
        <v>4</v>
      </c>
      <c r="AG50" s="2">
        <f t="shared" si="12"/>
        <v>4</v>
      </c>
      <c r="AH50" s="2">
        <f t="shared" si="13"/>
        <v>9</v>
      </c>
      <c r="AI50" s="2">
        <f t="shared" si="14"/>
        <v>9</v>
      </c>
      <c r="AJ50" s="2">
        <f t="shared" si="15"/>
        <v>9</v>
      </c>
      <c r="AK50" s="2">
        <f t="shared" si="16"/>
        <v>1</v>
      </c>
      <c r="AL50" s="2">
        <f t="shared" si="17"/>
        <v>4</v>
      </c>
      <c r="AM50" s="2">
        <f t="shared" si="18"/>
        <v>1</v>
      </c>
      <c r="AO50" s="41">
        <v>45</v>
      </c>
      <c r="AP50" s="39" t="s">
        <v>379</v>
      </c>
      <c r="AQ50" s="49">
        <f t="shared" si="19"/>
        <v>0.17263060129453081</v>
      </c>
      <c r="AR50" s="49">
        <f t="shared" si="20"/>
        <v>0.12126781251816648</v>
      </c>
      <c r="AS50" s="49">
        <f t="shared" si="21"/>
        <v>0.11451966686277365</v>
      </c>
      <c r="AT50" s="49">
        <f t="shared" si="22"/>
        <v>0.11805626722019105</v>
      </c>
      <c r="AU50" s="49">
        <f t="shared" si="23"/>
        <v>0.23368249513479439</v>
      </c>
      <c r="AV50" s="49">
        <f t="shared" si="24"/>
        <v>0.17291712531127049</v>
      </c>
      <c r="AW50" s="49">
        <f t="shared" si="25"/>
        <v>0.18394180184548975</v>
      </c>
      <c r="AX50" s="49">
        <f t="shared" si="26"/>
        <v>0.11973686801784993</v>
      </c>
      <c r="AY50" s="49">
        <f t="shared" si="27"/>
        <v>0.12126781251816648</v>
      </c>
      <c r="AZ50" s="49">
        <f t="shared" si="28"/>
        <v>0.12403473458920847</v>
      </c>
      <c r="BA50" s="49">
        <f t="shared" si="29"/>
        <v>0.17349447958987207</v>
      </c>
      <c r="BB50" s="49">
        <f t="shared" si="30"/>
        <v>0.17291712531127049</v>
      </c>
      <c r="BC50" s="49">
        <f t="shared" si="31"/>
        <v>0.16222142113076254</v>
      </c>
      <c r="BD50" s="49">
        <f t="shared" si="32"/>
        <v>6.7573737839948592E-2</v>
      </c>
      <c r="BE50" s="49">
        <f t="shared" si="33"/>
        <v>0.1690308509457033</v>
      </c>
      <c r="BF50" s="49">
        <f t="shared" si="34"/>
        <v>8.5125653075874858E-2</v>
      </c>
      <c r="BI50" s="41">
        <v>45</v>
      </c>
      <c r="BJ50" s="39" t="s">
        <v>379</v>
      </c>
      <c r="BK50" s="49">
        <f t="shared" si="54"/>
        <v>3.6425056873145997E-2</v>
      </c>
      <c r="BL50" s="49">
        <f t="shared" si="35"/>
        <v>1.8068904065206805E-2</v>
      </c>
      <c r="BM50" s="49">
        <f t="shared" si="36"/>
        <v>1.351332068980729E-2</v>
      </c>
      <c r="BN50" s="49">
        <f t="shared" si="37"/>
        <v>1.1451457920358532E-2</v>
      </c>
      <c r="BO50" s="49">
        <f t="shared" si="38"/>
        <v>1.8928282105918345E-2</v>
      </c>
      <c r="BP50" s="49">
        <f t="shared" si="39"/>
        <v>1.1931281646477665E-2</v>
      </c>
      <c r="BQ50" s="49">
        <f t="shared" si="40"/>
        <v>1.0668624507038406E-2</v>
      </c>
      <c r="BR50" s="49">
        <f t="shared" si="41"/>
        <v>5.8671065328746467E-3</v>
      </c>
      <c r="BS50" s="49">
        <f t="shared" si="42"/>
        <v>4.9719803132448259E-3</v>
      </c>
      <c r="BT50" s="49">
        <f t="shared" si="43"/>
        <v>4.2171809760330886E-3</v>
      </c>
      <c r="BU50" s="49">
        <f t="shared" si="44"/>
        <v>4.8578454285164181E-3</v>
      </c>
      <c r="BV50" s="49">
        <f t="shared" si="45"/>
        <v>3.9770938821592208E-3</v>
      </c>
      <c r="BW50" s="49">
        <f t="shared" si="46"/>
        <v>2.7577641592229636E-3</v>
      </c>
      <c r="BX50" s="49">
        <f t="shared" si="47"/>
        <v>8.7845859191933162E-4</v>
      </c>
      <c r="BY50" s="49">
        <f t="shared" si="48"/>
        <v>1.3522468075656264E-3</v>
      </c>
      <c r="BZ50" s="49">
        <f t="shared" si="49"/>
        <v>3.4050261230349942E-4</v>
      </c>
      <c r="CW50" s="41">
        <v>45</v>
      </c>
      <c r="CX50" s="39" t="s">
        <v>379</v>
      </c>
      <c r="CY50" s="2" t="s">
        <v>439</v>
      </c>
      <c r="CZ50" s="49">
        <f t="shared" si="51"/>
        <v>2.9986372249046597E-2</v>
      </c>
      <c r="DA50" s="49">
        <f t="shared" si="52"/>
        <v>5.8878293531633409E-2</v>
      </c>
      <c r="DD50" s="41">
        <v>45</v>
      </c>
      <c r="DE50" s="39" t="s">
        <v>379</v>
      </c>
      <c r="DF50" s="2" t="s">
        <v>439</v>
      </c>
      <c r="DG50" s="2">
        <f t="shared" si="53"/>
        <v>0.66256135680458605</v>
      </c>
    </row>
    <row r="51" spans="2:111" x14ac:dyDescent="0.25">
      <c r="V51" s="94" t="s">
        <v>383</v>
      </c>
      <c r="W51" s="94"/>
      <c r="X51" s="5">
        <f>SUM(X6:X50)</f>
        <v>302</v>
      </c>
      <c r="Y51" s="5">
        <f t="shared" ref="Y51:AM51" si="55">SUM(Y6:Y50)</f>
        <v>272</v>
      </c>
      <c r="Z51" s="5">
        <f t="shared" si="55"/>
        <v>305</v>
      </c>
      <c r="AA51" s="5">
        <f t="shared" si="55"/>
        <v>287</v>
      </c>
      <c r="AB51" s="5">
        <f t="shared" si="55"/>
        <v>293</v>
      </c>
      <c r="AC51" s="5">
        <f t="shared" si="55"/>
        <v>301</v>
      </c>
      <c r="AD51" s="5">
        <f t="shared" si="55"/>
        <v>266</v>
      </c>
      <c r="AE51" s="5">
        <f t="shared" si="55"/>
        <v>279</v>
      </c>
      <c r="AF51" s="5">
        <f t="shared" si="55"/>
        <v>315</v>
      </c>
      <c r="AG51" s="5">
        <f t="shared" si="55"/>
        <v>260</v>
      </c>
      <c r="AH51" s="5">
        <f t="shared" si="55"/>
        <v>299</v>
      </c>
      <c r="AI51" s="5">
        <f t="shared" si="55"/>
        <v>301</v>
      </c>
      <c r="AJ51" s="5">
        <f t="shared" si="55"/>
        <v>342</v>
      </c>
      <c r="AK51" s="5">
        <f t="shared" si="55"/>
        <v>219</v>
      </c>
      <c r="AL51" s="5">
        <f t="shared" si="55"/>
        <v>140</v>
      </c>
      <c r="AM51" s="5">
        <f t="shared" si="55"/>
        <v>138</v>
      </c>
    </row>
  </sheetData>
  <mergeCells count="8">
    <mergeCell ref="V51:W51"/>
    <mergeCell ref="BI3:BZ3"/>
    <mergeCell ref="CC3:CT3"/>
    <mergeCell ref="CW3:DA3"/>
    <mergeCell ref="DD3:DG3"/>
    <mergeCell ref="B3:S3"/>
    <mergeCell ref="B2:S2"/>
    <mergeCell ref="V3:A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FE118"/>
  <sheetViews>
    <sheetView topLeftCell="DQ1" zoomScale="40" zoomScaleNormal="40" workbookViewId="0">
      <selection activeCell="EX13" sqref="EX13"/>
    </sheetView>
  </sheetViews>
  <sheetFormatPr defaultRowHeight="15" x14ac:dyDescent="0.25"/>
  <cols>
    <col min="1" max="1" width="11.85546875" style="1" bestFit="1" customWidth="1"/>
    <col min="2" max="2" width="5.7109375" style="1" bestFit="1" customWidth="1"/>
    <col min="3" max="3" width="9.140625" style="1"/>
    <col min="4" max="12" width="4.28515625" style="1" bestFit="1" customWidth="1"/>
    <col min="13" max="18" width="5.28515625" style="1" bestFit="1" customWidth="1"/>
    <col min="19" max="19" width="5.7109375" style="1" bestFit="1" customWidth="1"/>
    <col min="20" max="29" width="5.28515625" style="1" bestFit="1" customWidth="1"/>
    <col min="30" max="117" width="9.140625" style="1"/>
    <col min="118" max="118" width="9.140625" style="24"/>
    <col min="119" max="16384" width="9.140625" style="1"/>
  </cols>
  <sheetData>
    <row r="2" spans="1:161" ht="15.75" thickBot="1" x14ac:dyDescent="0.3">
      <c r="A2" s="16" t="s">
        <v>330</v>
      </c>
      <c r="B2" s="98" t="s">
        <v>133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</row>
    <row r="3" spans="1:161" ht="15.75" thickBot="1" x14ac:dyDescent="0.3">
      <c r="A3" s="16"/>
      <c r="B3" s="110" t="s">
        <v>382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F3" s="110" t="s">
        <v>384</v>
      </c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CM3" s="110" t="s">
        <v>386</v>
      </c>
      <c r="CN3" s="98"/>
      <c r="CO3" s="98"/>
      <c r="CP3" s="98"/>
      <c r="CQ3" s="98"/>
      <c r="CR3" s="98"/>
      <c r="CS3" s="98"/>
      <c r="CT3" s="98"/>
      <c r="CU3" s="98"/>
      <c r="CV3" s="98"/>
      <c r="CW3" s="98"/>
      <c r="CX3" s="98"/>
      <c r="CY3" s="98"/>
      <c r="CZ3" s="98"/>
      <c r="DA3" s="98"/>
      <c r="DB3" s="98"/>
      <c r="DC3" s="98"/>
      <c r="DD3" s="98"/>
      <c r="DE3" s="98"/>
      <c r="DF3" s="98"/>
      <c r="DG3" s="98"/>
      <c r="DH3" s="98"/>
      <c r="DI3" s="98"/>
      <c r="DJ3" s="98"/>
      <c r="DK3" s="98"/>
      <c r="DL3" s="98"/>
      <c r="DM3" s="98"/>
      <c r="DN3" s="98"/>
      <c r="DQ3" s="90" t="s">
        <v>391</v>
      </c>
      <c r="DR3" s="91"/>
      <c r="DS3" s="91"/>
      <c r="DT3" s="91"/>
      <c r="DU3" s="91"/>
      <c r="DV3" s="91"/>
      <c r="DW3" s="91"/>
      <c r="DX3" s="91"/>
      <c r="DY3" s="91"/>
      <c r="DZ3" s="91"/>
      <c r="EA3" s="91"/>
      <c r="EB3" s="91"/>
      <c r="EC3" s="91"/>
      <c r="ED3" s="91"/>
      <c r="EE3" s="91"/>
      <c r="EF3" s="91"/>
      <c r="EG3" s="91"/>
      <c r="EH3" s="91"/>
      <c r="EI3" s="91"/>
      <c r="EJ3" s="91"/>
      <c r="EK3" s="91"/>
      <c r="EL3" s="91"/>
      <c r="EM3" s="91"/>
      <c r="EN3" s="91"/>
      <c r="EO3" s="91"/>
      <c r="EP3" s="91"/>
      <c r="EQ3" s="91"/>
      <c r="ER3" s="91"/>
      <c r="EU3" s="101" t="s">
        <v>395</v>
      </c>
      <c r="EV3" s="102"/>
      <c r="EW3" s="102"/>
      <c r="EX3" s="102"/>
      <c r="EY3" s="103"/>
      <c r="FB3" s="101" t="s">
        <v>509</v>
      </c>
      <c r="FC3" s="102"/>
      <c r="FD3" s="102"/>
      <c r="FE3" s="103"/>
    </row>
    <row r="4" spans="1:161" x14ac:dyDescent="0.25">
      <c r="A4" s="16"/>
      <c r="B4" s="46"/>
      <c r="C4" s="46"/>
      <c r="D4" s="46"/>
      <c r="E4" s="46"/>
      <c r="F4" s="46"/>
      <c r="G4" s="46"/>
      <c r="H4" s="46"/>
      <c r="AF4" s="46"/>
      <c r="AG4" s="46"/>
      <c r="AH4" s="46"/>
      <c r="AI4" s="46"/>
      <c r="AJ4" s="46"/>
      <c r="AK4" s="46"/>
      <c r="AL4" s="46"/>
      <c r="BK4" s="2">
        <v>908</v>
      </c>
      <c r="BL4" s="2">
        <v>748</v>
      </c>
      <c r="BM4" s="2">
        <v>799</v>
      </c>
      <c r="BN4" s="2">
        <v>738</v>
      </c>
      <c r="BO4" s="2">
        <v>757</v>
      </c>
      <c r="BP4" s="2">
        <v>736</v>
      </c>
      <c r="BQ4" s="2">
        <v>737</v>
      </c>
      <c r="BR4" s="2">
        <v>798</v>
      </c>
      <c r="BS4" s="2">
        <v>712</v>
      </c>
      <c r="BT4" s="2">
        <v>724</v>
      </c>
      <c r="BU4" s="2">
        <v>792</v>
      </c>
      <c r="BV4" s="2">
        <v>762</v>
      </c>
      <c r="BW4" s="2">
        <v>767</v>
      </c>
      <c r="BX4" s="2">
        <v>711</v>
      </c>
      <c r="BY4" s="2">
        <v>361</v>
      </c>
      <c r="BZ4" s="2">
        <v>406</v>
      </c>
      <c r="CA4" s="2">
        <v>677</v>
      </c>
      <c r="CB4" s="2">
        <v>719</v>
      </c>
      <c r="CC4" s="2">
        <v>767</v>
      </c>
      <c r="CD4" s="2">
        <v>709</v>
      </c>
      <c r="CE4" s="2">
        <v>777</v>
      </c>
      <c r="CF4" s="2">
        <v>664</v>
      </c>
      <c r="CG4" s="2">
        <v>781</v>
      </c>
      <c r="CH4" s="2">
        <v>772</v>
      </c>
      <c r="CI4" s="2">
        <v>786</v>
      </c>
      <c r="CJ4" s="2">
        <v>708</v>
      </c>
      <c r="CM4" s="46"/>
      <c r="CN4" s="46"/>
      <c r="CO4" s="21">
        <v>0.14824691216211711</v>
      </c>
      <c r="CP4" s="21">
        <v>0.10978537370057867</v>
      </c>
      <c r="CQ4" s="21">
        <v>9.055460446980941E-2</v>
      </c>
      <c r="CR4" s="21">
        <v>7.7734091649296622E-2</v>
      </c>
      <c r="CS4" s="21">
        <v>6.8118707033911999E-2</v>
      </c>
      <c r="CT4" s="21">
        <v>6.042639934160432E-2</v>
      </c>
      <c r="CU4" s="21">
        <v>5.4016142931347905E-2</v>
      </c>
      <c r="CV4" s="21">
        <v>4.8521637436842416E-2</v>
      </c>
      <c r="CW4" s="21">
        <v>4.3713945129150104E-2</v>
      </c>
      <c r="CX4" s="21">
        <v>3.9440440855645825E-2</v>
      </c>
      <c r="CY4" s="21">
        <v>3.5594287009491972E-2</v>
      </c>
      <c r="CZ4" s="21">
        <v>3.2097783512988483E-2</v>
      </c>
      <c r="DA4" s="21">
        <v>2.8892655307860268E-2</v>
      </c>
      <c r="DB4" s="21">
        <v>2.5934075426203466E-2</v>
      </c>
      <c r="DC4" s="21">
        <v>2.3186822678950721E-2</v>
      </c>
      <c r="DD4" s="21">
        <v>2.0622720114848156E-2</v>
      </c>
      <c r="DE4" s="21">
        <v>1.8218873961002004E-2</v>
      </c>
      <c r="DF4" s="21">
        <v>1.5956430522087974E-2</v>
      </c>
      <c r="DG4" s="21">
        <v>1.3819678385335838E-2</v>
      </c>
      <c r="DH4" s="21">
        <v>1.1795386887360131E-2</v>
      </c>
      <c r="DI4" s="21">
        <v>9.8723099642832064E-3</v>
      </c>
      <c r="DJ4" s="21">
        <v>8.0408081327813779E-3</v>
      </c>
      <c r="DK4" s="21">
        <v>6.292556384529629E-3</v>
      </c>
      <c r="DL4" s="21">
        <v>4.6203155818540431E-3</v>
      </c>
      <c r="DM4" s="21">
        <v>3.017751479289941E-3</v>
      </c>
      <c r="DN4" s="52">
        <v>1.4792899408284025E-3</v>
      </c>
    </row>
    <row r="5" spans="1:161" x14ac:dyDescent="0.25">
      <c r="B5" s="36" t="s">
        <v>216</v>
      </c>
      <c r="C5" s="37" t="s">
        <v>217</v>
      </c>
      <c r="D5" s="7" t="s">
        <v>62</v>
      </c>
      <c r="E5" s="7" t="s">
        <v>48</v>
      </c>
      <c r="F5" s="7" t="s">
        <v>63</v>
      </c>
      <c r="G5" s="7" t="s">
        <v>64</v>
      </c>
      <c r="H5" s="7" t="s">
        <v>65</v>
      </c>
      <c r="I5" s="7" t="s">
        <v>66</v>
      </c>
      <c r="J5" s="7" t="s">
        <v>67</v>
      </c>
      <c r="K5" s="7" t="s">
        <v>68</v>
      </c>
      <c r="L5" s="7" t="s">
        <v>69</v>
      </c>
      <c r="M5" s="7" t="s">
        <v>70</v>
      </c>
      <c r="N5" s="7" t="s">
        <v>71</v>
      </c>
      <c r="O5" s="7" t="s">
        <v>72</v>
      </c>
      <c r="P5" s="7" t="s">
        <v>73</v>
      </c>
      <c r="Q5" s="4" t="s">
        <v>78</v>
      </c>
      <c r="R5" s="4" t="s">
        <v>79</v>
      </c>
      <c r="S5" s="4" t="s">
        <v>80</v>
      </c>
      <c r="T5" s="7" t="s">
        <v>144</v>
      </c>
      <c r="U5" s="7" t="s">
        <v>145</v>
      </c>
      <c r="V5" s="7" t="s">
        <v>146</v>
      </c>
      <c r="W5" s="7" t="s">
        <v>147</v>
      </c>
      <c r="X5" s="7" t="s">
        <v>148</v>
      </c>
      <c r="Y5" s="7" t="s">
        <v>149</v>
      </c>
      <c r="Z5" s="7" t="s">
        <v>150</v>
      </c>
      <c r="AA5" s="7" t="s">
        <v>151</v>
      </c>
      <c r="AB5" s="7" t="s">
        <v>152</v>
      </c>
      <c r="AC5" s="7" t="s">
        <v>153</v>
      </c>
      <c r="AF5" s="36" t="s">
        <v>216</v>
      </c>
      <c r="AG5" s="37" t="s">
        <v>217</v>
      </c>
      <c r="AH5" s="7" t="s">
        <v>62</v>
      </c>
      <c r="AI5" s="7" t="s">
        <v>48</v>
      </c>
      <c r="AJ5" s="7" t="s">
        <v>63</v>
      </c>
      <c r="AK5" s="7" t="s">
        <v>64</v>
      </c>
      <c r="AL5" s="7" t="s">
        <v>65</v>
      </c>
      <c r="AM5" s="7" t="s">
        <v>66</v>
      </c>
      <c r="AN5" s="7" t="s">
        <v>67</v>
      </c>
      <c r="AO5" s="7" t="s">
        <v>68</v>
      </c>
      <c r="AP5" s="7" t="s">
        <v>69</v>
      </c>
      <c r="AQ5" s="7" t="s">
        <v>70</v>
      </c>
      <c r="AR5" s="7" t="s">
        <v>71</v>
      </c>
      <c r="AS5" s="7" t="s">
        <v>72</v>
      </c>
      <c r="AT5" s="7" t="s">
        <v>73</v>
      </c>
      <c r="AU5" s="4" t="s">
        <v>78</v>
      </c>
      <c r="AV5" s="4" t="s">
        <v>79</v>
      </c>
      <c r="AW5" s="4" t="s">
        <v>80</v>
      </c>
      <c r="AX5" s="7" t="s">
        <v>144</v>
      </c>
      <c r="AY5" s="7" t="s">
        <v>145</v>
      </c>
      <c r="AZ5" s="7" t="s">
        <v>146</v>
      </c>
      <c r="BA5" s="7" t="s">
        <v>147</v>
      </c>
      <c r="BB5" s="7" t="s">
        <v>148</v>
      </c>
      <c r="BC5" s="7" t="s">
        <v>149</v>
      </c>
      <c r="BD5" s="7" t="s">
        <v>150</v>
      </c>
      <c r="BE5" s="7" t="s">
        <v>151</v>
      </c>
      <c r="BF5" s="7" t="s">
        <v>152</v>
      </c>
      <c r="BG5" s="7" t="s">
        <v>153</v>
      </c>
      <c r="BI5" s="36" t="s">
        <v>216</v>
      </c>
      <c r="BJ5" s="37" t="s">
        <v>217</v>
      </c>
      <c r="BK5" s="7" t="s">
        <v>62</v>
      </c>
      <c r="BL5" s="7" t="s">
        <v>48</v>
      </c>
      <c r="BM5" s="7" t="s">
        <v>63</v>
      </c>
      <c r="BN5" s="7" t="s">
        <v>64</v>
      </c>
      <c r="BO5" s="7" t="s">
        <v>65</v>
      </c>
      <c r="BP5" s="7" t="s">
        <v>66</v>
      </c>
      <c r="BQ5" s="7" t="s">
        <v>67</v>
      </c>
      <c r="BR5" s="7" t="s">
        <v>68</v>
      </c>
      <c r="BS5" s="7" t="s">
        <v>69</v>
      </c>
      <c r="BT5" s="7" t="s">
        <v>70</v>
      </c>
      <c r="BU5" s="7" t="s">
        <v>71</v>
      </c>
      <c r="BV5" s="7" t="s">
        <v>72</v>
      </c>
      <c r="BW5" s="7" t="s">
        <v>73</v>
      </c>
      <c r="BX5" s="4" t="s">
        <v>78</v>
      </c>
      <c r="BY5" s="4" t="s">
        <v>79</v>
      </c>
      <c r="BZ5" s="4" t="s">
        <v>80</v>
      </c>
      <c r="CA5" s="7" t="s">
        <v>144</v>
      </c>
      <c r="CB5" s="7" t="s">
        <v>145</v>
      </c>
      <c r="CC5" s="7" t="s">
        <v>146</v>
      </c>
      <c r="CD5" s="7" t="s">
        <v>147</v>
      </c>
      <c r="CE5" s="7" t="s">
        <v>148</v>
      </c>
      <c r="CF5" s="7" t="s">
        <v>149</v>
      </c>
      <c r="CG5" s="7" t="s">
        <v>150</v>
      </c>
      <c r="CH5" s="7" t="s">
        <v>151</v>
      </c>
      <c r="CI5" s="7" t="s">
        <v>152</v>
      </c>
      <c r="CJ5" s="7" t="s">
        <v>153</v>
      </c>
      <c r="CM5" s="36" t="s">
        <v>216</v>
      </c>
      <c r="CN5" s="37" t="s">
        <v>217</v>
      </c>
      <c r="CO5" s="7" t="s">
        <v>62</v>
      </c>
      <c r="CP5" s="7" t="s">
        <v>48</v>
      </c>
      <c r="CQ5" s="7" t="s">
        <v>63</v>
      </c>
      <c r="CR5" s="7" t="s">
        <v>64</v>
      </c>
      <c r="CS5" s="7" t="s">
        <v>65</v>
      </c>
      <c r="CT5" s="7" t="s">
        <v>66</v>
      </c>
      <c r="CU5" s="7" t="s">
        <v>67</v>
      </c>
      <c r="CV5" s="7" t="s">
        <v>68</v>
      </c>
      <c r="CW5" s="7" t="s">
        <v>69</v>
      </c>
      <c r="CX5" s="7" t="s">
        <v>70</v>
      </c>
      <c r="CY5" s="7" t="s">
        <v>71</v>
      </c>
      <c r="CZ5" s="7" t="s">
        <v>72</v>
      </c>
      <c r="DA5" s="7" t="s">
        <v>73</v>
      </c>
      <c r="DB5" s="4" t="s">
        <v>78</v>
      </c>
      <c r="DC5" s="4" t="s">
        <v>79</v>
      </c>
      <c r="DD5" s="4" t="s">
        <v>80</v>
      </c>
      <c r="DE5" s="7" t="s">
        <v>144</v>
      </c>
      <c r="DF5" s="7" t="s">
        <v>145</v>
      </c>
      <c r="DG5" s="7" t="s">
        <v>146</v>
      </c>
      <c r="DH5" s="7" t="s">
        <v>147</v>
      </c>
      <c r="DI5" s="7" t="s">
        <v>148</v>
      </c>
      <c r="DJ5" s="7" t="s">
        <v>149</v>
      </c>
      <c r="DK5" s="7" t="s">
        <v>150</v>
      </c>
      <c r="DL5" s="7" t="s">
        <v>151</v>
      </c>
      <c r="DM5" s="7" t="s">
        <v>152</v>
      </c>
      <c r="DN5" s="43" t="s">
        <v>153</v>
      </c>
      <c r="DQ5" s="2" t="s">
        <v>387</v>
      </c>
      <c r="DR5" s="2" t="s">
        <v>512</v>
      </c>
      <c r="DS5" s="2" t="s">
        <v>62</v>
      </c>
      <c r="DT5" s="2" t="s">
        <v>48</v>
      </c>
      <c r="DU5" s="2" t="s">
        <v>63</v>
      </c>
      <c r="DV5" s="2" t="s">
        <v>64</v>
      </c>
      <c r="DW5" s="2" t="s">
        <v>65</v>
      </c>
      <c r="DX5" s="2" t="s">
        <v>66</v>
      </c>
      <c r="DY5" s="2" t="s">
        <v>67</v>
      </c>
      <c r="DZ5" s="2" t="s">
        <v>68</v>
      </c>
      <c r="EA5" s="2" t="s">
        <v>69</v>
      </c>
      <c r="EB5" s="2" t="s">
        <v>70</v>
      </c>
      <c r="EC5" s="2" t="s">
        <v>71</v>
      </c>
      <c r="ED5" s="2" t="s">
        <v>72</v>
      </c>
      <c r="EE5" s="5" t="s">
        <v>73</v>
      </c>
      <c r="EF5" s="2" t="s">
        <v>78</v>
      </c>
      <c r="EG5" s="2" t="s">
        <v>79</v>
      </c>
      <c r="EH5" s="2" t="s">
        <v>80</v>
      </c>
      <c r="EI5" s="7" t="s">
        <v>144</v>
      </c>
      <c r="EJ5" s="7" t="s">
        <v>145</v>
      </c>
      <c r="EK5" s="7" t="s">
        <v>146</v>
      </c>
      <c r="EL5" s="7" t="s">
        <v>147</v>
      </c>
      <c r="EM5" s="7" t="s">
        <v>148</v>
      </c>
      <c r="EN5" s="7" t="s">
        <v>149</v>
      </c>
      <c r="EO5" s="7" t="s">
        <v>150</v>
      </c>
      <c r="EP5" s="7" t="s">
        <v>151</v>
      </c>
      <c r="EQ5" s="7" t="s">
        <v>152</v>
      </c>
      <c r="ER5" s="43" t="s">
        <v>153</v>
      </c>
      <c r="EU5" s="56" t="s">
        <v>216</v>
      </c>
      <c r="EV5" s="55" t="s">
        <v>217</v>
      </c>
      <c r="EW5" s="2" t="s">
        <v>388</v>
      </c>
      <c r="EX5" s="2" t="s">
        <v>392</v>
      </c>
      <c r="EY5" s="2" t="s">
        <v>393</v>
      </c>
      <c r="FB5" s="2" t="s">
        <v>387</v>
      </c>
      <c r="FC5" s="2" t="s">
        <v>217</v>
      </c>
      <c r="FD5" s="2" t="s">
        <v>388</v>
      </c>
      <c r="FE5" s="2" t="s">
        <v>507</v>
      </c>
    </row>
    <row r="6" spans="1:161" x14ac:dyDescent="0.25">
      <c r="B6" s="38">
        <v>1</v>
      </c>
      <c r="C6" s="38" t="s">
        <v>218</v>
      </c>
      <c r="D6" s="7">
        <v>4</v>
      </c>
      <c r="E6" s="7">
        <v>3</v>
      </c>
      <c r="F6" s="7">
        <v>2</v>
      </c>
      <c r="G6" s="7">
        <v>3</v>
      </c>
      <c r="H6" s="7">
        <v>3</v>
      </c>
      <c r="I6" s="7">
        <v>2</v>
      </c>
      <c r="J6" s="7">
        <v>2</v>
      </c>
      <c r="K6" s="7">
        <v>3</v>
      </c>
      <c r="L6" s="7">
        <v>2</v>
      </c>
      <c r="M6" s="7">
        <v>2</v>
      </c>
      <c r="N6" s="7">
        <v>4</v>
      </c>
      <c r="O6" s="7">
        <v>2</v>
      </c>
      <c r="P6" s="7">
        <v>3</v>
      </c>
      <c r="Q6" s="2">
        <v>2</v>
      </c>
      <c r="R6" s="2">
        <v>2</v>
      </c>
      <c r="S6" s="2">
        <v>2</v>
      </c>
      <c r="T6" s="7">
        <v>3</v>
      </c>
      <c r="U6" s="7">
        <v>3</v>
      </c>
      <c r="V6" s="7">
        <v>2</v>
      </c>
      <c r="W6" s="7">
        <v>3</v>
      </c>
      <c r="X6" s="7">
        <v>2</v>
      </c>
      <c r="Y6" s="7">
        <v>2</v>
      </c>
      <c r="Z6" s="7">
        <v>2</v>
      </c>
      <c r="AA6" s="7">
        <v>3</v>
      </c>
      <c r="AB6" s="7">
        <v>3</v>
      </c>
      <c r="AC6" s="7">
        <v>2</v>
      </c>
      <c r="AF6" s="38">
        <v>1</v>
      </c>
      <c r="AG6" s="38" t="s">
        <v>218</v>
      </c>
      <c r="AH6" s="7">
        <f>D6^2</f>
        <v>16</v>
      </c>
      <c r="AI6" s="7">
        <f t="shared" ref="AI6:BG6" si="0">E6^2</f>
        <v>9</v>
      </c>
      <c r="AJ6" s="7">
        <f t="shared" si="0"/>
        <v>4</v>
      </c>
      <c r="AK6" s="7">
        <f t="shared" si="0"/>
        <v>9</v>
      </c>
      <c r="AL6" s="7">
        <f t="shared" si="0"/>
        <v>9</v>
      </c>
      <c r="AM6" s="7">
        <f t="shared" si="0"/>
        <v>4</v>
      </c>
      <c r="AN6" s="7">
        <f t="shared" si="0"/>
        <v>4</v>
      </c>
      <c r="AO6" s="7">
        <f t="shared" si="0"/>
        <v>9</v>
      </c>
      <c r="AP6" s="7">
        <f t="shared" si="0"/>
        <v>4</v>
      </c>
      <c r="AQ6" s="7">
        <f t="shared" si="0"/>
        <v>4</v>
      </c>
      <c r="AR6" s="7">
        <f t="shared" si="0"/>
        <v>16</v>
      </c>
      <c r="AS6" s="7">
        <f t="shared" si="0"/>
        <v>4</v>
      </c>
      <c r="AT6" s="7">
        <f t="shared" si="0"/>
        <v>9</v>
      </c>
      <c r="AU6" s="7">
        <f t="shared" si="0"/>
        <v>4</v>
      </c>
      <c r="AV6" s="7">
        <f t="shared" si="0"/>
        <v>4</v>
      </c>
      <c r="AW6" s="7">
        <f t="shared" si="0"/>
        <v>4</v>
      </c>
      <c r="AX6" s="7">
        <f t="shared" si="0"/>
        <v>9</v>
      </c>
      <c r="AY6" s="7">
        <f t="shared" si="0"/>
        <v>9</v>
      </c>
      <c r="AZ6" s="7">
        <f t="shared" si="0"/>
        <v>4</v>
      </c>
      <c r="BA6" s="7">
        <f t="shared" si="0"/>
        <v>9</v>
      </c>
      <c r="BB6" s="7">
        <f t="shared" si="0"/>
        <v>4</v>
      </c>
      <c r="BC6" s="7">
        <f t="shared" si="0"/>
        <v>4</v>
      </c>
      <c r="BD6" s="7">
        <f t="shared" si="0"/>
        <v>4</v>
      </c>
      <c r="BE6" s="7">
        <f t="shared" si="0"/>
        <v>9</v>
      </c>
      <c r="BF6" s="7">
        <f t="shared" si="0"/>
        <v>9</v>
      </c>
      <c r="BG6" s="7">
        <f t="shared" si="0"/>
        <v>4</v>
      </c>
      <c r="BI6" s="38">
        <v>1</v>
      </c>
      <c r="BJ6" s="38" t="s">
        <v>218</v>
      </c>
      <c r="BK6" s="44">
        <f>D6/SQRT(908)</f>
        <v>0.13274466231999441</v>
      </c>
      <c r="BL6" s="44">
        <f>E6/SQRT(748)</f>
        <v>0.10969086361906959</v>
      </c>
      <c r="BM6" s="44">
        <f>F6/SQRT(799)</f>
        <v>7.0754913767722499E-2</v>
      </c>
      <c r="BN6" s="44">
        <f>G6/SQRT(738)</f>
        <v>0.11043152607484655</v>
      </c>
      <c r="BO6" s="44">
        <f>H6/SQRT(757)</f>
        <v>0.1090368546277221</v>
      </c>
      <c r="BP6" s="44">
        <f>I6/SQRT(736)</f>
        <v>7.3720978077448568E-2</v>
      </c>
      <c r="BQ6" s="44">
        <f>J6/SQRT(737)</f>
        <v>7.3670946868375733E-2</v>
      </c>
      <c r="BR6" s="44">
        <f>K6/SQRT(798)</f>
        <v>0.1061988488107183</v>
      </c>
      <c r="BS6" s="44">
        <f>L6/SQRT(7122)</f>
        <v>2.3698944887213864E-2</v>
      </c>
      <c r="BT6" s="44">
        <f>M6/SQRT(724)</f>
        <v>7.4329414624716636E-2</v>
      </c>
      <c r="BU6" s="44">
        <f>N6/SQRT(792)</f>
        <v>0.1421338109037403</v>
      </c>
      <c r="BV6" s="44">
        <f>O6/SQRT(762)</f>
        <v>7.2452355600221841E-2</v>
      </c>
      <c r="BW6" s="44">
        <f>P6/SQRT(767)</f>
        <v>0.10832372170111783</v>
      </c>
      <c r="BX6" s="44">
        <f>Q6/SQRT(711)</f>
        <v>7.500586006173493E-2</v>
      </c>
      <c r="BY6" s="44">
        <f>R6/SQRT(361)</f>
        <v>0.10526315789473684</v>
      </c>
      <c r="BZ6" s="44">
        <f>S6/SQRT(406)</f>
        <v>9.9258333397093015E-2</v>
      </c>
      <c r="CA6" s="44">
        <f>T6/SQRT(677)</f>
        <v>0.11529936630361318</v>
      </c>
      <c r="CB6" s="44">
        <f>U6/SQRT(719)</f>
        <v>0.11188112109423022</v>
      </c>
      <c r="CC6" s="44">
        <f>V6/SQRT(767)</f>
        <v>7.221581446741189E-2</v>
      </c>
      <c r="CD6" s="44">
        <f>W6/SQRT(709)</f>
        <v>0.11266736492830196</v>
      </c>
      <c r="CE6" s="44">
        <f>X6/SQRT(777)</f>
        <v>7.1749600333417526E-2</v>
      </c>
      <c r="CF6" s="44">
        <f>Y6/SQRT(664)</f>
        <v>7.7615052570633281E-2</v>
      </c>
      <c r="CG6" s="44">
        <f>Z6/SQRT(781)</f>
        <v>7.156562669645132E-2</v>
      </c>
      <c r="CH6" s="44">
        <f>AA6/SQRT(772)</f>
        <v>0.10797236261230418</v>
      </c>
      <c r="CI6" s="44">
        <f>AB6/SQRT(786)</f>
        <v>0.10700645625096325</v>
      </c>
      <c r="CJ6" s="44">
        <f>AC6/SQRT(708)</f>
        <v>7.5164602800282893E-2</v>
      </c>
      <c r="CM6" s="38">
        <v>1</v>
      </c>
      <c r="CN6" s="38" t="s">
        <v>218</v>
      </c>
      <c r="CO6" s="44">
        <f>BK6*0.148</f>
        <v>1.964621002335917E-2</v>
      </c>
      <c r="CP6" s="44">
        <f>BL6*0.11</f>
        <v>1.2065994998097655E-2</v>
      </c>
      <c r="CQ6" s="44">
        <f>BM6*0.091</f>
        <v>6.4386971528627469E-3</v>
      </c>
      <c r="CR6" s="44">
        <f>BN6*0.078</f>
        <v>8.6136590338380305E-3</v>
      </c>
      <c r="CS6" s="44">
        <f>BO6*0.068</f>
        <v>7.414506114685103E-3</v>
      </c>
      <c r="CT6" s="44">
        <f>BP6*0.06</f>
        <v>4.423258684646914E-3</v>
      </c>
      <c r="CU6" s="44">
        <f>BQ6*0.054</f>
        <v>3.9782311308922897E-3</v>
      </c>
      <c r="CV6" s="44">
        <f>BR6*0.049</f>
        <v>5.2037435917251969E-3</v>
      </c>
      <c r="CW6" s="44">
        <f>BS6*0.044</f>
        <v>1.04275357503741E-3</v>
      </c>
      <c r="CX6" s="44">
        <f>BT6*0.039</f>
        <v>2.8988471703639486E-3</v>
      </c>
      <c r="CY6" s="44">
        <f>BU6*0.036</f>
        <v>5.1168171925346506E-3</v>
      </c>
      <c r="CZ6" s="44">
        <f>BV6*0.032</f>
        <v>2.3184753792070988E-3</v>
      </c>
      <c r="DA6" s="44">
        <f>BW6*0.029</f>
        <v>3.1413879293324173E-3</v>
      </c>
      <c r="DB6" s="44">
        <f>BX6*0.026</f>
        <v>1.9501523616051082E-3</v>
      </c>
      <c r="DC6" s="44">
        <f>BY6*0.023</f>
        <v>2.4210526315789471E-3</v>
      </c>
      <c r="DD6" s="44">
        <f>BZ6*0.021</f>
        <v>2.0844250013389532E-3</v>
      </c>
      <c r="DE6" s="44">
        <f>CA6*0.018</f>
        <v>2.0753885934650372E-3</v>
      </c>
      <c r="DF6" s="44">
        <f>CB6*0.016</f>
        <v>1.7900979375076835E-3</v>
      </c>
      <c r="DG6" s="44">
        <f>CC6*0.014</f>
        <v>1.0110214025437665E-3</v>
      </c>
      <c r="DH6" s="44">
        <f>CD6*0.012</f>
        <v>1.3520083791396236E-3</v>
      </c>
      <c r="DI6" s="44">
        <f>CE6*0.01</f>
        <v>7.1749600333417525E-4</v>
      </c>
      <c r="DJ6" s="44">
        <f>CF6*0.008</f>
        <v>6.2092042056506624E-4</v>
      </c>
      <c r="DK6" s="44">
        <f>CG6*0.006</f>
        <v>4.2939376017870793E-4</v>
      </c>
      <c r="DL6" s="44">
        <f>CH6*0.004</f>
        <v>4.3188945044921674E-4</v>
      </c>
      <c r="DM6" s="44">
        <f>CI6*0.003</f>
        <v>3.2101936875288974E-4</v>
      </c>
      <c r="DN6" s="43">
        <f>CJ6*0.001</f>
        <v>7.5164602800282889E-5</v>
      </c>
      <c r="DQ6" s="2"/>
      <c r="DR6" s="2" t="s">
        <v>389</v>
      </c>
      <c r="DS6" s="49">
        <f>MAX(CO6:CO117)</f>
        <v>1.964621002335917E-2</v>
      </c>
      <c r="DT6" s="49">
        <f t="shared" ref="DT6:ER6" si="1">MAX(CP6:CP117)</f>
        <v>1.2065994998097655E-2</v>
      </c>
      <c r="DU6" s="49">
        <f t="shared" si="1"/>
        <v>1.2877394305725494E-2</v>
      </c>
      <c r="DV6" s="49">
        <f t="shared" si="1"/>
        <v>8.6136590338380305E-3</v>
      </c>
      <c r="DW6" s="49">
        <f t="shared" si="1"/>
        <v>7.414506114685103E-3</v>
      </c>
      <c r="DX6" s="49">
        <f t="shared" si="1"/>
        <v>8.8465173692938281E-3</v>
      </c>
      <c r="DY6" s="49">
        <f t="shared" si="1"/>
        <v>5.9673466963384341E-3</v>
      </c>
      <c r="DZ6" s="49">
        <f t="shared" si="1"/>
        <v>6.9383247889669283E-3</v>
      </c>
      <c r="EA6" s="49">
        <f t="shared" si="1"/>
        <v>2.0855071500748201E-3</v>
      </c>
      <c r="EB6" s="49">
        <f t="shared" si="1"/>
        <v>4.3482707555459231E-3</v>
      </c>
      <c r="EC6" s="49">
        <f t="shared" si="1"/>
        <v>5.1168171925346506E-3</v>
      </c>
      <c r="ED6" s="49">
        <f t="shared" si="1"/>
        <v>4.6369507584141977E-3</v>
      </c>
      <c r="EE6" s="49">
        <f t="shared" si="1"/>
        <v>4.18851723910989E-3</v>
      </c>
      <c r="EF6" s="49">
        <f t="shared" si="1"/>
        <v>2.925228542407662E-3</v>
      </c>
      <c r="EG6" s="49">
        <f t="shared" si="1"/>
        <v>2.4210526315789471E-3</v>
      </c>
      <c r="EH6" s="49">
        <f t="shared" si="1"/>
        <v>2.0844250013389532E-3</v>
      </c>
      <c r="EI6" s="49">
        <f t="shared" si="1"/>
        <v>2.7671847912867161E-3</v>
      </c>
      <c r="EJ6" s="49">
        <f t="shared" si="1"/>
        <v>1.7900979375076835E-3</v>
      </c>
      <c r="EK6" s="49">
        <f t="shared" si="1"/>
        <v>2.022042805087533E-3</v>
      </c>
      <c r="EL6" s="49">
        <f t="shared" si="1"/>
        <v>1.8026778388528313E-3</v>
      </c>
      <c r="EM6" s="49">
        <f t="shared" si="1"/>
        <v>1.4349920066683505E-3</v>
      </c>
      <c r="EN6" s="49">
        <f t="shared" si="1"/>
        <v>1.2418408411301325E-3</v>
      </c>
      <c r="EO6" s="49">
        <f t="shared" si="1"/>
        <v>8.5878752035741586E-4</v>
      </c>
      <c r="EP6" s="52">
        <f t="shared" si="1"/>
        <v>5.7585260059895562E-4</v>
      </c>
      <c r="EQ6" s="49">
        <f t="shared" si="1"/>
        <v>4.28025825003853E-4</v>
      </c>
      <c r="ER6" s="52">
        <f t="shared" si="1"/>
        <v>1.1274690420042433E-4</v>
      </c>
      <c r="EU6" s="38">
        <v>1</v>
      </c>
      <c r="EV6" s="38" t="s">
        <v>218</v>
      </c>
      <c r="EW6" s="2" t="s">
        <v>394</v>
      </c>
      <c r="EX6" s="52">
        <f>SQRT((CO6-0.0196)^2+(CP6-0.0121)^2+(CQ6-0.0129)^2+(CR6-0.0086)^2+(CS6-0.0074)^2+(CT6-0.0088)^2+(CU6-0.006)^2+(CV6-0.0069)^2+(CW6-0.0021)^2+(CX6-0.0043)^2+(CY6-0.0051)^2+(CZ6-0.0046)^2+(DA6-0.0042)^2+(DB6-0.0029)^2+(DC6-0.0024)^2+(DD6-0.0021)^2+(DE6-0.0028)^2+(DF6-0.0018)^2+(DG6-0.002)^2+(DH6-0.0018)^2+(DI6-0.0014)^2+(DJ6-0.0012)^2+(DK6-0.0009)^2+(DL6-0.0058)^2+(DM6-0.0004)^2+(DN6-0.0011)^2)</f>
        <v>1.0525336184915725E-2</v>
      </c>
      <c r="EY6" s="52">
        <f>SQRT((CO6-0.0098)^2+(CP6-0.008)^2+(CQ6-0.0064)^2+(CR6-0.0057)^2+(CS6-0.0025)^2+(CT6-0.0022)^2+(CU6-0.002)^2+(CV6-0.0035)^2+(CW6-0.0005)^2+(CX6-0.0014)^2+(CY6-0.0013)^2+(CZ6-0.0012)^2+(DA6-0.0021)^2+(DB6-0.001)^2+(DC6-0.0012)^2+(DD6-0.001)^2+(DE6-0.0007)^2+(DF6-0.0006)^2+(DG6-0.0005)^2+(DH6-0.0005)^2+(DI6-0.0004)^2+(DJ6-0.0003)^2+(DK6-0.0004)^2+(DL6-0.00014)^2+(DM6-0.0002)^2+(DN6-0.00008)^2)</f>
        <v>1.3619710287138926E-2</v>
      </c>
      <c r="FB6" s="38">
        <v>1</v>
      </c>
      <c r="FC6" s="38" t="s">
        <v>218</v>
      </c>
      <c r="FD6" s="2" t="s">
        <v>394</v>
      </c>
      <c r="FE6" s="49">
        <f>EY6/(EY6+EX6)</f>
        <v>0.56407885993933815</v>
      </c>
    </row>
    <row r="7" spans="1:161" x14ac:dyDescent="0.25">
      <c r="B7" s="38">
        <v>2</v>
      </c>
      <c r="C7" s="38" t="s">
        <v>219</v>
      </c>
      <c r="D7" s="7">
        <v>3</v>
      </c>
      <c r="E7" s="7">
        <v>2</v>
      </c>
      <c r="F7" s="7">
        <v>4</v>
      </c>
      <c r="G7" s="7">
        <v>2</v>
      </c>
      <c r="H7" s="7">
        <v>3</v>
      </c>
      <c r="I7" s="7">
        <v>4</v>
      </c>
      <c r="J7" s="7">
        <v>3</v>
      </c>
      <c r="K7" s="7">
        <v>3</v>
      </c>
      <c r="L7" s="7">
        <v>2</v>
      </c>
      <c r="M7" s="7">
        <v>2</v>
      </c>
      <c r="N7" s="7">
        <v>3</v>
      </c>
      <c r="O7" s="7">
        <v>3</v>
      </c>
      <c r="P7" s="7">
        <v>3</v>
      </c>
      <c r="Q7" s="2">
        <v>2</v>
      </c>
      <c r="R7" s="2">
        <v>2</v>
      </c>
      <c r="S7" s="2">
        <v>2</v>
      </c>
      <c r="T7" s="7">
        <v>3</v>
      </c>
      <c r="U7" s="7">
        <v>2</v>
      </c>
      <c r="V7" s="7">
        <v>2</v>
      </c>
      <c r="W7" s="7">
        <v>3</v>
      </c>
      <c r="X7" s="7">
        <v>2</v>
      </c>
      <c r="Y7" s="7">
        <v>2</v>
      </c>
      <c r="Z7" s="7">
        <v>3</v>
      </c>
      <c r="AA7" s="7">
        <v>3</v>
      </c>
      <c r="AB7" s="7">
        <v>3</v>
      </c>
      <c r="AC7" s="7">
        <v>2</v>
      </c>
      <c r="AF7" s="38">
        <v>2</v>
      </c>
      <c r="AG7" s="38" t="s">
        <v>219</v>
      </c>
      <c r="AH7" s="7">
        <f t="shared" ref="AH7:AH70" si="2">D7^2</f>
        <v>9</v>
      </c>
      <c r="AI7" s="7">
        <f t="shared" ref="AI7:AI70" si="3">E7^2</f>
        <v>4</v>
      </c>
      <c r="AJ7" s="7">
        <f t="shared" ref="AJ7:AJ70" si="4">F7^2</f>
        <v>16</v>
      </c>
      <c r="AK7" s="7">
        <f t="shared" ref="AK7:AK70" si="5">G7^2</f>
        <v>4</v>
      </c>
      <c r="AL7" s="7">
        <f t="shared" ref="AL7:AL70" si="6">H7^2</f>
        <v>9</v>
      </c>
      <c r="AM7" s="7">
        <f t="shared" ref="AM7:AM70" si="7">I7^2</f>
        <v>16</v>
      </c>
      <c r="AN7" s="7">
        <f t="shared" ref="AN7:AN70" si="8">J7^2</f>
        <v>9</v>
      </c>
      <c r="AO7" s="7">
        <f t="shared" ref="AO7:AO70" si="9">K7^2</f>
        <v>9</v>
      </c>
      <c r="AP7" s="7">
        <f t="shared" ref="AP7:AP70" si="10">L7^2</f>
        <v>4</v>
      </c>
      <c r="AQ7" s="7">
        <f t="shared" ref="AQ7:AQ70" si="11">M7^2</f>
        <v>4</v>
      </c>
      <c r="AR7" s="7">
        <f t="shared" ref="AR7:AR70" si="12">N7^2</f>
        <v>9</v>
      </c>
      <c r="AS7" s="7">
        <f t="shared" ref="AS7:AS70" si="13">O7^2</f>
        <v>9</v>
      </c>
      <c r="AT7" s="7">
        <f t="shared" ref="AT7:AT70" si="14">P7^2</f>
        <v>9</v>
      </c>
      <c r="AU7" s="7">
        <f t="shared" ref="AU7:AU70" si="15">Q7^2</f>
        <v>4</v>
      </c>
      <c r="AV7" s="7">
        <f t="shared" ref="AV7:AV70" si="16">R7^2</f>
        <v>4</v>
      </c>
      <c r="AW7" s="7">
        <f t="shared" ref="AW7:AW70" si="17">S7^2</f>
        <v>4</v>
      </c>
      <c r="AX7" s="7">
        <f t="shared" ref="AX7:AX70" si="18">T7^2</f>
        <v>9</v>
      </c>
      <c r="AY7" s="7">
        <f t="shared" ref="AY7:AY70" si="19">U7^2</f>
        <v>4</v>
      </c>
      <c r="AZ7" s="7">
        <f t="shared" ref="AZ7:AZ70" si="20">V7^2</f>
        <v>4</v>
      </c>
      <c r="BA7" s="7">
        <f t="shared" ref="BA7:BA70" si="21">W7^2</f>
        <v>9</v>
      </c>
      <c r="BB7" s="7">
        <f t="shared" ref="BB7:BB70" si="22">X7^2</f>
        <v>4</v>
      </c>
      <c r="BC7" s="7">
        <f t="shared" ref="BC7:BC70" si="23">Y7^2</f>
        <v>4</v>
      </c>
      <c r="BD7" s="7">
        <f t="shared" ref="BD7:BD70" si="24">Z7^2</f>
        <v>9</v>
      </c>
      <c r="BE7" s="7">
        <f t="shared" ref="BE7:BE70" si="25">AA7^2</f>
        <v>9</v>
      </c>
      <c r="BF7" s="7">
        <f t="shared" ref="BF7:BF70" si="26">AB7^2</f>
        <v>9</v>
      </c>
      <c r="BG7" s="7">
        <f t="shared" ref="BG7:BG70" si="27">AC7^2</f>
        <v>4</v>
      </c>
      <c r="BI7" s="38">
        <v>2</v>
      </c>
      <c r="BJ7" s="38" t="s">
        <v>219</v>
      </c>
      <c r="BK7" s="44">
        <f t="shared" ref="BK7:BK70" si="28">D7/SQRT(908)</f>
        <v>9.9558496739995797E-2</v>
      </c>
      <c r="BL7" s="44">
        <f t="shared" ref="BL7:BL70" si="29">E7/SQRT(748)</f>
        <v>7.3127242412713067E-2</v>
      </c>
      <c r="BM7" s="44">
        <f t="shared" ref="BM7:BM70" si="30">F7/SQRT(799)</f>
        <v>0.141509827535445</v>
      </c>
      <c r="BN7" s="44">
        <f t="shared" ref="BN7:BN70" si="31">G7/SQRT(738)</f>
        <v>7.3621017383231027E-2</v>
      </c>
      <c r="BO7" s="44">
        <f t="shared" ref="BO7:BO70" si="32">H7/SQRT(757)</f>
        <v>0.1090368546277221</v>
      </c>
      <c r="BP7" s="44">
        <f t="shared" ref="BP7:BP70" si="33">I7/SQRT(736)</f>
        <v>0.14744195615489714</v>
      </c>
      <c r="BQ7" s="44">
        <f t="shared" ref="BQ7:BQ70" si="34">J7/SQRT(737)</f>
        <v>0.11050642030256359</v>
      </c>
      <c r="BR7" s="44">
        <f t="shared" ref="BR7:BR70" si="35">K7/SQRT(798)</f>
        <v>0.1061988488107183</v>
      </c>
      <c r="BS7" s="44">
        <f t="shared" ref="BS7:BS70" si="36">L7/SQRT(7122)</f>
        <v>2.3698944887213864E-2</v>
      </c>
      <c r="BT7" s="44">
        <f t="shared" ref="BT7:BT70" si="37">M7/SQRT(724)</f>
        <v>7.4329414624716636E-2</v>
      </c>
      <c r="BU7" s="44">
        <f t="shared" ref="BU7:BU70" si="38">N7/SQRT(792)</f>
        <v>0.10660035817780522</v>
      </c>
      <c r="BV7" s="44">
        <f t="shared" ref="BV7:BV70" si="39">O7/SQRT(762)</f>
        <v>0.10867853340033277</v>
      </c>
      <c r="BW7" s="44">
        <f t="shared" ref="BW7:BW70" si="40">P7/SQRT(767)</f>
        <v>0.10832372170111783</v>
      </c>
      <c r="BX7" s="44">
        <f t="shared" ref="BX7:BX70" si="41">Q7/SQRT(711)</f>
        <v>7.500586006173493E-2</v>
      </c>
      <c r="BY7" s="44">
        <f t="shared" ref="BY7:BY70" si="42">R7/SQRT(361)</f>
        <v>0.10526315789473684</v>
      </c>
      <c r="BZ7" s="44">
        <f t="shared" ref="BZ7:BZ70" si="43">S7/SQRT(406)</f>
        <v>9.9258333397093015E-2</v>
      </c>
      <c r="CA7" s="44">
        <f t="shared" ref="CA7:CA70" si="44">T7/SQRT(677)</f>
        <v>0.11529936630361318</v>
      </c>
      <c r="CB7" s="44">
        <f t="shared" ref="CB7:CB70" si="45">U7/SQRT(719)</f>
        <v>7.4587414062820143E-2</v>
      </c>
      <c r="CC7" s="44">
        <f t="shared" ref="CC7:CC70" si="46">V7/SQRT(767)</f>
        <v>7.221581446741189E-2</v>
      </c>
      <c r="CD7" s="44">
        <f t="shared" ref="CD7:CD70" si="47">W7/SQRT(709)</f>
        <v>0.11266736492830196</v>
      </c>
      <c r="CE7" s="44">
        <f t="shared" ref="CE7:CE70" si="48">X7/SQRT(777)</f>
        <v>7.1749600333417526E-2</v>
      </c>
      <c r="CF7" s="44">
        <f t="shared" ref="CF7:CF70" si="49">Y7/SQRT(664)</f>
        <v>7.7615052570633281E-2</v>
      </c>
      <c r="CG7" s="44">
        <f t="shared" ref="CG7:CG70" si="50">Z7/SQRT(781)</f>
        <v>0.10734844004467697</v>
      </c>
      <c r="CH7" s="44">
        <f t="shared" ref="CH7:CH70" si="51">AA7/SQRT(772)</f>
        <v>0.10797236261230418</v>
      </c>
      <c r="CI7" s="44">
        <f t="shared" ref="CI7:CI70" si="52">AB7/SQRT(786)</f>
        <v>0.10700645625096325</v>
      </c>
      <c r="CJ7" s="44">
        <f t="shared" ref="CJ7:CJ70" si="53">AC7/SQRT(708)</f>
        <v>7.5164602800282893E-2</v>
      </c>
      <c r="CM7" s="38">
        <v>2</v>
      </c>
      <c r="CN7" s="38" t="s">
        <v>219</v>
      </c>
      <c r="CO7" s="44">
        <f t="shared" ref="CO7:CO70" si="54">BK7*0.148</f>
        <v>1.4734657517519378E-2</v>
      </c>
      <c r="CP7" s="44">
        <f t="shared" ref="CP7:CP70" si="55">BL7*0.11</f>
        <v>8.0439966653984372E-3</v>
      </c>
      <c r="CQ7" s="44">
        <f t="shared" ref="CQ7:CQ70" si="56">BM7*0.091</f>
        <v>1.2877394305725494E-2</v>
      </c>
      <c r="CR7" s="44">
        <f t="shared" ref="CR7:CR70" si="57">BN7*0.078</f>
        <v>5.7424393558920201E-3</v>
      </c>
      <c r="CS7" s="44">
        <f t="shared" ref="CS7:CS70" si="58">BO7*0.068</f>
        <v>7.414506114685103E-3</v>
      </c>
      <c r="CT7" s="44">
        <f t="shared" ref="CT7:CT70" si="59">BP7*0.06</f>
        <v>8.8465173692938281E-3</v>
      </c>
      <c r="CU7" s="44">
        <f t="shared" ref="CU7:CU70" si="60">BQ7*0.054</f>
        <v>5.9673466963384341E-3</v>
      </c>
      <c r="CV7" s="44">
        <f t="shared" ref="CV7:CV70" si="61">BR7*0.049</f>
        <v>5.2037435917251969E-3</v>
      </c>
      <c r="CW7" s="44">
        <f t="shared" ref="CW7:CW70" si="62">BS7*0.044</f>
        <v>1.04275357503741E-3</v>
      </c>
      <c r="CX7" s="44">
        <f t="shared" ref="CX7:CX70" si="63">BT7*0.039</f>
        <v>2.8988471703639486E-3</v>
      </c>
      <c r="CY7" s="44">
        <f t="shared" ref="CY7:CY70" si="64">BU7*0.036</f>
        <v>3.8376128944009875E-3</v>
      </c>
      <c r="CZ7" s="44">
        <f t="shared" ref="CZ7:CZ70" si="65">BV7*0.032</f>
        <v>3.4777130688106489E-3</v>
      </c>
      <c r="DA7" s="44">
        <f t="shared" ref="DA7:DA70" si="66">BW7*0.029</f>
        <v>3.1413879293324173E-3</v>
      </c>
      <c r="DB7" s="44">
        <f t="shared" ref="DB7:DB70" si="67">BX7*0.026</f>
        <v>1.9501523616051082E-3</v>
      </c>
      <c r="DC7" s="44">
        <f t="shared" ref="DC7:DC70" si="68">BY7*0.023</f>
        <v>2.4210526315789471E-3</v>
      </c>
      <c r="DD7" s="44">
        <f t="shared" ref="DD7:DD70" si="69">BZ7*0.021</f>
        <v>2.0844250013389532E-3</v>
      </c>
      <c r="DE7" s="44">
        <f t="shared" ref="DE7:DE70" si="70">CA7*0.018</f>
        <v>2.0753885934650372E-3</v>
      </c>
      <c r="DF7" s="44">
        <f t="shared" ref="DF7:DF70" si="71">CB7*0.016</f>
        <v>1.1933986250051223E-3</v>
      </c>
      <c r="DG7" s="44">
        <f t="shared" ref="DG7:DG70" si="72">CC7*0.014</f>
        <v>1.0110214025437665E-3</v>
      </c>
      <c r="DH7" s="44">
        <f t="shared" ref="DH7:DH70" si="73">CD7*0.012</f>
        <v>1.3520083791396236E-3</v>
      </c>
      <c r="DI7" s="44">
        <f t="shared" ref="DI7:DI70" si="74">CE7*0.01</f>
        <v>7.1749600333417525E-4</v>
      </c>
      <c r="DJ7" s="44">
        <f t="shared" ref="DJ7:DJ70" si="75">CF7*0.008</f>
        <v>6.2092042056506624E-4</v>
      </c>
      <c r="DK7" s="44">
        <f t="shared" ref="DK7:DK70" si="76">CG7*0.006</f>
        <v>6.4409064026806182E-4</v>
      </c>
      <c r="DL7" s="44">
        <f t="shared" ref="DL7:DL70" si="77">CH7*0.004</f>
        <v>4.3188945044921674E-4</v>
      </c>
      <c r="DM7" s="44">
        <f t="shared" ref="DM7:DM70" si="78">CI7*0.003</f>
        <v>3.2101936875288974E-4</v>
      </c>
      <c r="DN7" s="43">
        <f t="shared" ref="DN7:DN70" si="79">CJ7*0.001</f>
        <v>7.5164602800282889E-5</v>
      </c>
      <c r="DQ7" s="2"/>
      <c r="DR7" s="2" t="s">
        <v>390</v>
      </c>
      <c r="DS7" s="49">
        <f>MIN(CO6:CO117)</f>
        <v>9.8231050116795848E-3</v>
      </c>
      <c r="DT7" s="49">
        <f t="shared" ref="DT7:ER7" si="80">MIN(CP6:CP117)</f>
        <v>8.0439966653984372E-3</v>
      </c>
      <c r="DU7" s="49">
        <f t="shared" si="80"/>
        <v>6.4386971528627469E-3</v>
      </c>
      <c r="DV7" s="49">
        <f t="shared" si="80"/>
        <v>5.7424393558920201E-3</v>
      </c>
      <c r="DW7" s="49">
        <f t="shared" si="80"/>
        <v>2.4715020382283675E-3</v>
      </c>
      <c r="DX7" s="49">
        <f t="shared" si="80"/>
        <v>2.211629342323457E-3</v>
      </c>
      <c r="DY7" s="49">
        <f t="shared" si="80"/>
        <v>1.9891155654461448E-3</v>
      </c>
      <c r="DZ7" s="49">
        <f t="shared" si="80"/>
        <v>3.4691623944834642E-3</v>
      </c>
      <c r="EA7" s="49">
        <f t="shared" si="80"/>
        <v>5.2137678751870502E-4</v>
      </c>
      <c r="EB7" s="49">
        <f t="shared" si="80"/>
        <v>1.4494235851819743E-3</v>
      </c>
      <c r="EC7" s="49">
        <f t="shared" si="80"/>
        <v>1.2792042981336627E-3</v>
      </c>
      <c r="ED7" s="49">
        <f t="shared" si="80"/>
        <v>1.1592376896035494E-3</v>
      </c>
      <c r="EE7" s="49">
        <f t="shared" si="80"/>
        <v>2.094258619554945E-3</v>
      </c>
      <c r="EF7" s="49">
        <f t="shared" si="80"/>
        <v>9.7507618080255409E-4</v>
      </c>
      <c r="EG7" s="49">
        <f t="shared" si="80"/>
        <v>1.2105263157894735E-3</v>
      </c>
      <c r="EH7" s="49">
        <f t="shared" si="80"/>
        <v>1.0422125006694766E-3</v>
      </c>
      <c r="EI7" s="49">
        <f t="shared" si="80"/>
        <v>6.9179619782167902E-4</v>
      </c>
      <c r="EJ7" s="49">
        <f t="shared" si="80"/>
        <v>5.9669931250256117E-4</v>
      </c>
      <c r="EK7" s="49">
        <f t="shared" si="80"/>
        <v>5.0551070127188326E-4</v>
      </c>
      <c r="EL7" s="49">
        <f t="shared" si="80"/>
        <v>4.5066945971320783E-4</v>
      </c>
      <c r="EM7" s="49">
        <f t="shared" si="80"/>
        <v>3.5874800166708763E-4</v>
      </c>
      <c r="EN7" s="49">
        <f t="shared" si="80"/>
        <v>3.1046021028253312E-4</v>
      </c>
      <c r="EO7" s="49">
        <f t="shared" si="80"/>
        <v>4.2939376017870793E-4</v>
      </c>
      <c r="EP7" s="52">
        <f t="shared" si="80"/>
        <v>1.4396315014973891E-4</v>
      </c>
      <c r="EQ7" s="49">
        <f t="shared" si="80"/>
        <v>2.140129125019265E-4</v>
      </c>
      <c r="ER7" s="52">
        <f t="shared" si="80"/>
        <v>7.5164602800282889E-5</v>
      </c>
      <c r="EU7" s="38">
        <v>2</v>
      </c>
      <c r="EV7" s="38" t="s">
        <v>219</v>
      </c>
      <c r="EW7" s="2" t="s">
        <v>396</v>
      </c>
      <c r="EX7" s="52">
        <f t="shared" ref="EX7:EX70" si="81">SQRT((CO7-0.0196)^2+(CP7-0.0121)^2+(CQ7-0.0129)^2+(CR7-0.0086)^2+(CS7-0.0074)^2+(CT7-0.0088)^2+(CU7-0.006)^2+(CV7-0.0069)^2+(CW7-0.0021)^2+(CX7-0.0043)^2+(CY7-0.0051)^2+(CZ7-0.0046)^2+(DA7-0.0042)^2+(DB7-0.0029)^2+(DC7-0.0024)^2+(DD7-0.0021)^2+(DE7-0.0028)^2+(DF7-0.0018)^2+(DG7-0.002)^2+(DH7-0.0018)^2+(DI7-0.0014)^2+(DJ7-0.0012)^2+(DK7-0.0009)^2+(DL7-0.0058)^2+(DM7-0.0004)^2+(DN7-0.0011)^2)</f>
        <v>9.5884768298109806E-3</v>
      </c>
      <c r="EY7" s="52">
        <f t="shared" ref="EY7:EY70" si="82">SQRT((CO7-0.0098)^2+(CP7-0.008)^2+(CQ7-0.0064)^2+(CR7-0.0057)^2+(CS7-0.0025)^2+(CT7-0.0022)^2+(CU7-0.002)^2+(CV7-0.0035)^2+(CW7-0.0005)^2+(CX7-0.0014)^2+(CY7-0.0013)^2+(CZ7-0.0012)^2+(DA7-0.0021)^2+(DB7-0.001)^2+(DC7-0.0012)^2+(DD7-0.001)^2+(DE7-0.0007)^2+(DF7-0.0006)^2+(DG7-0.0005)^2+(DH7-0.0005)^2+(DI7-0.0004)^2+(DJ7-0.0003)^2+(DK7-0.0004)^2+(DL7-0.00014)^2+(DM7-0.0002)^2+(DN7-0.00008)^2)</f>
        <v>1.3255160849380098E-2</v>
      </c>
      <c r="FB7" s="38">
        <v>2</v>
      </c>
      <c r="FC7" s="38" t="s">
        <v>219</v>
      </c>
      <c r="FD7" s="2" t="s">
        <v>396</v>
      </c>
      <c r="FE7" s="49">
        <f t="shared" ref="FE7:FE70" si="83">EY7/(EY7+EX7)</f>
        <v>0.58025613238711982</v>
      </c>
    </row>
    <row r="8" spans="1:161" x14ac:dyDescent="0.25">
      <c r="B8" s="38">
        <v>3</v>
      </c>
      <c r="C8" s="38" t="s">
        <v>220</v>
      </c>
      <c r="D8" s="7">
        <v>2</v>
      </c>
      <c r="E8" s="7">
        <v>3</v>
      </c>
      <c r="F8" s="7">
        <v>3</v>
      </c>
      <c r="G8" s="7">
        <v>3</v>
      </c>
      <c r="H8" s="7">
        <v>3</v>
      </c>
      <c r="I8" s="7">
        <v>3</v>
      </c>
      <c r="J8" s="7">
        <v>3</v>
      </c>
      <c r="K8" s="7">
        <v>2</v>
      </c>
      <c r="L8" s="7">
        <v>2</v>
      </c>
      <c r="M8" s="7">
        <v>2</v>
      </c>
      <c r="N8" s="7">
        <v>3</v>
      </c>
      <c r="O8" s="7">
        <v>3</v>
      </c>
      <c r="P8" s="7">
        <v>3</v>
      </c>
      <c r="Q8" s="2">
        <v>2</v>
      </c>
      <c r="R8" s="2">
        <v>2</v>
      </c>
      <c r="S8" s="2">
        <v>2</v>
      </c>
      <c r="T8" s="7">
        <v>3</v>
      </c>
      <c r="U8" s="7">
        <v>2</v>
      </c>
      <c r="V8" s="7">
        <v>2</v>
      </c>
      <c r="W8" s="7">
        <v>3</v>
      </c>
      <c r="X8" s="7">
        <v>2</v>
      </c>
      <c r="Y8" s="7">
        <v>2</v>
      </c>
      <c r="Z8" s="7">
        <v>3</v>
      </c>
      <c r="AA8" s="7">
        <v>3</v>
      </c>
      <c r="AB8" s="7">
        <v>2</v>
      </c>
      <c r="AC8" s="7">
        <v>2</v>
      </c>
      <c r="AF8" s="38">
        <v>3</v>
      </c>
      <c r="AG8" s="38" t="s">
        <v>220</v>
      </c>
      <c r="AH8" s="7">
        <f t="shared" si="2"/>
        <v>4</v>
      </c>
      <c r="AI8" s="7">
        <f t="shared" si="3"/>
        <v>9</v>
      </c>
      <c r="AJ8" s="7">
        <f t="shared" si="4"/>
        <v>9</v>
      </c>
      <c r="AK8" s="7">
        <f t="shared" si="5"/>
        <v>9</v>
      </c>
      <c r="AL8" s="7">
        <f t="shared" si="6"/>
        <v>9</v>
      </c>
      <c r="AM8" s="7">
        <f t="shared" si="7"/>
        <v>9</v>
      </c>
      <c r="AN8" s="7">
        <f t="shared" si="8"/>
        <v>9</v>
      </c>
      <c r="AO8" s="7">
        <f t="shared" si="9"/>
        <v>4</v>
      </c>
      <c r="AP8" s="7">
        <f t="shared" si="10"/>
        <v>4</v>
      </c>
      <c r="AQ8" s="7">
        <f t="shared" si="11"/>
        <v>4</v>
      </c>
      <c r="AR8" s="7">
        <f t="shared" si="12"/>
        <v>9</v>
      </c>
      <c r="AS8" s="7">
        <f t="shared" si="13"/>
        <v>9</v>
      </c>
      <c r="AT8" s="7">
        <f t="shared" si="14"/>
        <v>9</v>
      </c>
      <c r="AU8" s="7">
        <f t="shared" si="15"/>
        <v>4</v>
      </c>
      <c r="AV8" s="7">
        <f t="shared" si="16"/>
        <v>4</v>
      </c>
      <c r="AW8" s="7">
        <f t="shared" si="17"/>
        <v>4</v>
      </c>
      <c r="AX8" s="7">
        <f t="shared" si="18"/>
        <v>9</v>
      </c>
      <c r="AY8" s="7">
        <f t="shared" si="19"/>
        <v>4</v>
      </c>
      <c r="AZ8" s="7">
        <f t="shared" si="20"/>
        <v>4</v>
      </c>
      <c r="BA8" s="7">
        <f t="shared" si="21"/>
        <v>9</v>
      </c>
      <c r="BB8" s="7">
        <f t="shared" si="22"/>
        <v>4</v>
      </c>
      <c r="BC8" s="7">
        <f t="shared" si="23"/>
        <v>4</v>
      </c>
      <c r="BD8" s="7">
        <f t="shared" si="24"/>
        <v>9</v>
      </c>
      <c r="BE8" s="7">
        <f t="shared" si="25"/>
        <v>9</v>
      </c>
      <c r="BF8" s="7">
        <f t="shared" si="26"/>
        <v>4</v>
      </c>
      <c r="BG8" s="7">
        <f t="shared" si="27"/>
        <v>4</v>
      </c>
      <c r="BI8" s="38">
        <v>3</v>
      </c>
      <c r="BJ8" s="38" t="s">
        <v>220</v>
      </c>
      <c r="BK8" s="44">
        <f t="shared" si="28"/>
        <v>6.6372331159997203E-2</v>
      </c>
      <c r="BL8" s="44">
        <f t="shared" si="29"/>
        <v>0.10969086361906959</v>
      </c>
      <c r="BM8" s="44">
        <f t="shared" si="30"/>
        <v>0.10613237065158375</v>
      </c>
      <c r="BN8" s="44">
        <f t="shared" si="31"/>
        <v>0.11043152607484655</v>
      </c>
      <c r="BO8" s="44">
        <f t="shared" si="32"/>
        <v>0.1090368546277221</v>
      </c>
      <c r="BP8" s="44">
        <f t="shared" si="33"/>
        <v>0.11058146711617285</v>
      </c>
      <c r="BQ8" s="44">
        <f t="shared" si="34"/>
        <v>0.11050642030256359</v>
      </c>
      <c r="BR8" s="44">
        <f t="shared" si="35"/>
        <v>7.079923254047886E-2</v>
      </c>
      <c r="BS8" s="44">
        <f t="shared" si="36"/>
        <v>2.3698944887213864E-2</v>
      </c>
      <c r="BT8" s="44">
        <f t="shared" si="37"/>
        <v>7.4329414624716636E-2</v>
      </c>
      <c r="BU8" s="44">
        <f t="shared" si="38"/>
        <v>0.10660035817780522</v>
      </c>
      <c r="BV8" s="44">
        <f t="shared" si="39"/>
        <v>0.10867853340033277</v>
      </c>
      <c r="BW8" s="44">
        <f t="shared" si="40"/>
        <v>0.10832372170111783</v>
      </c>
      <c r="BX8" s="44">
        <f t="shared" si="41"/>
        <v>7.500586006173493E-2</v>
      </c>
      <c r="BY8" s="44">
        <f t="shared" si="42"/>
        <v>0.10526315789473684</v>
      </c>
      <c r="BZ8" s="44">
        <f t="shared" si="43"/>
        <v>9.9258333397093015E-2</v>
      </c>
      <c r="CA8" s="44">
        <f t="shared" si="44"/>
        <v>0.11529936630361318</v>
      </c>
      <c r="CB8" s="44">
        <f t="shared" si="45"/>
        <v>7.4587414062820143E-2</v>
      </c>
      <c r="CC8" s="44">
        <f t="shared" si="46"/>
        <v>7.221581446741189E-2</v>
      </c>
      <c r="CD8" s="44">
        <f t="shared" si="47"/>
        <v>0.11266736492830196</v>
      </c>
      <c r="CE8" s="44">
        <f t="shared" si="48"/>
        <v>7.1749600333417526E-2</v>
      </c>
      <c r="CF8" s="44">
        <f t="shared" si="49"/>
        <v>7.7615052570633281E-2</v>
      </c>
      <c r="CG8" s="44">
        <f t="shared" si="50"/>
        <v>0.10734844004467697</v>
      </c>
      <c r="CH8" s="44">
        <f t="shared" si="51"/>
        <v>0.10797236261230418</v>
      </c>
      <c r="CI8" s="44">
        <f t="shared" si="52"/>
        <v>7.1337637500642162E-2</v>
      </c>
      <c r="CJ8" s="44">
        <f t="shared" si="53"/>
        <v>7.5164602800282893E-2</v>
      </c>
      <c r="CM8" s="38">
        <v>3</v>
      </c>
      <c r="CN8" s="38" t="s">
        <v>220</v>
      </c>
      <c r="CO8" s="44">
        <f t="shared" si="54"/>
        <v>9.8231050116795848E-3</v>
      </c>
      <c r="CP8" s="44">
        <f t="shared" si="55"/>
        <v>1.2065994998097655E-2</v>
      </c>
      <c r="CQ8" s="44">
        <f t="shared" si="56"/>
        <v>9.6580457292941204E-3</v>
      </c>
      <c r="CR8" s="44">
        <f t="shared" si="57"/>
        <v>8.6136590338380305E-3</v>
      </c>
      <c r="CS8" s="44">
        <f t="shared" si="58"/>
        <v>7.414506114685103E-3</v>
      </c>
      <c r="CT8" s="44">
        <f t="shared" si="59"/>
        <v>6.6348880269703706E-3</v>
      </c>
      <c r="CU8" s="44">
        <f t="shared" si="60"/>
        <v>5.9673466963384341E-3</v>
      </c>
      <c r="CV8" s="44">
        <f t="shared" si="61"/>
        <v>3.4691623944834642E-3</v>
      </c>
      <c r="CW8" s="44">
        <f t="shared" si="62"/>
        <v>1.04275357503741E-3</v>
      </c>
      <c r="CX8" s="44">
        <f t="shared" si="63"/>
        <v>2.8988471703639486E-3</v>
      </c>
      <c r="CY8" s="44">
        <f t="shared" si="64"/>
        <v>3.8376128944009875E-3</v>
      </c>
      <c r="CZ8" s="44">
        <f t="shared" si="65"/>
        <v>3.4777130688106489E-3</v>
      </c>
      <c r="DA8" s="44">
        <f t="shared" si="66"/>
        <v>3.1413879293324173E-3</v>
      </c>
      <c r="DB8" s="44">
        <f t="shared" si="67"/>
        <v>1.9501523616051082E-3</v>
      </c>
      <c r="DC8" s="44">
        <f t="shared" si="68"/>
        <v>2.4210526315789471E-3</v>
      </c>
      <c r="DD8" s="44">
        <f t="shared" si="69"/>
        <v>2.0844250013389532E-3</v>
      </c>
      <c r="DE8" s="44">
        <f t="shared" si="70"/>
        <v>2.0753885934650372E-3</v>
      </c>
      <c r="DF8" s="44">
        <f t="shared" si="71"/>
        <v>1.1933986250051223E-3</v>
      </c>
      <c r="DG8" s="44">
        <f t="shared" si="72"/>
        <v>1.0110214025437665E-3</v>
      </c>
      <c r="DH8" s="44">
        <f t="shared" si="73"/>
        <v>1.3520083791396236E-3</v>
      </c>
      <c r="DI8" s="44">
        <f t="shared" si="74"/>
        <v>7.1749600333417525E-4</v>
      </c>
      <c r="DJ8" s="44">
        <f t="shared" si="75"/>
        <v>6.2092042056506624E-4</v>
      </c>
      <c r="DK8" s="44">
        <f t="shared" si="76"/>
        <v>6.4409064026806182E-4</v>
      </c>
      <c r="DL8" s="44">
        <f t="shared" si="77"/>
        <v>4.3188945044921674E-4</v>
      </c>
      <c r="DM8" s="44">
        <f t="shared" si="78"/>
        <v>2.140129125019265E-4</v>
      </c>
      <c r="DN8" s="43">
        <f t="shared" si="79"/>
        <v>7.5164602800282889E-5</v>
      </c>
      <c r="EU8" s="38">
        <v>3</v>
      </c>
      <c r="EV8" s="38" t="s">
        <v>220</v>
      </c>
      <c r="EW8" s="2" t="s">
        <v>397</v>
      </c>
      <c r="EX8" s="52">
        <f t="shared" si="81"/>
        <v>1.2781101270094204E-2</v>
      </c>
      <c r="EY8" s="52">
        <f t="shared" si="82"/>
        <v>1.084439895583243E-2</v>
      </c>
      <c r="FB8" s="38">
        <v>3</v>
      </c>
      <c r="FC8" s="38" t="s">
        <v>220</v>
      </c>
      <c r="FD8" s="2" t="s">
        <v>397</v>
      </c>
      <c r="FE8" s="49">
        <f t="shared" si="83"/>
        <v>0.45901245908570365</v>
      </c>
    </row>
    <row r="9" spans="1:161" x14ac:dyDescent="0.25">
      <c r="B9" s="38">
        <v>4</v>
      </c>
      <c r="C9" s="38" t="s">
        <v>221</v>
      </c>
      <c r="D9" s="7">
        <v>3</v>
      </c>
      <c r="E9" s="7">
        <v>3</v>
      </c>
      <c r="F9" s="7">
        <v>3</v>
      </c>
      <c r="G9" s="7">
        <v>3</v>
      </c>
      <c r="H9" s="7">
        <v>3</v>
      </c>
      <c r="I9" s="7">
        <v>2</v>
      </c>
      <c r="J9" s="7">
        <v>3</v>
      </c>
      <c r="K9" s="7">
        <v>2</v>
      </c>
      <c r="L9" s="7">
        <v>3</v>
      </c>
      <c r="M9" s="7">
        <v>3</v>
      </c>
      <c r="N9" s="7">
        <v>3</v>
      </c>
      <c r="O9" s="7">
        <v>3</v>
      </c>
      <c r="P9" s="7">
        <v>2</v>
      </c>
      <c r="Q9" s="2">
        <v>2</v>
      </c>
      <c r="R9" s="2">
        <v>2</v>
      </c>
      <c r="S9" s="2">
        <v>2</v>
      </c>
      <c r="T9" s="7">
        <v>3</v>
      </c>
      <c r="U9" s="7">
        <v>2</v>
      </c>
      <c r="V9" s="7">
        <v>2</v>
      </c>
      <c r="W9" s="7">
        <v>3</v>
      </c>
      <c r="X9" s="7">
        <v>2</v>
      </c>
      <c r="Y9" s="7">
        <v>2</v>
      </c>
      <c r="Z9" s="7">
        <v>3</v>
      </c>
      <c r="AA9" s="7">
        <v>3</v>
      </c>
      <c r="AB9" s="7">
        <v>2</v>
      </c>
      <c r="AC9" s="7">
        <v>3</v>
      </c>
      <c r="AF9" s="38">
        <v>4</v>
      </c>
      <c r="AG9" s="38" t="s">
        <v>221</v>
      </c>
      <c r="AH9" s="7">
        <f t="shared" si="2"/>
        <v>9</v>
      </c>
      <c r="AI9" s="7">
        <f t="shared" si="3"/>
        <v>9</v>
      </c>
      <c r="AJ9" s="7">
        <f t="shared" si="4"/>
        <v>9</v>
      </c>
      <c r="AK9" s="7">
        <f t="shared" si="5"/>
        <v>9</v>
      </c>
      <c r="AL9" s="7">
        <f t="shared" si="6"/>
        <v>9</v>
      </c>
      <c r="AM9" s="7">
        <f t="shared" si="7"/>
        <v>4</v>
      </c>
      <c r="AN9" s="7">
        <f t="shared" si="8"/>
        <v>9</v>
      </c>
      <c r="AO9" s="7">
        <f t="shared" si="9"/>
        <v>4</v>
      </c>
      <c r="AP9" s="7">
        <f t="shared" si="10"/>
        <v>9</v>
      </c>
      <c r="AQ9" s="7">
        <f t="shared" si="11"/>
        <v>9</v>
      </c>
      <c r="AR9" s="7">
        <f t="shared" si="12"/>
        <v>9</v>
      </c>
      <c r="AS9" s="7">
        <f t="shared" si="13"/>
        <v>9</v>
      </c>
      <c r="AT9" s="7">
        <f t="shared" si="14"/>
        <v>4</v>
      </c>
      <c r="AU9" s="7">
        <f t="shared" si="15"/>
        <v>4</v>
      </c>
      <c r="AV9" s="7">
        <f t="shared" si="16"/>
        <v>4</v>
      </c>
      <c r="AW9" s="7">
        <f t="shared" si="17"/>
        <v>4</v>
      </c>
      <c r="AX9" s="7">
        <f t="shared" si="18"/>
        <v>9</v>
      </c>
      <c r="AY9" s="7">
        <f t="shared" si="19"/>
        <v>4</v>
      </c>
      <c r="AZ9" s="7">
        <f t="shared" si="20"/>
        <v>4</v>
      </c>
      <c r="BA9" s="7">
        <f t="shared" si="21"/>
        <v>9</v>
      </c>
      <c r="BB9" s="7">
        <f t="shared" si="22"/>
        <v>4</v>
      </c>
      <c r="BC9" s="7">
        <f t="shared" si="23"/>
        <v>4</v>
      </c>
      <c r="BD9" s="7">
        <f t="shared" si="24"/>
        <v>9</v>
      </c>
      <c r="BE9" s="7">
        <f t="shared" si="25"/>
        <v>9</v>
      </c>
      <c r="BF9" s="7">
        <f t="shared" si="26"/>
        <v>4</v>
      </c>
      <c r="BG9" s="7">
        <f t="shared" si="27"/>
        <v>9</v>
      </c>
      <c r="BI9" s="38">
        <v>4</v>
      </c>
      <c r="BJ9" s="38" t="s">
        <v>221</v>
      </c>
      <c r="BK9" s="44">
        <f t="shared" si="28"/>
        <v>9.9558496739995797E-2</v>
      </c>
      <c r="BL9" s="44">
        <f t="shared" si="29"/>
        <v>0.10969086361906959</v>
      </c>
      <c r="BM9" s="44">
        <f t="shared" si="30"/>
        <v>0.10613237065158375</v>
      </c>
      <c r="BN9" s="44">
        <f t="shared" si="31"/>
        <v>0.11043152607484655</v>
      </c>
      <c r="BO9" s="44">
        <f t="shared" si="32"/>
        <v>0.1090368546277221</v>
      </c>
      <c r="BP9" s="44">
        <f t="shared" si="33"/>
        <v>7.3720978077448568E-2</v>
      </c>
      <c r="BQ9" s="44">
        <f t="shared" si="34"/>
        <v>0.11050642030256359</v>
      </c>
      <c r="BR9" s="44">
        <f t="shared" si="35"/>
        <v>7.079923254047886E-2</v>
      </c>
      <c r="BS9" s="44">
        <f t="shared" si="36"/>
        <v>3.55484173308208E-2</v>
      </c>
      <c r="BT9" s="44">
        <f t="shared" si="37"/>
        <v>0.11149412193707495</v>
      </c>
      <c r="BU9" s="44">
        <f t="shared" si="38"/>
        <v>0.10660035817780522</v>
      </c>
      <c r="BV9" s="44">
        <f t="shared" si="39"/>
        <v>0.10867853340033277</v>
      </c>
      <c r="BW9" s="44">
        <f t="shared" si="40"/>
        <v>7.221581446741189E-2</v>
      </c>
      <c r="BX9" s="44">
        <f t="shared" si="41"/>
        <v>7.500586006173493E-2</v>
      </c>
      <c r="BY9" s="44">
        <f t="shared" si="42"/>
        <v>0.10526315789473684</v>
      </c>
      <c r="BZ9" s="44">
        <f t="shared" si="43"/>
        <v>9.9258333397093015E-2</v>
      </c>
      <c r="CA9" s="44">
        <f t="shared" si="44"/>
        <v>0.11529936630361318</v>
      </c>
      <c r="CB9" s="44">
        <f t="shared" si="45"/>
        <v>7.4587414062820143E-2</v>
      </c>
      <c r="CC9" s="44">
        <f t="shared" si="46"/>
        <v>7.221581446741189E-2</v>
      </c>
      <c r="CD9" s="44">
        <f t="shared" si="47"/>
        <v>0.11266736492830196</v>
      </c>
      <c r="CE9" s="44">
        <f t="shared" si="48"/>
        <v>7.1749600333417526E-2</v>
      </c>
      <c r="CF9" s="44">
        <f t="shared" si="49"/>
        <v>7.7615052570633281E-2</v>
      </c>
      <c r="CG9" s="44">
        <f t="shared" si="50"/>
        <v>0.10734844004467697</v>
      </c>
      <c r="CH9" s="44">
        <f t="shared" si="51"/>
        <v>0.10797236261230418</v>
      </c>
      <c r="CI9" s="44">
        <f t="shared" si="52"/>
        <v>7.1337637500642162E-2</v>
      </c>
      <c r="CJ9" s="44">
        <f t="shared" si="53"/>
        <v>0.11274690420042432</v>
      </c>
      <c r="CM9" s="38">
        <v>4</v>
      </c>
      <c r="CN9" s="38" t="s">
        <v>221</v>
      </c>
      <c r="CO9" s="44">
        <f t="shared" si="54"/>
        <v>1.4734657517519378E-2</v>
      </c>
      <c r="CP9" s="44">
        <f t="shared" si="55"/>
        <v>1.2065994998097655E-2</v>
      </c>
      <c r="CQ9" s="44">
        <f t="shared" si="56"/>
        <v>9.6580457292941204E-3</v>
      </c>
      <c r="CR9" s="44">
        <f t="shared" si="57"/>
        <v>8.6136590338380305E-3</v>
      </c>
      <c r="CS9" s="44">
        <f t="shared" si="58"/>
        <v>7.414506114685103E-3</v>
      </c>
      <c r="CT9" s="44">
        <f t="shared" si="59"/>
        <v>4.423258684646914E-3</v>
      </c>
      <c r="CU9" s="44">
        <f t="shared" si="60"/>
        <v>5.9673466963384341E-3</v>
      </c>
      <c r="CV9" s="44">
        <f t="shared" si="61"/>
        <v>3.4691623944834642E-3</v>
      </c>
      <c r="CW9" s="44">
        <f t="shared" si="62"/>
        <v>1.5641303625561151E-3</v>
      </c>
      <c r="CX9" s="44">
        <f t="shared" si="63"/>
        <v>4.3482707555459231E-3</v>
      </c>
      <c r="CY9" s="44">
        <f t="shared" si="64"/>
        <v>3.8376128944009875E-3</v>
      </c>
      <c r="CZ9" s="44">
        <f t="shared" si="65"/>
        <v>3.4777130688106489E-3</v>
      </c>
      <c r="DA9" s="44">
        <f t="shared" si="66"/>
        <v>2.094258619554945E-3</v>
      </c>
      <c r="DB9" s="44">
        <f t="shared" si="67"/>
        <v>1.9501523616051082E-3</v>
      </c>
      <c r="DC9" s="44">
        <f t="shared" si="68"/>
        <v>2.4210526315789471E-3</v>
      </c>
      <c r="DD9" s="44">
        <f t="shared" si="69"/>
        <v>2.0844250013389532E-3</v>
      </c>
      <c r="DE9" s="44">
        <f t="shared" si="70"/>
        <v>2.0753885934650372E-3</v>
      </c>
      <c r="DF9" s="44">
        <f t="shared" si="71"/>
        <v>1.1933986250051223E-3</v>
      </c>
      <c r="DG9" s="44">
        <f t="shared" si="72"/>
        <v>1.0110214025437665E-3</v>
      </c>
      <c r="DH9" s="44">
        <f t="shared" si="73"/>
        <v>1.3520083791396236E-3</v>
      </c>
      <c r="DI9" s="44">
        <f t="shared" si="74"/>
        <v>7.1749600333417525E-4</v>
      </c>
      <c r="DJ9" s="44">
        <f t="shared" si="75"/>
        <v>6.2092042056506624E-4</v>
      </c>
      <c r="DK9" s="44">
        <f t="shared" si="76"/>
        <v>6.4409064026806182E-4</v>
      </c>
      <c r="DL9" s="44">
        <f t="shared" si="77"/>
        <v>4.3188945044921674E-4</v>
      </c>
      <c r="DM9" s="44">
        <f t="shared" si="78"/>
        <v>2.140129125019265E-4</v>
      </c>
      <c r="DN9" s="43">
        <f t="shared" si="79"/>
        <v>1.1274690420042433E-4</v>
      </c>
      <c r="EU9" s="38">
        <v>4</v>
      </c>
      <c r="EV9" s="38" t="s">
        <v>221</v>
      </c>
      <c r="EW9" s="2" t="s">
        <v>398</v>
      </c>
      <c r="EX9" s="52">
        <f t="shared" si="81"/>
        <v>1.0312853224467117E-2</v>
      </c>
      <c r="EY9" s="52">
        <f t="shared" si="82"/>
        <v>1.1551021157021314E-2</v>
      </c>
      <c r="FB9" s="38">
        <v>4</v>
      </c>
      <c r="FC9" s="38" t="s">
        <v>221</v>
      </c>
      <c r="FD9" s="2" t="s">
        <v>398</v>
      </c>
      <c r="FE9" s="49">
        <f t="shared" si="83"/>
        <v>0.52831538251067078</v>
      </c>
    </row>
    <row r="10" spans="1:161" x14ac:dyDescent="0.25">
      <c r="B10" s="38">
        <v>5</v>
      </c>
      <c r="C10" s="38" t="s">
        <v>222</v>
      </c>
      <c r="D10" s="7">
        <v>2</v>
      </c>
      <c r="E10" s="7">
        <v>3</v>
      </c>
      <c r="F10" s="7">
        <v>3</v>
      </c>
      <c r="G10" s="7">
        <v>3</v>
      </c>
      <c r="H10" s="7">
        <v>1</v>
      </c>
      <c r="I10" s="7">
        <v>3</v>
      </c>
      <c r="J10" s="7">
        <v>2</v>
      </c>
      <c r="K10" s="7">
        <v>2</v>
      </c>
      <c r="L10" s="7">
        <v>2</v>
      </c>
      <c r="M10" s="7">
        <v>3</v>
      </c>
      <c r="N10" s="7">
        <v>3</v>
      </c>
      <c r="O10" s="7">
        <v>2</v>
      </c>
      <c r="P10" s="7">
        <v>2</v>
      </c>
      <c r="Q10" s="2">
        <v>2</v>
      </c>
      <c r="R10" s="2">
        <v>2</v>
      </c>
      <c r="S10" s="2">
        <v>2</v>
      </c>
      <c r="T10" s="7">
        <v>2</v>
      </c>
      <c r="U10" s="7">
        <v>2</v>
      </c>
      <c r="V10" s="7">
        <v>2</v>
      </c>
      <c r="W10" s="7">
        <v>3</v>
      </c>
      <c r="X10" s="7">
        <v>2</v>
      </c>
      <c r="Y10" s="7">
        <v>2</v>
      </c>
      <c r="Z10" s="7">
        <v>3</v>
      </c>
      <c r="AA10" s="7">
        <v>3</v>
      </c>
      <c r="AB10" s="7">
        <v>2</v>
      </c>
      <c r="AC10" s="7">
        <v>2</v>
      </c>
      <c r="AF10" s="38">
        <v>5</v>
      </c>
      <c r="AG10" s="38" t="s">
        <v>222</v>
      </c>
      <c r="AH10" s="7">
        <f t="shared" si="2"/>
        <v>4</v>
      </c>
      <c r="AI10" s="7">
        <f t="shared" si="3"/>
        <v>9</v>
      </c>
      <c r="AJ10" s="7">
        <f t="shared" si="4"/>
        <v>9</v>
      </c>
      <c r="AK10" s="7">
        <f t="shared" si="5"/>
        <v>9</v>
      </c>
      <c r="AL10" s="7">
        <f t="shared" si="6"/>
        <v>1</v>
      </c>
      <c r="AM10" s="7">
        <f t="shared" si="7"/>
        <v>9</v>
      </c>
      <c r="AN10" s="7">
        <f t="shared" si="8"/>
        <v>4</v>
      </c>
      <c r="AO10" s="7">
        <f t="shared" si="9"/>
        <v>4</v>
      </c>
      <c r="AP10" s="7">
        <f t="shared" si="10"/>
        <v>4</v>
      </c>
      <c r="AQ10" s="7">
        <f t="shared" si="11"/>
        <v>9</v>
      </c>
      <c r="AR10" s="7">
        <f t="shared" si="12"/>
        <v>9</v>
      </c>
      <c r="AS10" s="7">
        <f t="shared" si="13"/>
        <v>4</v>
      </c>
      <c r="AT10" s="7">
        <f t="shared" si="14"/>
        <v>4</v>
      </c>
      <c r="AU10" s="7">
        <f t="shared" si="15"/>
        <v>4</v>
      </c>
      <c r="AV10" s="7">
        <f t="shared" si="16"/>
        <v>4</v>
      </c>
      <c r="AW10" s="7">
        <f t="shared" si="17"/>
        <v>4</v>
      </c>
      <c r="AX10" s="7">
        <f t="shared" si="18"/>
        <v>4</v>
      </c>
      <c r="AY10" s="7">
        <f t="shared" si="19"/>
        <v>4</v>
      </c>
      <c r="AZ10" s="7">
        <f t="shared" si="20"/>
        <v>4</v>
      </c>
      <c r="BA10" s="7">
        <f t="shared" si="21"/>
        <v>9</v>
      </c>
      <c r="BB10" s="7">
        <f t="shared" si="22"/>
        <v>4</v>
      </c>
      <c r="BC10" s="7">
        <f t="shared" si="23"/>
        <v>4</v>
      </c>
      <c r="BD10" s="7">
        <f t="shared" si="24"/>
        <v>9</v>
      </c>
      <c r="BE10" s="7">
        <f t="shared" si="25"/>
        <v>9</v>
      </c>
      <c r="BF10" s="7">
        <f t="shared" si="26"/>
        <v>4</v>
      </c>
      <c r="BG10" s="7">
        <f t="shared" si="27"/>
        <v>4</v>
      </c>
      <c r="BI10" s="38">
        <v>5</v>
      </c>
      <c r="BJ10" s="38" t="s">
        <v>222</v>
      </c>
      <c r="BK10" s="44">
        <f t="shared" si="28"/>
        <v>6.6372331159997203E-2</v>
      </c>
      <c r="BL10" s="44">
        <f t="shared" si="29"/>
        <v>0.10969086361906959</v>
      </c>
      <c r="BM10" s="44">
        <f t="shared" si="30"/>
        <v>0.10613237065158375</v>
      </c>
      <c r="BN10" s="44">
        <f t="shared" si="31"/>
        <v>0.11043152607484655</v>
      </c>
      <c r="BO10" s="44">
        <f t="shared" si="32"/>
        <v>3.6345618209240697E-2</v>
      </c>
      <c r="BP10" s="44">
        <f t="shared" si="33"/>
        <v>0.11058146711617285</v>
      </c>
      <c r="BQ10" s="44">
        <f t="shared" si="34"/>
        <v>7.3670946868375733E-2</v>
      </c>
      <c r="BR10" s="44">
        <f t="shared" si="35"/>
        <v>7.079923254047886E-2</v>
      </c>
      <c r="BS10" s="44">
        <f t="shared" si="36"/>
        <v>2.3698944887213864E-2</v>
      </c>
      <c r="BT10" s="44">
        <f t="shared" si="37"/>
        <v>0.11149412193707495</v>
      </c>
      <c r="BU10" s="44">
        <f t="shared" si="38"/>
        <v>0.10660035817780522</v>
      </c>
      <c r="BV10" s="44">
        <f t="shared" si="39"/>
        <v>7.2452355600221841E-2</v>
      </c>
      <c r="BW10" s="44">
        <f t="shared" si="40"/>
        <v>7.221581446741189E-2</v>
      </c>
      <c r="BX10" s="44">
        <f t="shared" si="41"/>
        <v>7.500586006173493E-2</v>
      </c>
      <c r="BY10" s="44">
        <f t="shared" si="42"/>
        <v>0.10526315789473684</v>
      </c>
      <c r="BZ10" s="44">
        <f t="shared" si="43"/>
        <v>9.9258333397093015E-2</v>
      </c>
      <c r="CA10" s="44">
        <f t="shared" si="44"/>
        <v>7.6866244202408784E-2</v>
      </c>
      <c r="CB10" s="44">
        <f t="shared" si="45"/>
        <v>7.4587414062820143E-2</v>
      </c>
      <c r="CC10" s="44">
        <f t="shared" si="46"/>
        <v>7.221581446741189E-2</v>
      </c>
      <c r="CD10" s="44">
        <f t="shared" si="47"/>
        <v>0.11266736492830196</v>
      </c>
      <c r="CE10" s="44">
        <f t="shared" si="48"/>
        <v>7.1749600333417526E-2</v>
      </c>
      <c r="CF10" s="44">
        <f t="shared" si="49"/>
        <v>7.7615052570633281E-2</v>
      </c>
      <c r="CG10" s="44">
        <f t="shared" si="50"/>
        <v>0.10734844004467697</v>
      </c>
      <c r="CH10" s="44">
        <f t="shared" si="51"/>
        <v>0.10797236261230418</v>
      </c>
      <c r="CI10" s="44">
        <f t="shared" si="52"/>
        <v>7.1337637500642162E-2</v>
      </c>
      <c r="CJ10" s="44">
        <f t="shared" si="53"/>
        <v>7.5164602800282893E-2</v>
      </c>
      <c r="CM10" s="38">
        <v>5</v>
      </c>
      <c r="CN10" s="38" t="s">
        <v>222</v>
      </c>
      <c r="CO10" s="44">
        <f t="shared" si="54"/>
        <v>9.8231050116795848E-3</v>
      </c>
      <c r="CP10" s="44">
        <f t="shared" si="55"/>
        <v>1.2065994998097655E-2</v>
      </c>
      <c r="CQ10" s="44">
        <f t="shared" si="56"/>
        <v>9.6580457292941204E-3</v>
      </c>
      <c r="CR10" s="44">
        <f t="shared" si="57"/>
        <v>8.6136590338380305E-3</v>
      </c>
      <c r="CS10" s="44">
        <f t="shared" si="58"/>
        <v>2.4715020382283675E-3</v>
      </c>
      <c r="CT10" s="44">
        <f t="shared" si="59"/>
        <v>6.6348880269703706E-3</v>
      </c>
      <c r="CU10" s="44">
        <f t="shared" si="60"/>
        <v>3.9782311308922897E-3</v>
      </c>
      <c r="CV10" s="44">
        <f t="shared" si="61"/>
        <v>3.4691623944834642E-3</v>
      </c>
      <c r="CW10" s="44">
        <f t="shared" si="62"/>
        <v>1.04275357503741E-3</v>
      </c>
      <c r="CX10" s="44">
        <f t="shared" si="63"/>
        <v>4.3482707555459231E-3</v>
      </c>
      <c r="CY10" s="44">
        <f t="shared" si="64"/>
        <v>3.8376128944009875E-3</v>
      </c>
      <c r="CZ10" s="44">
        <f t="shared" si="65"/>
        <v>2.3184753792070988E-3</v>
      </c>
      <c r="DA10" s="44">
        <f t="shared" si="66"/>
        <v>2.094258619554945E-3</v>
      </c>
      <c r="DB10" s="44">
        <f t="shared" si="67"/>
        <v>1.9501523616051082E-3</v>
      </c>
      <c r="DC10" s="44">
        <f t="shared" si="68"/>
        <v>2.4210526315789471E-3</v>
      </c>
      <c r="DD10" s="44">
        <f t="shared" si="69"/>
        <v>2.0844250013389532E-3</v>
      </c>
      <c r="DE10" s="44">
        <f t="shared" si="70"/>
        <v>1.383592395643358E-3</v>
      </c>
      <c r="DF10" s="44">
        <f t="shared" si="71"/>
        <v>1.1933986250051223E-3</v>
      </c>
      <c r="DG10" s="44">
        <f t="shared" si="72"/>
        <v>1.0110214025437665E-3</v>
      </c>
      <c r="DH10" s="44">
        <f t="shared" si="73"/>
        <v>1.3520083791396236E-3</v>
      </c>
      <c r="DI10" s="44">
        <f t="shared" si="74"/>
        <v>7.1749600333417525E-4</v>
      </c>
      <c r="DJ10" s="44">
        <f t="shared" si="75"/>
        <v>6.2092042056506624E-4</v>
      </c>
      <c r="DK10" s="44">
        <f t="shared" si="76"/>
        <v>6.4409064026806182E-4</v>
      </c>
      <c r="DL10" s="44">
        <f t="shared" si="77"/>
        <v>4.3188945044921674E-4</v>
      </c>
      <c r="DM10" s="44">
        <f t="shared" si="78"/>
        <v>2.140129125019265E-4</v>
      </c>
      <c r="DN10" s="43">
        <f t="shared" si="79"/>
        <v>7.5164602800282889E-5</v>
      </c>
      <c r="EU10" s="38">
        <v>5</v>
      </c>
      <c r="EV10" s="38" t="s">
        <v>222</v>
      </c>
      <c r="EW10" s="2" t="s">
        <v>399</v>
      </c>
      <c r="EX10" s="52">
        <f t="shared" si="81"/>
        <v>1.4089445625703112E-2</v>
      </c>
      <c r="EY10" s="52">
        <f t="shared" si="82"/>
        <v>9.034539610654771E-3</v>
      </c>
      <c r="FB10" s="38">
        <v>5</v>
      </c>
      <c r="FC10" s="38" t="s">
        <v>222</v>
      </c>
      <c r="FD10" s="2" t="s">
        <v>399</v>
      </c>
      <c r="FE10" s="49">
        <f t="shared" si="83"/>
        <v>0.39069993854042717</v>
      </c>
    </row>
    <row r="11" spans="1:161" x14ac:dyDescent="0.25">
      <c r="B11" s="38">
        <v>6</v>
      </c>
      <c r="C11" s="38" t="s">
        <v>223</v>
      </c>
      <c r="D11" s="7">
        <v>2</v>
      </c>
      <c r="E11" s="7">
        <v>3</v>
      </c>
      <c r="F11" s="7">
        <v>3</v>
      </c>
      <c r="G11" s="7">
        <v>2</v>
      </c>
      <c r="H11" s="7">
        <v>2</v>
      </c>
      <c r="I11" s="7">
        <v>3</v>
      </c>
      <c r="J11" s="7">
        <v>2</v>
      </c>
      <c r="K11" s="7">
        <v>2</v>
      </c>
      <c r="L11" s="7">
        <v>3</v>
      </c>
      <c r="M11" s="7">
        <v>1</v>
      </c>
      <c r="N11" s="7">
        <v>3</v>
      </c>
      <c r="O11" s="7">
        <v>2</v>
      </c>
      <c r="P11" s="7">
        <v>2</v>
      </c>
      <c r="Q11" s="2">
        <v>2</v>
      </c>
      <c r="R11" s="2">
        <v>2</v>
      </c>
      <c r="S11" s="2">
        <v>1</v>
      </c>
      <c r="T11" s="7">
        <v>2</v>
      </c>
      <c r="U11" s="7">
        <v>3</v>
      </c>
      <c r="V11" s="7">
        <v>3</v>
      </c>
      <c r="W11" s="7">
        <v>4</v>
      </c>
      <c r="X11" s="7">
        <v>2</v>
      </c>
      <c r="Y11" s="7">
        <v>3</v>
      </c>
      <c r="Z11" s="7">
        <v>2</v>
      </c>
      <c r="AA11" s="7">
        <v>2</v>
      </c>
      <c r="AB11" s="7">
        <v>2</v>
      </c>
      <c r="AC11" s="7">
        <v>3</v>
      </c>
      <c r="AF11" s="38">
        <v>6</v>
      </c>
      <c r="AG11" s="38" t="s">
        <v>223</v>
      </c>
      <c r="AH11" s="7">
        <f t="shared" si="2"/>
        <v>4</v>
      </c>
      <c r="AI11" s="7">
        <f t="shared" si="3"/>
        <v>9</v>
      </c>
      <c r="AJ11" s="7">
        <f t="shared" si="4"/>
        <v>9</v>
      </c>
      <c r="AK11" s="7">
        <f t="shared" si="5"/>
        <v>4</v>
      </c>
      <c r="AL11" s="7">
        <f t="shared" si="6"/>
        <v>4</v>
      </c>
      <c r="AM11" s="7">
        <f t="shared" si="7"/>
        <v>9</v>
      </c>
      <c r="AN11" s="7">
        <f t="shared" si="8"/>
        <v>4</v>
      </c>
      <c r="AO11" s="7">
        <f t="shared" si="9"/>
        <v>4</v>
      </c>
      <c r="AP11" s="7">
        <f t="shared" si="10"/>
        <v>9</v>
      </c>
      <c r="AQ11" s="7">
        <f t="shared" si="11"/>
        <v>1</v>
      </c>
      <c r="AR11" s="7">
        <f t="shared" si="12"/>
        <v>9</v>
      </c>
      <c r="AS11" s="7">
        <f t="shared" si="13"/>
        <v>4</v>
      </c>
      <c r="AT11" s="7">
        <f t="shared" si="14"/>
        <v>4</v>
      </c>
      <c r="AU11" s="7">
        <f t="shared" si="15"/>
        <v>4</v>
      </c>
      <c r="AV11" s="7">
        <f t="shared" si="16"/>
        <v>4</v>
      </c>
      <c r="AW11" s="7">
        <f t="shared" si="17"/>
        <v>1</v>
      </c>
      <c r="AX11" s="7">
        <f t="shared" si="18"/>
        <v>4</v>
      </c>
      <c r="AY11" s="7">
        <f t="shared" si="19"/>
        <v>9</v>
      </c>
      <c r="AZ11" s="7">
        <f t="shared" si="20"/>
        <v>9</v>
      </c>
      <c r="BA11" s="7">
        <f t="shared" si="21"/>
        <v>16</v>
      </c>
      <c r="BB11" s="7">
        <f t="shared" si="22"/>
        <v>4</v>
      </c>
      <c r="BC11" s="7">
        <f t="shared" si="23"/>
        <v>9</v>
      </c>
      <c r="BD11" s="7">
        <f t="shared" si="24"/>
        <v>4</v>
      </c>
      <c r="BE11" s="7">
        <f t="shared" si="25"/>
        <v>4</v>
      </c>
      <c r="BF11" s="7">
        <f t="shared" si="26"/>
        <v>4</v>
      </c>
      <c r="BG11" s="7">
        <f t="shared" si="27"/>
        <v>9</v>
      </c>
      <c r="BI11" s="38">
        <v>6</v>
      </c>
      <c r="BJ11" s="38" t="s">
        <v>223</v>
      </c>
      <c r="BK11" s="44">
        <f t="shared" si="28"/>
        <v>6.6372331159997203E-2</v>
      </c>
      <c r="BL11" s="44">
        <f t="shared" si="29"/>
        <v>0.10969086361906959</v>
      </c>
      <c r="BM11" s="44">
        <f t="shared" si="30"/>
        <v>0.10613237065158375</v>
      </c>
      <c r="BN11" s="44">
        <f t="shared" si="31"/>
        <v>7.3621017383231027E-2</v>
      </c>
      <c r="BO11" s="44">
        <f t="shared" si="32"/>
        <v>7.2691236418481395E-2</v>
      </c>
      <c r="BP11" s="44">
        <f t="shared" si="33"/>
        <v>0.11058146711617285</v>
      </c>
      <c r="BQ11" s="44">
        <f t="shared" si="34"/>
        <v>7.3670946868375733E-2</v>
      </c>
      <c r="BR11" s="44">
        <f t="shared" si="35"/>
        <v>7.079923254047886E-2</v>
      </c>
      <c r="BS11" s="44">
        <f t="shared" si="36"/>
        <v>3.55484173308208E-2</v>
      </c>
      <c r="BT11" s="44">
        <f t="shared" si="37"/>
        <v>3.7164707312358318E-2</v>
      </c>
      <c r="BU11" s="44">
        <f t="shared" si="38"/>
        <v>0.10660035817780522</v>
      </c>
      <c r="BV11" s="44">
        <f t="shared" si="39"/>
        <v>7.2452355600221841E-2</v>
      </c>
      <c r="BW11" s="44">
        <f t="shared" si="40"/>
        <v>7.221581446741189E-2</v>
      </c>
      <c r="BX11" s="44">
        <f t="shared" si="41"/>
        <v>7.500586006173493E-2</v>
      </c>
      <c r="BY11" s="44">
        <f t="shared" si="42"/>
        <v>0.10526315789473684</v>
      </c>
      <c r="BZ11" s="44">
        <f t="shared" si="43"/>
        <v>4.9629166698546508E-2</v>
      </c>
      <c r="CA11" s="44">
        <f t="shared" si="44"/>
        <v>7.6866244202408784E-2</v>
      </c>
      <c r="CB11" s="44">
        <f t="shared" si="45"/>
        <v>0.11188112109423022</v>
      </c>
      <c r="CC11" s="44">
        <f t="shared" si="46"/>
        <v>0.10832372170111783</v>
      </c>
      <c r="CD11" s="44">
        <f t="shared" si="47"/>
        <v>0.15022315323773594</v>
      </c>
      <c r="CE11" s="44">
        <f t="shared" si="48"/>
        <v>7.1749600333417526E-2</v>
      </c>
      <c r="CF11" s="44">
        <f t="shared" si="49"/>
        <v>0.11642257885594992</v>
      </c>
      <c r="CG11" s="44">
        <f t="shared" si="50"/>
        <v>7.156562669645132E-2</v>
      </c>
      <c r="CH11" s="44">
        <f t="shared" si="51"/>
        <v>7.198157507486945E-2</v>
      </c>
      <c r="CI11" s="44">
        <f t="shared" si="52"/>
        <v>7.1337637500642162E-2</v>
      </c>
      <c r="CJ11" s="44">
        <f t="shared" si="53"/>
        <v>0.11274690420042432</v>
      </c>
      <c r="CM11" s="38">
        <v>6</v>
      </c>
      <c r="CN11" s="38" t="s">
        <v>223</v>
      </c>
      <c r="CO11" s="44">
        <f t="shared" si="54"/>
        <v>9.8231050116795848E-3</v>
      </c>
      <c r="CP11" s="44">
        <f t="shared" si="55"/>
        <v>1.2065994998097655E-2</v>
      </c>
      <c r="CQ11" s="44">
        <f t="shared" si="56"/>
        <v>9.6580457292941204E-3</v>
      </c>
      <c r="CR11" s="44">
        <f t="shared" si="57"/>
        <v>5.7424393558920201E-3</v>
      </c>
      <c r="CS11" s="44">
        <f t="shared" si="58"/>
        <v>4.943004076456735E-3</v>
      </c>
      <c r="CT11" s="44">
        <f t="shared" si="59"/>
        <v>6.6348880269703706E-3</v>
      </c>
      <c r="CU11" s="44">
        <f t="shared" si="60"/>
        <v>3.9782311308922897E-3</v>
      </c>
      <c r="CV11" s="44">
        <f t="shared" si="61"/>
        <v>3.4691623944834642E-3</v>
      </c>
      <c r="CW11" s="44">
        <f t="shared" si="62"/>
        <v>1.5641303625561151E-3</v>
      </c>
      <c r="CX11" s="44">
        <f t="shared" si="63"/>
        <v>1.4494235851819743E-3</v>
      </c>
      <c r="CY11" s="44">
        <f t="shared" si="64"/>
        <v>3.8376128944009875E-3</v>
      </c>
      <c r="CZ11" s="44">
        <f t="shared" si="65"/>
        <v>2.3184753792070988E-3</v>
      </c>
      <c r="DA11" s="44">
        <f t="shared" si="66"/>
        <v>2.094258619554945E-3</v>
      </c>
      <c r="DB11" s="44">
        <f t="shared" si="67"/>
        <v>1.9501523616051082E-3</v>
      </c>
      <c r="DC11" s="44">
        <f t="shared" si="68"/>
        <v>2.4210526315789471E-3</v>
      </c>
      <c r="DD11" s="44">
        <f t="shared" si="69"/>
        <v>1.0422125006694766E-3</v>
      </c>
      <c r="DE11" s="44">
        <f t="shared" si="70"/>
        <v>1.383592395643358E-3</v>
      </c>
      <c r="DF11" s="44">
        <f t="shared" si="71"/>
        <v>1.7900979375076835E-3</v>
      </c>
      <c r="DG11" s="44">
        <f t="shared" si="72"/>
        <v>1.5165321038156496E-3</v>
      </c>
      <c r="DH11" s="44">
        <f t="shared" si="73"/>
        <v>1.8026778388528313E-3</v>
      </c>
      <c r="DI11" s="44">
        <f t="shared" si="74"/>
        <v>7.1749600333417525E-4</v>
      </c>
      <c r="DJ11" s="44">
        <f t="shared" si="75"/>
        <v>9.3138063084759941E-4</v>
      </c>
      <c r="DK11" s="44">
        <f t="shared" si="76"/>
        <v>4.2939376017870793E-4</v>
      </c>
      <c r="DL11" s="44">
        <f t="shared" si="77"/>
        <v>2.8792630029947781E-4</v>
      </c>
      <c r="DM11" s="44">
        <f t="shared" si="78"/>
        <v>2.140129125019265E-4</v>
      </c>
      <c r="DN11" s="43">
        <f t="shared" si="79"/>
        <v>1.1274690420042433E-4</v>
      </c>
      <c r="EU11" s="38">
        <v>6</v>
      </c>
      <c r="EV11" s="38" t="s">
        <v>223</v>
      </c>
      <c r="EW11" s="2" t="s">
        <v>400</v>
      </c>
      <c r="EX11" s="52">
        <f t="shared" si="81"/>
        <v>1.4032349467798522E-2</v>
      </c>
      <c r="EY11" s="52">
        <f t="shared" si="82"/>
        <v>8.5474333913143092E-3</v>
      </c>
      <c r="FB11" s="38">
        <v>6</v>
      </c>
      <c r="FC11" s="38" t="s">
        <v>223</v>
      </c>
      <c r="FD11" s="2" t="s">
        <v>400</v>
      </c>
      <c r="FE11" s="49">
        <f t="shared" si="83"/>
        <v>0.3785436487430483</v>
      </c>
    </row>
    <row r="12" spans="1:161" x14ac:dyDescent="0.25">
      <c r="B12" s="38">
        <v>7</v>
      </c>
      <c r="C12" s="38" t="s">
        <v>224</v>
      </c>
      <c r="D12" s="7">
        <v>2</v>
      </c>
      <c r="E12" s="7">
        <v>2</v>
      </c>
      <c r="F12" s="7">
        <v>3</v>
      </c>
      <c r="G12" s="7">
        <v>2</v>
      </c>
      <c r="H12" s="7">
        <v>2</v>
      </c>
      <c r="I12" s="7">
        <v>3</v>
      </c>
      <c r="J12" s="7">
        <v>2</v>
      </c>
      <c r="K12" s="7">
        <v>2</v>
      </c>
      <c r="L12" s="7">
        <v>3</v>
      </c>
      <c r="M12" s="7">
        <v>3</v>
      </c>
      <c r="N12" s="7">
        <v>3</v>
      </c>
      <c r="O12" s="7">
        <v>2</v>
      </c>
      <c r="P12" s="7">
        <v>2</v>
      </c>
      <c r="Q12" s="2">
        <v>2</v>
      </c>
      <c r="R12" s="2">
        <v>2</v>
      </c>
      <c r="S12" s="2">
        <v>1</v>
      </c>
      <c r="T12" s="7">
        <v>2</v>
      </c>
      <c r="U12" s="7">
        <v>2</v>
      </c>
      <c r="V12" s="7">
        <v>3</v>
      </c>
      <c r="W12" s="7">
        <v>3</v>
      </c>
      <c r="X12" s="7">
        <v>3</v>
      </c>
      <c r="Y12" s="7">
        <v>2</v>
      </c>
      <c r="Z12" s="7">
        <v>2</v>
      </c>
      <c r="AA12" s="7">
        <v>2</v>
      </c>
      <c r="AB12" s="7">
        <v>2</v>
      </c>
      <c r="AC12" s="7">
        <v>3</v>
      </c>
      <c r="AF12" s="38">
        <v>7</v>
      </c>
      <c r="AG12" s="38" t="s">
        <v>224</v>
      </c>
      <c r="AH12" s="7">
        <f t="shared" si="2"/>
        <v>4</v>
      </c>
      <c r="AI12" s="7">
        <f t="shared" si="3"/>
        <v>4</v>
      </c>
      <c r="AJ12" s="7">
        <f t="shared" si="4"/>
        <v>9</v>
      </c>
      <c r="AK12" s="7">
        <f t="shared" si="5"/>
        <v>4</v>
      </c>
      <c r="AL12" s="7">
        <f t="shared" si="6"/>
        <v>4</v>
      </c>
      <c r="AM12" s="7">
        <f t="shared" si="7"/>
        <v>9</v>
      </c>
      <c r="AN12" s="7">
        <f t="shared" si="8"/>
        <v>4</v>
      </c>
      <c r="AO12" s="7">
        <f t="shared" si="9"/>
        <v>4</v>
      </c>
      <c r="AP12" s="7">
        <f t="shared" si="10"/>
        <v>9</v>
      </c>
      <c r="AQ12" s="7">
        <f t="shared" si="11"/>
        <v>9</v>
      </c>
      <c r="AR12" s="7">
        <f t="shared" si="12"/>
        <v>9</v>
      </c>
      <c r="AS12" s="7">
        <f t="shared" si="13"/>
        <v>4</v>
      </c>
      <c r="AT12" s="7">
        <f t="shared" si="14"/>
        <v>4</v>
      </c>
      <c r="AU12" s="7">
        <f t="shared" si="15"/>
        <v>4</v>
      </c>
      <c r="AV12" s="7">
        <f t="shared" si="16"/>
        <v>4</v>
      </c>
      <c r="AW12" s="7">
        <f t="shared" si="17"/>
        <v>1</v>
      </c>
      <c r="AX12" s="7">
        <f t="shared" si="18"/>
        <v>4</v>
      </c>
      <c r="AY12" s="7">
        <f t="shared" si="19"/>
        <v>4</v>
      </c>
      <c r="AZ12" s="7">
        <f t="shared" si="20"/>
        <v>9</v>
      </c>
      <c r="BA12" s="7">
        <f t="shared" si="21"/>
        <v>9</v>
      </c>
      <c r="BB12" s="7">
        <f t="shared" si="22"/>
        <v>9</v>
      </c>
      <c r="BC12" s="7">
        <f t="shared" si="23"/>
        <v>4</v>
      </c>
      <c r="BD12" s="7">
        <f t="shared" si="24"/>
        <v>4</v>
      </c>
      <c r="BE12" s="7">
        <f t="shared" si="25"/>
        <v>4</v>
      </c>
      <c r="BF12" s="7">
        <f t="shared" si="26"/>
        <v>4</v>
      </c>
      <c r="BG12" s="7">
        <f t="shared" si="27"/>
        <v>9</v>
      </c>
      <c r="BI12" s="38">
        <v>7</v>
      </c>
      <c r="BJ12" s="38" t="s">
        <v>224</v>
      </c>
      <c r="BK12" s="44">
        <f t="shared" si="28"/>
        <v>6.6372331159997203E-2</v>
      </c>
      <c r="BL12" s="44">
        <f t="shared" si="29"/>
        <v>7.3127242412713067E-2</v>
      </c>
      <c r="BM12" s="44">
        <f t="shared" si="30"/>
        <v>0.10613237065158375</v>
      </c>
      <c r="BN12" s="44">
        <f t="shared" si="31"/>
        <v>7.3621017383231027E-2</v>
      </c>
      <c r="BO12" s="44">
        <f t="shared" si="32"/>
        <v>7.2691236418481395E-2</v>
      </c>
      <c r="BP12" s="44">
        <f t="shared" si="33"/>
        <v>0.11058146711617285</v>
      </c>
      <c r="BQ12" s="44">
        <f t="shared" si="34"/>
        <v>7.3670946868375733E-2</v>
      </c>
      <c r="BR12" s="44">
        <f t="shared" si="35"/>
        <v>7.079923254047886E-2</v>
      </c>
      <c r="BS12" s="44">
        <f t="shared" si="36"/>
        <v>3.55484173308208E-2</v>
      </c>
      <c r="BT12" s="44">
        <f t="shared" si="37"/>
        <v>0.11149412193707495</v>
      </c>
      <c r="BU12" s="44">
        <f t="shared" si="38"/>
        <v>0.10660035817780522</v>
      </c>
      <c r="BV12" s="44">
        <f t="shared" si="39"/>
        <v>7.2452355600221841E-2</v>
      </c>
      <c r="BW12" s="44">
        <f t="shared" si="40"/>
        <v>7.221581446741189E-2</v>
      </c>
      <c r="BX12" s="44">
        <f t="shared" si="41"/>
        <v>7.500586006173493E-2</v>
      </c>
      <c r="BY12" s="44">
        <f t="shared" si="42"/>
        <v>0.10526315789473684</v>
      </c>
      <c r="BZ12" s="44">
        <f t="shared" si="43"/>
        <v>4.9629166698546508E-2</v>
      </c>
      <c r="CA12" s="44">
        <f t="shared" si="44"/>
        <v>7.6866244202408784E-2</v>
      </c>
      <c r="CB12" s="44">
        <f t="shared" si="45"/>
        <v>7.4587414062820143E-2</v>
      </c>
      <c r="CC12" s="44">
        <f t="shared" si="46"/>
        <v>0.10832372170111783</v>
      </c>
      <c r="CD12" s="44">
        <f t="shared" si="47"/>
        <v>0.11266736492830196</v>
      </c>
      <c r="CE12" s="44">
        <f t="shared" si="48"/>
        <v>0.10762440050012628</v>
      </c>
      <c r="CF12" s="44">
        <f t="shared" si="49"/>
        <v>7.7615052570633281E-2</v>
      </c>
      <c r="CG12" s="44">
        <f t="shared" si="50"/>
        <v>7.156562669645132E-2</v>
      </c>
      <c r="CH12" s="44">
        <f t="shared" si="51"/>
        <v>7.198157507486945E-2</v>
      </c>
      <c r="CI12" s="44">
        <f t="shared" si="52"/>
        <v>7.1337637500642162E-2</v>
      </c>
      <c r="CJ12" s="44">
        <f t="shared" si="53"/>
        <v>0.11274690420042432</v>
      </c>
      <c r="CM12" s="38">
        <v>7</v>
      </c>
      <c r="CN12" s="38" t="s">
        <v>224</v>
      </c>
      <c r="CO12" s="44">
        <f t="shared" si="54"/>
        <v>9.8231050116795848E-3</v>
      </c>
      <c r="CP12" s="44">
        <f t="shared" si="55"/>
        <v>8.0439966653984372E-3</v>
      </c>
      <c r="CQ12" s="44">
        <f t="shared" si="56"/>
        <v>9.6580457292941204E-3</v>
      </c>
      <c r="CR12" s="44">
        <f t="shared" si="57"/>
        <v>5.7424393558920201E-3</v>
      </c>
      <c r="CS12" s="44">
        <f t="shared" si="58"/>
        <v>4.943004076456735E-3</v>
      </c>
      <c r="CT12" s="44">
        <f t="shared" si="59"/>
        <v>6.6348880269703706E-3</v>
      </c>
      <c r="CU12" s="44">
        <f t="shared" si="60"/>
        <v>3.9782311308922897E-3</v>
      </c>
      <c r="CV12" s="44">
        <f t="shared" si="61"/>
        <v>3.4691623944834642E-3</v>
      </c>
      <c r="CW12" s="44">
        <f t="shared" si="62"/>
        <v>1.5641303625561151E-3</v>
      </c>
      <c r="CX12" s="44">
        <f t="shared" si="63"/>
        <v>4.3482707555459231E-3</v>
      </c>
      <c r="CY12" s="44">
        <f t="shared" si="64"/>
        <v>3.8376128944009875E-3</v>
      </c>
      <c r="CZ12" s="44">
        <f t="shared" si="65"/>
        <v>2.3184753792070988E-3</v>
      </c>
      <c r="DA12" s="44">
        <f t="shared" si="66"/>
        <v>2.094258619554945E-3</v>
      </c>
      <c r="DB12" s="44">
        <f t="shared" si="67"/>
        <v>1.9501523616051082E-3</v>
      </c>
      <c r="DC12" s="44">
        <f t="shared" si="68"/>
        <v>2.4210526315789471E-3</v>
      </c>
      <c r="DD12" s="44">
        <f t="shared" si="69"/>
        <v>1.0422125006694766E-3</v>
      </c>
      <c r="DE12" s="44">
        <f t="shared" si="70"/>
        <v>1.383592395643358E-3</v>
      </c>
      <c r="DF12" s="44">
        <f t="shared" si="71"/>
        <v>1.1933986250051223E-3</v>
      </c>
      <c r="DG12" s="44">
        <f t="shared" si="72"/>
        <v>1.5165321038156496E-3</v>
      </c>
      <c r="DH12" s="44">
        <f t="shared" si="73"/>
        <v>1.3520083791396236E-3</v>
      </c>
      <c r="DI12" s="44">
        <f t="shared" si="74"/>
        <v>1.0762440050012629E-3</v>
      </c>
      <c r="DJ12" s="44">
        <f t="shared" si="75"/>
        <v>6.2092042056506624E-4</v>
      </c>
      <c r="DK12" s="44">
        <f t="shared" si="76"/>
        <v>4.2939376017870793E-4</v>
      </c>
      <c r="DL12" s="44">
        <f t="shared" si="77"/>
        <v>2.8792630029947781E-4</v>
      </c>
      <c r="DM12" s="44">
        <f t="shared" si="78"/>
        <v>2.140129125019265E-4</v>
      </c>
      <c r="DN12" s="43">
        <f t="shared" si="79"/>
        <v>1.1274690420042433E-4</v>
      </c>
      <c r="EU12" s="38">
        <v>7</v>
      </c>
      <c r="EV12" s="38" t="s">
        <v>224</v>
      </c>
      <c r="EW12" s="2" t="s">
        <v>401</v>
      </c>
      <c r="EX12" s="52">
        <f t="shared" si="81"/>
        <v>1.4342388991977801E-2</v>
      </c>
      <c r="EY12" s="52">
        <f t="shared" si="82"/>
        <v>7.9525897624156267E-3</v>
      </c>
      <c r="FB12" s="38">
        <v>7</v>
      </c>
      <c r="FC12" s="38" t="s">
        <v>224</v>
      </c>
      <c r="FD12" s="2" t="s">
        <v>401</v>
      </c>
      <c r="FE12" s="49">
        <f t="shared" si="83"/>
        <v>0.35669869211463123</v>
      </c>
    </row>
    <row r="13" spans="1:161" x14ac:dyDescent="0.25">
      <c r="B13" s="38">
        <v>8</v>
      </c>
      <c r="C13" s="38" t="s">
        <v>225</v>
      </c>
      <c r="D13" s="7">
        <v>4</v>
      </c>
      <c r="E13" s="7">
        <v>3</v>
      </c>
      <c r="F13" s="7">
        <v>3</v>
      </c>
      <c r="G13" s="7">
        <v>2</v>
      </c>
      <c r="H13" s="7">
        <v>2</v>
      </c>
      <c r="I13" s="7">
        <v>3</v>
      </c>
      <c r="J13" s="7">
        <v>2</v>
      </c>
      <c r="K13" s="7">
        <v>2</v>
      </c>
      <c r="L13" s="7">
        <v>3</v>
      </c>
      <c r="M13" s="7">
        <v>3</v>
      </c>
      <c r="N13" s="7">
        <v>2</v>
      </c>
      <c r="O13" s="7">
        <v>2</v>
      </c>
      <c r="P13" s="7">
        <v>2</v>
      </c>
      <c r="Q13" s="2">
        <v>1</v>
      </c>
      <c r="R13" s="2">
        <v>2</v>
      </c>
      <c r="S13" s="2">
        <v>1</v>
      </c>
      <c r="T13" s="7">
        <v>2</v>
      </c>
      <c r="U13" s="7">
        <v>2</v>
      </c>
      <c r="V13" s="7">
        <v>3</v>
      </c>
      <c r="W13" s="7">
        <v>2</v>
      </c>
      <c r="X13" s="7">
        <v>3</v>
      </c>
      <c r="Y13" s="7">
        <v>2</v>
      </c>
      <c r="Z13" s="7">
        <v>3</v>
      </c>
      <c r="AA13" s="7">
        <v>3</v>
      </c>
      <c r="AB13" s="7">
        <v>2</v>
      </c>
      <c r="AC13" s="7">
        <v>3</v>
      </c>
      <c r="AF13" s="38">
        <v>8</v>
      </c>
      <c r="AG13" s="38" t="s">
        <v>225</v>
      </c>
      <c r="AH13" s="7">
        <f t="shared" si="2"/>
        <v>16</v>
      </c>
      <c r="AI13" s="7">
        <f t="shared" si="3"/>
        <v>9</v>
      </c>
      <c r="AJ13" s="7">
        <f t="shared" si="4"/>
        <v>9</v>
      </c>
      <c r="AK13" s="7">
        <f t="shared" si="5"/>
        <v>4</v>
      </c>
      <c r="AL13" s="7">
        <f t="shared" si="6"/>
        <v>4</v>
      </c>
      <c r="AM13" s="7">
        <f t="shared" si="7"/>
        <v>9</v>
      </c>
      <c r="AN13" s="7">
        <f t="shared" si="8"/>
        <v>4</v>
      </c>
      <c r="AO13" s="7">
        <f t="shared" si="9"/>
        <v>4</v>
      </c>
      <c r="AP13" s="7">
        <f t="shared" si="10"/>
        <v>9</v>
      </c>
      <c r="AQ13" s="7">
        <f t="shared" si="11"/>
        <v>9</v>
      </c>
      <c r="AR13" s="7">
        <f t="shared" si="12"/>
        <v>4</v>
      </c>
      <c r="AS13" s="7">
        <f t="shared" si="13"/>
        <v>4</v>
      </c>
      <c r="AT13" s="7">
        <f t="shared" si="14"/>
        <v>4</v>
      </c>
      <c r="AU13" s="7">
        <f t="shared" si="15"/>
        <v>1</v>
      </c>
      <c r="AV13" s="7">
        <f t="shared" si="16"/>
        <v>4</v>
      </c>
      <c r="AW13" s="7">
        <f t="shared" si="17"/>
        <v>1</v>
      </c>
      <c r="AX13" s="7">
        <f t="shared" si="18"/>
        <v>4</v>
      </c>
      <c r="AY13" s="7">
        <f t="shared" si="19"/>
        <v>4</v>
      </c>
      <c r="AZ13" s="7">
        <f t="shared" si="20"/>
        <v>9</v>
      </c>
      <c r="BA13" s="7">
        <f t="shared" si="21"/>
        <v>4</v>
      </c>
      <c r="BB13" s="7">
        <f t="shared" si="22"/>
        <v>9</v>
      </c>
      <c r="BC13" s="7">
        <f t="shared" si="23"/>
        <v>4</v>
      </c>
      <c r="BD13" s="7">
        <f t="shared" si="24"/>
        <v>9</v>
      </c>
      <c r="BE13" s="7">
        <f t="shared" si="25"/>
        <v>9</v>
      </c>
      <c r="BF13" s="7">
        <f t="shared" si="26"/>
        <v>4</v>
      </c>
      <c r="BG13" s="7">
        <f t="shared" si="27"/>
        <v>9</v>
      </c>
      <c r="BI13" s="38">
        <v>8</v>
      </c>
      <c r="BJ13" s="38" t="s">
        <v>225</v>
      </c>
      <c r="BK13" s="44">
        <f t="shared" si="28"/>
        <v>0.13274466231999441</v>
      </c>
      <c r="BL13" s="44">
        <f t="shared" si="29"/>
        <v>0.10969086361906959</v>
      </c>
      <c r="BM13" s="44">
        <f t="shared" si="30"/>
        <v>0.10613237065158375</v>
      </c>
      <c r="BN13" s="44">
        <f t="shared" si="31"/>
        <v>7.3621017383231027E-2</v>
      </c>
      <c r="BO13" s="44">
        <f t="shared" si="32"/>
        <v>7.2691236418481395E-2</v>
      </c>
      <c r="BP13" s="44">
        <f t="shared" si="33"/>
        <v>0.11058146711617285</v>
      </c>
      <c r="BQ13" s="44">
        <f t="shared" si="34"/>
        <v>7.3670946868375733E-2</v>
      </c>
      <c r="BR13" s="44">
        <f t="shared" si="35"/>
        <v>7.079923254047886E-2</v>
      </c>
      <c r="BS13" s="44">
        <f t="shared" si="36"/>
        <v>3.55484173308208E-2</v>
      </c>
      <c r="BT13" s="44">
        <f t="shared" si="37"/>
        <v>0.11149412193707495</v>
      </c>
      <c r="BU13" s="44">
        <f t="shared" si="38"/>
        <v>7.1066905451870152E-2</v>
      </c>
      <c r="BV13" s="44">
        <f t="shared" si="39"/>
        <v>7.2452355600221841E-2</v>
      </c>
      <c r="BW13" s="44">
        <f t="shared" si="40"/>
        <v>7.221581446741189E-2</v>
      </c>
      <c r="BX13" s="44">
        <f t="shared" si="41"/>
        <v>3.7502930030867465E-2</v>
      </c>
      <c r="BY13" s="44">
        <f t="shared" si="42"/>
        <v>0.10526315789473684</v>
      </c>
      <c r="BZ13" s="44">
        <f t="shared" si="43"/>
        <v>4.9629166698546508E-2</v>
      </c>
      <c r="CA13" s="44">
        <f t="shared" si="44"/>
        <v>7.6866244202408784E-2</v>
      </c>
      <c r="CB13" s="44">
        <f t="shared" si="45"/>
        <v>7.4587414062820143E-2</v>
      </c>
      <c r="CC13" s="44">
        <f t="shared" si="46"/>
        <v>0.10832372170111783</v>
      </c>
      <c r="CD13" s="44">
        <f t="shared" si="47"/>
        <v>7.511157661886797E-2</v>
      </c>
      <c r="CE13" s="44">
        <f t="shared" si="48"/>
        <v>0.10762440050012628</v>
      </c>
      <c r="CF13" s="44">
        <f t="shared" si="49"/>
        <v>7.7615052570633281E-2</v>
      </c>
      <c r="CG13" s="44">
        <f t="shared" si="50"/>
        <v>0.10734844004467697</v>
      </c>
      <c r="CH13" s="44">
        <f t="shared" si="51"/>
        <v>0.10797236261230418</v>
      </c>
      <c r="CI13" s="44">
        <f t="shared" si="52"/>
        <v>7.1337637500642162E-2</v>
      </c>
      <c r="CJ13" s="44">
        <f t="shared" si="53"/>
        <v>0.11274690420042432</v>
      </c>
      <c r="CM13" s="38">
        <v>8</v>
      </c>
      <c r="CN13" s="38" t="s">
        <v>225</v>
      </c>
      <c r="CO13" s="44">
        <f t="shared" si="54"/>
        <v>1.964621002335917E-2</v>
      </c>
      <c r="CP13" s="44">
        <f t="shared" si="55"/>
        <v>1.2065994998097655E-2</v>
      </c>
      <c r="CQ13" s="44">
        <f t="shared" si="56"/>
        <v>9.6580457292941204E-3</v>
      </c>
      <c r="CR13" s="44">
        <f t="shared" si="57"/>
        <v>5.7424393558920201E-3</v>
      </c>
      <c r="CS13" s="44">
        <f t="shared" si="58"/>
        <v>4.943004076456735E-3</v>
      </c>
      <c r="CT13" s="44">
        <f t="shared" si="59"/>
        <v>6.6348880269703706E-3</v>
      </c>
      <c r="CU13" s="44">
        <f t="shared" si="60"/>
        <v>3.9782311308922897E-3</v>
      </c>
      <c r="CV13" s="44">
        <f t="shared" si="61"/>
        <v>3.4691623944834642E-3</v>
      </c>
      <c r="CW13" s="44">
        <f t="shared" si="62"/>
        <v>1.5641303625561151E-3</v>
      </c>
      <c r="CX13" s="44">
        <f t="shared" si="63"/>
        <v>4.3482707555459231E-3</v>
      </c>
      <c r="CY13" s="44">
        <f t="shared" si="64"/>
        <v>2.5584085962673253E-3</v>
      </c>
      <c r="CZ13" s="44">
        <f t="shared" si="65"/>
        <v>2.3184753792070988E-3</v>
      </c>
      <c r="DA13" s="44">
        <f t="shared" si="66"/>
        <v>2.094258619554945E-3</v>
      </c>
      <c r="DB13" s="44">
        <f t="shared" si="67"/>
        <v>9.7507618080255409E-4</v>
      </c>
      <c r="DC13" s="44">
        <f t="shared" si="68"/>
        <v>2.4210526315789471E-3</v>
      </c>
      <c r="DD13" s="44">
        <f t="shared" si="69"/>
        <v>1.0422125006694766E-3</v>
      </c>
      <c r="DE13" s="44">
        <f t="shared" si="70"/>
        <v>1.383592395643358E-3</v>
      </c>
      <c r="DF13" s="44">
        <f t="shared" si="71"/>
        <v>1.1933986250051223E-3</v>
      </c>
      <c r="DG13" s="44">
        <f t="shared" si="72"/>
        <v>1.5165321038156496E-3</v>
      </c>
      <c r="DH13" s="44">
        <f t="shared" si="73"/>
        <v>9.0133891942641565E-4</v>
      </c>
      <c r="DI13" s="44">
        <f t="shared" si="74"/>
        <v>1.0762440050012629E-3</v>
      </c>
      <c r="DJ13" s="44">
        <f t="shared" si="75"/>
        <v>6.2092042056506624E-4</v>
      </c>
      <c r="DK13" s="44">
        <f t="shared" si="76"/>
        <v>6.4409064026806182E-4</v>
      </c>
      <c r="DL13" s="44">
        <f t="shared" si="77"/>
        <v>4.3188945044921674E-4</v>
      </c>
      <c r="DM13" s="44">
        <f t="shared" si="78"/>
        <v>2.140129125019265E-4</v>
      </c>
      <c r="DN13" s="43">
        <f t="shared" si="79"/>
        <v>1.1274690420042433E-4</v>
      </c>
      <c r="EU13" s="38">
        <v>8</v>
      </c>
      <c r="EV13" s="38" t="s">
        <v>225</v>
      </c>
      <c r="EW13" s="2" t="s">
        <v>402</v>
      </c>
      <c r="EX13" s="52">
        <f>SQRT((CO13-0.0196)^2+(CP13-0.0121)^2+(CQ13-0.0129)^2+(CR13-0.0086)^2+(CS13-0.0074)^2+(CT13-0.0088)^2+(CU13-0.006)^2+(CV13-0.0069)^2+(CW13-0.0021)^2+(CX13-0.0043)^2+(CY13-0.0051)^2+(CZ13-0.0046)^2+(DA13-0.0042)^2+(DB13-0.0029)^2+(DC13-0.0024)^2+(DD13-0.0021)^2+(DE13-0.0028)^2+(DF13-0.0018)^2+(DG13-0.002)^2+(DH13-0.0018)^2+(DI13-0.0014)^2+(DJ13-0.0012)^2+(DK13-0.0009)^2+(DL13-0.0058)^2+(DM13-0.0004)^2+(DN13-0.0011)^2)</f>
        <v>1.0011110372354031E-2</v>
      </c>
      <c r="EY13" s="52">
        <f t="shared" si="82"/>
        <v>1.305835036933242E-2</v>
      </c>
      <c r="FB13" s="38">
        <v>8</v>
      </c>
      <c r="FC13" s="38" t="s">
        <v>225</v>
      </c>
      <c r="FD13" s="2" t="s">
        <v>402</v>
      </c>
      <c r="FE13" s="49">
        <f t="shared" si="83"/>
        <v>0.56604489006264536</v>
      </c>
    </row>
    <row r="14" spans="1:161" x14ac:dyDescent="0.25">
      <c r="B14" s="38">
        <v>9</v>
      </c>
      <c r="C14" s="38" t="s">
        <v>226</v>
      </c>
      <c r="D14" s="7">
        <v>3</v>
      </c>
      <c r="E14" s="7">
        <v>3</v>
      </c>
      <c r="F14" s="7">
        <v>2</v>
      </c>
      <c r="G14" s="7">
        <v>2</v>
      </c>
      <c r="H14" s="7">
        <v>2</v>
      </c>
      <c r="I14" s="7">
        <v>3</v>
      </c>
      <c r="J14" s="7">
        <v>2</v>
      </c>
      <c r="K14" s="7">
        <v>2</v>
      </c>
      <c r="L14" s="7">
        <v>3</v>
      </c>
      <c r="M14" s="7">
        <v>3</v>
      </c>
      <c r="N14" s="7">
        <v>2</v>
      </c>
      <c r="O14" s="7">
        <v>1</v>
      </c>
      <c r="P14" s="7">
        <v>3</v>
      </c>
      <c r="Q14" s="2">
        <v>1</v>
      </c>
      <c r="R14" s="2">
        <v>2</v>
      </c>
      <c r="S14" s="2">
        <v>1</v>
      </c>
      <c r="T14" s="7">
        <v>4</v>
      </c>
      <c r="U14" s="7">
        <v>2</v>
      </c>
      <c r="V14" s="7">
        <v>3</v>
      </c>
      <c r="W14" s="7">
        <v>2</v>
      </c>
      <c r="X14" s="7">
        <v>2</v>
      </c>
      <c r="Y14" s="7">
        <v>3</v>
      </c>
      <c r="Z14" s="7">
        <v>2</v>
      </c>
      <c r="AA14" s="7">
        <v>2</v>
      </c>
      <c r="AB14" s="7">
        <v>2</v>
      </c>
      <c r="AC14" s="7">
        <v>3</v>
      </c>
      <c r="AF14" s="38">
        <v>9</v>
      </c>
      <c r="AG14" s="38" t="s">
        <v>226</v>
      </c>
      <c r="AH14" s="7">
        <f t="shared" si="2"/>
        <v>9</v>
      </c>
      <c r="AI14" s="7">
        <f t="shared" si="3"/>
        <v>9</v>
      </c>
      <c r="AJ14" s="7">
        <f t="shared" si="4"/>
        <v>4</v>
      </c>
      <c r="AK14" s="7">
        <f t="shared" si="5"/>
        <v>4</v>
      </c>
      <c r="AL14" s="7">
        <f t="shared" si="6"/>
        <v>4</v>
      </c>
      <c r="AM14" s="7">
        <f t="shared" si="7"/>
        <v>9</v>
      </c>
      <c r="AN14" s="7">
        <f t="shared" si="8"/>
        <v>4</v>
      </c>
      <c r="AO14" s="7">
        <f t="shared" si="9"/>
        <v>4</v>
      </c>
      <c r="AP14" s="7">
        <f t="shared" si="10"/>
        <v>9</v>
      </c>
      <c r="AQ14" s="7">
        <f t="shared" si="11"/>
        <v>9</v>
      </c>
      <c r="AR14" s="7">
        <f t="shared" si="12"/>
        <v>4</v>
      </c>
      <c r="AS14" s="7">
        <f t="shared" si="13"/>
        <v>1</v>
      </c>
      <c r="AT14" s="7">
        <f t="shared" si="14"/>
        <v>9</v>
      </c>
      <c r="AU14" s="7">
        <f t="shared" si="15"/>
        <v>1</v>
      </c>
      <c r="AV14" s="7">
        <f t="shared" si="16"/>
        <v>4</v>
      </c>
      <c r="AW14" s="7">
        <f t="shared" si="17"/>
        <v>1</v>
      </c>
      <c r="AX14" s="7">
        <f t="shared" si="18"/>
        <v>16</v>
      </c>
      <c r="AY14" s="7">
        <f t="shared" si="19"/>
        <v>4</v>
      </c>
      <c r="AZ14" s="7">
        <f t="shared" si="20"/>
        <v>9</v>
      </c>
      <c r="BA14" s="7">
        <f t="shared" si="21"/>
        <v>4</v>
      </c>
      <c r="BB14" s="7">
        <f t="shared" si="22"/>
        <v>4</v>
      </c>
      <c r="BC14" s="7">
        <f t="shared" si="23"/>
        <v>9</v>
      </c>
      <c r="BD14" s="7">
        <f t="shared" si="24"/>
        <v>4</v>
      </c>
      <c r="BE14" s="7">
        <f t="shared" si="25"/>
        <v>4</v>
      </c>
      <c r="BF14" s="7">
        <f t="shared" si="26"/>
        <v>4</v>
      </c>
      <c r="BG14" s="7">
        <f t="shared" si="27"/>
        <v>9</v>
      </c>
      <c r="BI14" s="38">
        <v>9</v>
      </c>
      <c r="BJ14" s="38" t="s">
        <v>226</v>
      </c>
      <c r="BK14" s="44">
        <f t="shared" si="28"/>
        <v>9.9558496739995797E-2</v>
      </c>
      <c r="BL14" s="44">
        <f t="shared" si="29"/>
        <v>0.10969086361906959</v>
      </c>
      <c r="BM14" s="44">
        <f t="shared" si="30"/>
        <v>7.0754913767722499E-2</v>
      </c>
      <c r="BN14" s="44">
        <f t="shared" si="31"/>
        <v>7.3621017383231027E-2</v>
      </c>
      <c r="BO14" s="44">
        <f t="shared" si="32"/>
        <v>7.2691236418481395E-2</v>
      </c>
      <c r="BP14" s="44">
        <f t="shared" si="33"/>
        <v>0.11058146711617285</v>
      </c>
      <c r="BQ14" s="44">
        <f t="shared" si="34"/>
        <v>7.3670946868375733E-2</v>
      </c>
      <c r="BR14" s="44">
        <f t="shared" si="35"/>
        <v>7.079923254047886E-2</v>
      </c>
      <c r="BS14" s="44">
        <f t="shared" si="36"/>
        <v>3.55484173308208E-2</v>
      </c>
      <c r="BT14" s="44">
        <f t="shared" si="37"/>
        <v>0.11149412193707495</v>
      </c>
      <c r="BU14" s="44">
        <f t="shared" si="38"/>
        <v>7.1066905451870152E-2</v>
      </c>
      <c r="BV14" s="44">
        <f t="shared" si="39"/>
        <v>3.622617780011092E-2</v>
      </c>
      <c r="BW14" s="44">
        <f t="shared" si="40"/>
        <v>0.10832372170111783</v>
      </c>
      <c r="BX14" s="44">
        <f t="shared" si="41"/>
        <v>3.7502930030867465E-2</v>
      </c>
      <c r="BY14" s="44">
        <f t="shared" si="42"/>
        <v>0.10526315789473684</v>
      </c>
      <c r="BZ14" s="44">
        <f t="shared" si="43"/>
        <v>4.9629166698546508E-2</v>
      </c>
      <c r="CA14" s="44">
        <f t="shared" si="44"/>
        <v>0.15373248840481757</v>
      </c>
      <c r="CB14" s="44">
        <f t="shared" si="45"/>
        <v>7.4587414062820143E-2</v>
      </c>
      <c r="CC14" s="44">
        <f t="shared" si="46"/>
        <v>0.10832372170111783</v>
      </c>
      <c r="CD14" s="44">
        <f t="shared" si="47"/>
        <v>7.511157661886797E-2</v>
      </c>
      <c r="CE14" s="44">
        <f t="shared" si="48"/>
        <v>7.1749600333417526E-2</v>
      </c>
      <c r="CF14" s="44">
        <f t="shared" si="49"/>
        <v>0.11642257885594992</v>
      </c>
      <c r="CG14" s="44">
        <f t="shared" si="50"/>
        <v>7.156562669645132E-2</v>
      </c>
      <c r="CH14" s="44">
        <f t="shared" si="51"/>
        <v>7.198157507486945E-2</v>
      </c>
      <c r="CI14" s="44">
        <f t="shared" si="52"/>
        <v>7.1337637500642162E-2</v>
      </c>
      <c r="CJ14" s="44">
        <f t="shared" si="53"/>
        <v>0.11274690420042432</v>
      </c>
      <c r="CM14" s="38">
        <v>9</v>
      </c>
      <c r="CN14" s="38" t="s">
        <v>226</v>
      </c>
      <c r="CO14" s="44">
        <f t="shared" si="54"/>
        <v>1.4734657517519378E-2</v>
      </c>
      <c r="CP14" s="44">
        <f t="shared" si="55"/>
        <v>1.2065994998097655E-2</v>
      </c>
      <c r="CQ14" s="44">
        <f t="shared" si="56"/>
        <v>6.4386971528627469E-3</v>
      </c>
      <c r="CR14" s="44">
        <f t="shared" si="57"/>
        <v>5.7424393558920201E-3</v>
      </c>
      <c r="CS14" s="44">
        <f t="shared" si="58"/>
        <v>4.943004076456735E-3</v>
      </c>
      <c r="CT14" s="44">
        <f t="shared" si="59"/>
        <v>6.6348880269703706E-3</v>
      </c>
      <c r="CU14" s="44">
        <f t="shared" si="60"/>
        <v>3.9782311308922897E-3</v>
      </c>
      <c r="CV14" s="44">
        <f t="shared" si="61"/>
        <v>3.4691623944834642E-3</v>
      </c>
      <c r="CW14" s="44">
        <f t="shared" si="62"/>
        <v>1.5641303625561151E-3</v>
      </c>
      <c r="CX14" s="44">
        <f t="shared" si="63"/>
        <v>4.3482707555459231E-3</v>
      </c>
      <c r="CY14" s="44">
        <f t="shared" si="64"/>
        <v>2.5584085962673253E-3</v>
      </c>
      <c r="CZ14" s="44">
        <f t="shared" si="65"/>
        <v>1.1592376896035494E-3</v>
      </c>
      <c r="DA14" s="44">
        <f t="shared" si="66"/>
        <v>3.1413879293324173E-3</v>
      </c>
      <c r="DB14" s="44">
        <f t="shared" si="67"/>
        <v>9.7507618080255409E-4</v>
      </c>
      <c r="DC14" s="44">
        <f t="shared" si="68"/>
        <v>2.4210526315789471E-3</v>
      </c>
      <c r="DD14" s="44">
        <f t="shared" si="69"/>
        <v>1.0422125006694766E-3</v>
      </c>
      <c r="DE14" s="44">
        <f t="shared" si="70"/>
        <v>2.7671847912867161E-3</v>
      </c>
      <c r="DF14" s="44">
        <f t="shared" si="71"/>
        <v>1.1933986250051223E-3</v>
      </c>
      <c r="DG14" s="44">
        <f t="shared" si="72"/>
        <v>1.5165321038156496E-3</v>
      </c>
      <c r="DH14" s="44">
        <f t="shared" si="73"/>
        <v>9.0133891942641565E-4</v>
      </c>
      <c r="DI14" s="44">
        <f t="shared" si="74"/>
        <v>7.1749600333417525E-4</v>
      </c>
      <c r="DJ14" s="44">
        <f t="shared" si="75"/>
        <v>9.3138063084759941E-4</v>
      </c>
      <c r="DK14" s="44">
        <f t="shared" si="76"/>
        <v>4.2939376017870793E-4</v>
      </c>
      <c r="DL14" s="44">
        <f t="shared" si="77"/>
        <v>2.8792630029947781E-4</v>
      </c>
      <c r="DM14" s="44">
        <f t="shared" si="78"/>
        <v>2.140129125019265E-4</v>
      </c>
      <c r="DN14" s="43">
        <f t="shared" si="79"/>
        <v>1.1274690420042433E-4</v>
      </c>
      <c r="EU14" s="38">
        <v>9</v>
      </c>
      <c r="EV14" s="38" t="s">
        <v>226</v>
      </c>
      <c r="EW14" s="2" t="s">
        <v>403</v>
      </c>
      <c r="EX14" s="52">
        <f t="shared" si="81"/>
        <v>1.2580339143011023E-2</v>
      </c>
      <c r="EY14" s="52">
        <f t="shared" si="82"/>
        <v>9.5272421683691155E-3</v>
      </c>
      <c r="FB14" s="38">
        <v>9</v>
      </c>
      <c r="FC14" s="38" t="s">
        <v>226</v>
      </c>
      <c r="FD14" s="2" t="s">
        <v>403</v>
      </c>
      <c r="FE14" s="49">
        <f t="shared" si="83"/>
        <v>0.43094909543382998</v>
      </c>
    </row>
    <row r="15" spans="1:161" x14ac:dyDescent="0.25">
      <c r="B15" s="38">
        <v>10</v>
      </c>
      <c r="C15" s="38" t="s">
        <v>227</v>
      </c>
      <c r="D15" s="7">
        <v>2</v>
      </c>
      <c r="E15" s="7">
        <v>3</v>
      </c>
      <c r="F15" s="7">
        <v>2</v>
      </c>
      <c r="G15" s="7">
        <v>3</v>
      </c>
      <c r="H15" s="7">
        <v>3</v>
      </c>
      <c r="I15" s="7">
        <v>1</v>
      </c>
      <c r="J15" s="7">
        <v>2</v>
      </c>
      <c r="K15" s="7">
        <v>3</v>
      </c>
      <c r="L15" s="7">
        <v>2</v>
      </c>
      <c r="M15" s="7">
        <v>2</v>
      </c>
      <c r="N15" s="7">
        <v>2</v>
      </c>
      <c r="O15" s="7">
        <v>2</v>
      </c>
      <c r="P15" s="7">
        <v>3</v>
      </c>
      <c r="Q15" s="2">
        <v>1</v>
      </c>
      <c r="R15" s="2">
        <v>1</v>
      </c>
      <c r="S15" s="2">
        <v>1</v>
      </c>
      <c r="T15" s="7">
        <v>4</v>
      </c>
      <c r="U15" s="7">
        <v>2</v>
      </c>
      <c r="V15" s="7">
        <v>3</v>
      </c>
      <c r="W15" s="7">
        <v>2</v>
      </c>
      <c r="X15" s="7">
        <v>3</v>
      </c>
      <c r="Y15" s="7">
        <v>3</v>
      </c>
      <c r="Z15" s="7">
        <v>2</v>
      </c>
      <c r="AA15" s="7">
        <v>3</v>
      </c>
      <c r="AB15" s="7">
        <v>3</v>
      </c>
      <c r="AC15" s="7">
        <v>2</v>
      </c>
      <c r="AF15" s="38">
        <v>10</v>
      </c>
      <c r="AG15" s="38" t="s">
        <v>227</v>
      </c>
      <c r="AH15" s="7">
        <f t="shared" si="2"/>
        <v>4</v>
      </c>
      <c r="AI15" s="7">
        <f t="shared" si="3"/>
        <v>9</v>
      </c>
      <c r="AJ15" s="7">
        <f t="shared" si="4"/>
        <v>4</v>
      </c>
      <c r="AK15" s="7">
        <f t="shared" si="5"/>
        <v>9</v>
      </c>
      <c r="AL15" s="7">
        <f t="shared" si="6"/>
        <v>9</v>
      </c>
      <c r="AM15" s="7">
        <f t="shared" si="7"/>
        <v>1</v>
      </c>
      <c r="AN15" s="7">
        <f t="shared" si="8"/>
        <v>4</v>
      </c>
      <c r="AO15" s="7">
        <f t="shared" si="9"/>
        <v>9</v>
      </c>
      <c r="AP15" s="7">
        <f t="shared" si="10"/>
        <v>4</v>
      </c>
      <c r="AQ15" s="7">
        <f t="shared" si="11"/>
        <v>4</v>
      </c>
      <c r="AR15" s="7">
        <f t="shared" si="12"/>
        <v>4</v>
      </c>
      <c r="AS15" s="7">
        <f t="shared" si="13"/>
        <v>4</v>
      </c>
      <c r="AT15" s="7">
        <f t="shared" si="14"/>
        <v>9</v>
      </c>
      <c r="AU15" s="7">
        <f t="shared" si="15"/>
        <v>1</v>
      </c>
      <c r="AV15" s="7">
        <f t="shared" si="16"/>
        <v>1</v>
      </c>
      <c r="AW15" s="7">
        <f t="shared" si="17"/>
        <v>1</v>
      </c>
      <c r="AX15" s="7">
        <f t="shared" si="18"/>
        <v>16</v>
      </c>
      <c r="AY15" s="7">
        <f t="shared" si="19"/>
        <v>4</v>
      </c>
      <c r="AZ15" s="7">
        <f t="shared" si="20"/>
        <v>9</v>
      </c>
      <c r="BA15" s="7">
        <f t="shared" si="21"/>
        <v>4</v>
      </c>
      <c r="BB15" s="7">
        <f t="shared" si="22"/>
        <v>9</v>
      </c>
      <c r="BC15" s="7">
        <f t="shared" si="23"/>
        <v>9</v>
      </c>
      <c r="BD15" s="7">
        <f t="shared" si="24"/>
        <v>4</v>
      </c>
      <c r="BE15" s="7">
        <f t="shared" si="25"/>
        <v>9</v>
      </c>
      <c r="BF15" s="7">
        <f t="shared" si="26"/>
        <v>9</v>
      </c>
      <c r="BG15" s="7">
        <f t="shared" si="27"/>
        <v>4</v>
      </c>
      <c r="BI15" s="38">
        <v>10</v>
      </c>
      <c r="BJ15" s="38" t="s">
        <v>227</v>
      </c>
      <c r="BK15" s="44">
        <f t="shared" si="28"/>
        <v>6.6372331159997203E-2</v>
      </c>
      <c r="BL15" s="44">
        <f t="shared" si="29"/>
        <v>0.10969086361906959</v>
      </c>
      <c r="BM15" s="44">
        <f t="shared" si="30"/>
        <v>7.0754913767722499E-2</v>
      </c>
      <c r="BN15" s="44">
        <f t="shared" si="31"/>
        <v>0.11043152607484655</v>
      </c>
      <c r="BO15" s="44">
        <f t="shared" si="32"/>
        <v>0.1090368546277221</v>
      </c>
      <c r="BP15" s="44">
        <f t="shared" si="33"/>
        <v>3.6860489038724284E-2</v>
      </c>
      <c r="BQ15" s="44">
        <f t="shared" si="34"/>
        <v>7.3670946868375733E-2</v>
      </c>
      <c r="BR15" s="44">
        <f t="shared" si="35"/>
        <v>0.1061988488107183</v>
      </c>
      <c r="BS15" s="44">
        <f t="shared" si="36"/>
        <v>2.3698944887213864E-2</v>
      </c>
      <c r="BT15" s="44">
        <f t="shared" si="37"/>
        <v>7.4329414624716636E-2</v>
      </c>
      <c r="BU15" s="44">
        <f t="shared" si="38"/>
        <v>7.1066905451870152E-2</v>
      </c>
      <c r="BV15" s="44">
        <f t="shared" si="39"/>
        <v>7.2452355600221841E-2</v>
      </c>
      <c r="BW15" s="44">
        <f t="shared" si="40"/>
        <v>0.10832372170111783</v>
      </c>
      <c r="BX15" s="44">
        <f t="shared" si="41"/>
        <v>3.7502930030867465E-2</v>
      </c>
      <c r="BY15" s="44">
        <f t="shared" si="42"/>
        <v>5.2631578947368418E-2</v>
      </c>
      <c r="BZ15" s="44">
        <f t="shared" si="43"/>
        <v>4.9629166698546508E-2</v>
      </c>
      <c r="CA15" s="44">
        <f t="shared" si="44"/>
        <v>0.15373248840481757</v>
      </c>
      <c r="CB15" s="44">
        <f t="shared" si="45"/>
        <v>7.4587414062820143E-2</v>
      </c>
      <c r="CC15" s="44">
        <f t="shared" si="46"/>
        <v>0.10832372170111783</v>
      </c>
      <c r="CD15" s="44">
        <f t="shared" si="47"/>
        <v>7.511157661886797E-2</v>
      </c>
      <c r="CE15" s="44">
        <f t="shared" si="48"/>
        <v>0.10762440050012628</v>
      </c>
      <c r="CF15" s="44">
        <f t="shared" si="49"/>
        <v>0.11642257885594992</v>
      </c>
      <c r="CG15" s="44">
        <f t="shared" si="50"/>
        <v>7.156562669645132E-2</v>
      </c>
      <c r="CH15" s="44">
        <f t="shared" si="51"/>
        <v>0.10797236261230418</v>
      </c>
      <c r="CI15" s="44">
        <f t="shared" si="52"/>
        <v>0.10700645625096325</v>
      </c>
      <c r="CJ15" s="44">
        <f t="shared" si="53"/>
        <v>7.5164602800282893E-2</v>
      </c>
      <c r="CM15" s="38">
        <v>10</v>
      </c>
      <c r="CN15" s="38" t="s">
        <v>227</v>
      </c>
      <c r="CO15" s="44">
        <f t="shared" si="54"/>
        <v>9.8231050116795848E-3</v>
      </c>
      <c r="CP15" s="44">
        <f t="shared" si="55"/>
        <v>1.2065994998097655E-2</v>
      </c>
      <c r="CQ15" s="44">
        <f t="shared" si="56"/>
        <v>6.4386971528627469E-3</v>
      </c>
      <c r="CR15" s="44">
        <f t="shared" si="57"/>
        <v>8.6136590338380305E-3</v>
      </c>
      <c r="CS15" s="44">
        <f t="shared" si="58"/>
        <v>7.414506114685103E-3</v>
      </c>
      <c r="CT15" s="44">
        <f t="shared" si="59"/>
        <v>2.211629342323457E-3</v>
      </c>
      <c r="CU15" s="44">
        <f t="shared" si="60"/>
        <v>3.9782311308922897E-3</v>
      </c>
      <c r="CV15" s="44">
        <f t="shared" si="61"/>
        <v>5.2037435917251969E-3</v>
      </c>
      <c r="CW15" s="44">
        <f t="shared" si="62"/>
        <v>1.04275357503741E-3</v>
      </c>
      <c r="CX15" s="44">
        <f t="shared" si="63"/>
        <v>2.8988471703639486E-3</v>
      </c>
      <c r="CY15" s="44">
        <f t="shared" si="64"/>
        <v>2.5584085962673253E-3</v>
      </c>
      <c r="CZ15" s="44">
        <f t="shared" si="65"/>
        <v>2.3184753792070988E-3</v>
      </c>
      <c r="DA15" s="44">
        <f t="shared" si="66"/>
        <v>3.1413879293324173E-3</v>
      </c>
      <c r="DB15" s="44">
        <f t="shared" si="67"/>
        <v>9.7507618080255409E-4</v>
      </c>
      <c r="DC15" s="44">
        <f t="shared" si="68"/>
        <v>1.2105263157894735E-3</v>
      </c>
      <c r="DD15" s="44">
        <f t="shared" si="69"/>
        <v>1.0422125006694766E-3</v>
      </c>
      <c r="DE15" s="44">
        <f t="shared" si="70"/>
        <v>2.7671847912867161E-3</v>
      </c>
      <c r="DF15" s="44">
        <f t="shared" si="71"/>
        <v>1.1933986250051223E-3</v>
      </c>
      <c r="DG15" s="44">
        <f t="shared" si="72"/>
        <v>1.5165321038156496E-3</v>
      </c>
      <c r="DH15" s="44">
        <f t="shared" si="73"/>
        <v>9.0133891942641565E-4</v>
      </c>
      <c r="DI15" s="44">
        <f t="shared" si="74"/>
        <v>1.0762440050012629E-3</v>
      </c>
      <c r="DJ15" s="44">
        <f t="shared" si="75"/>
        <v>9.3138063084759941E-4</v>
      </c>
      <c r="DK15" s="44">
        <f t="shared" si="76"/>
        <v>4.2939376017870793E-4</v>
      </c>
      <c r="DL15" s="44">
        <f t="shared" si="77"/>
        <v>4.3188945044921674E-4</v>
      </c>
      <c r="DM15" s="44">
        <f t="shared" si="78"/>
        <v>3.2101936875288974E-4</v>
      </c>
      <c r="DN15" s="43">
        <f t="shared" si="79"/>
        <v>7.5164602800282889E-5</v>
      </c>
      <c r="EU15" s="38">
        <v>10</v>
      </c>
      <c r="EV15" s="38" t="s">
        <v>227</v>
      </c>
      <c r="EW15" s="2" t="s">
        <v>404</v>
      </c>
      <c r="EX15" s="52">
        <f t="shared" si="81"/>
        <v>1.5540169769125249E-2</v>
      </c>
      <c r="EY15" s="52">
        <f t="shared" si="82"/>
        <v>8.3205512737406107E-3</v>
      </c>
      <c r="FB15" s="38">
        <v>10</v>
      </c>
      <c r="FC15" s="38" t="s">
        <v>227</v>
      </c>
      <c r="FD15" s="2" t="s">
        <v>404</v>
      </c>
      <c r="FE15" s="49">
        <f t="shared" si="83"/>
        <v>0.34871332089221929</v>
      </c>
    </row>
    <row r="16" spans="1:161" x14ac:dyDescent="0.25">
      <c r="B16" s="38">
        <v>11</v>
      </c>
      <c r="C16" s="38" t="s">
        <v>228</v>
      </c>
      <c r="D16" s="7">
        <v>3</v>
      </c>
      <c r="E16" s="7">
        <v>2</v>
      </c>
      <c r="F16" s="7">
        <v>2</v>
      </c>
      <c r="G16" s="7">
        <v>2</v>
      </c>
      <c r="H16" s="7">
        <v>3</v>
      </c>
      <c r="I16" s="7">
        <v>2</v>
      </c>
      <c r="J16" s="7">
        <v>2</v>
      </c>
      <c r="K16" s="7">
        <v>3</v>
      </c>
      <c r="L16" s="7">
        <v>3</v>
      </c>
      <c r="M16" s="7">
        <v>1</v>
      </c>
      <c r="N16" s="7">
        <v>2</v>
      </c>
      <c r="O16" s="7">
        <v>3</v>
      </c>
      <c r="P16" s="7">
        <v>3</v>
      </c>
      <c r="Q16" s="2">
        <v>3</v>
      </c>
      <c r="R16" s="2">
        <v>2</v>
      </c>
      <c r="S16" s="2">
        <v>2</v>
      </c>
      <c r="T16" s="7">
        <v>4</v>
      </c>
      <c r="U16" s="7">
        <v>2</v>
      </c>
      <c r="V16" s="7">
        <v>2</v>
      </c>
      <c r="W16" s="7">
        <v>2</v>
      </c>
      <c r="X16" s="7">
        <v>3</v>
      </c>
      <c r="Y16" s="7">
        <v>3</v>
      </c>
      <c r="Z16" s="7">
        <v>2</v>
      </c>
      <c r="AA16" s="7">
        <v>3</v>
      </c>
      <c r="AB16" s="7">
        <v>3</v>
      </c>
      <c r="AC16" s="7">
        <v>3</v>
      </c>
      <c r="AF16" s="38">
        <v>11</v>
      </c>
      <c r="AG16" s="38" t="s">
        <v>228</v>
      </c>
      <c r="AH16" s="7">
        <f t="shared" si="2"/>
        <v>9</v>
      </c>
      <c r="AI16" s="7">
        <f t="shared" si="3"/>
        <v>4</v>
      </c>
      <c r="AJ16" s="7">
        <f t="shared" si="4"/>
        <v>4</v>
      </c>
      <c r="AK16" s="7">
        <f t="shared" si="5"/>
        <v>4</v>
      </c>
      <c r="AL16" s="7">
        <f t="shared" si="6"/>
        <v>9</v>
      </c>
      <c r="AM16" s="7">
        <f t="shared" si="7"/>
        <v>4</v>
      </c>
      <c r="AN16" s="7">
        <f t="shared" si="8"/>
        <v>4</v>
      </c>
      <c r="AO16" s="7">
        <f t="shared" si="9"/>
        <v>9</v>
      </c>
      <c r="AP16" s="7">
        <f t="shared" si="10"/>
        <v>9</v>
      </c>
      <c r="AQ16" s="7">
        <f t="shared" si="11"/>
        <v>1</v>
      </c>
      <c r="AR16" s="7">
        <f t="shared" si="12"/>
        <v>4</v>
      </c>
      <c r="AS16" s="7">
        <f t="shared" si="13"/>
        <v>9</v>
      </c>
      <c r="AT16" s="7">
        <f t="shared" si="14"/>
        <v>9</v>
      </c>
      <c r="AU16" s="7">
        <f t="shared" si="15"/>
        <v>9</v>
      </c>
      <c r="AV16" s="7">
        <f t="shared" si="16"/>
        <v>4</v>
      </c>
      <c r="AW16" s="7">
        <f t="shared" si="17"/>
        <v>4</v>
      </c>
      <c r="AX16" s="7">
        <f t="shared" si="18"/>
        <v>16</v>
      </c>
      <c r="AY16" s="7">
        <f t="shared" si="19"/>
        <v>4</v>
      </c>
      <c r="AZ16" s="7">
        <f t="shared" si="20"/>
        <v>4</v>
      </c>
      <c r="BA16" s="7">
        <f t="shared" si="21"/>
        <v>4</v>
      </c>
      <c r="BB16" s="7">
        <f t="shared" si="22"/>
        <v>9</v>
      </c>
      <c r="BC16" s="7">
        <f t="shared" si="23"/>
        <v>9</v>
      </c>
      <c r="BD16" s="7">
        <f t="shared" si="24"/>
        <v>4</v>
      </c>
      <c r="BE16" s="7">
        <f t="shared" si="25"/>
        <v>9</v>
      </c>
      <c r="BF16" s="7">
        <f t="shared" si="26"/>
        <v>9</v>
      </c>
      <c r="BG16" s="7">
        <f t="shared" si="27"/>
        <v>9</v>
      </c>
      <c r="BI16" s="38">
        <v>11</v>
      </c>
      <c r="BJ16" s="38" t="s">
        <v>228</v>
      </c>
      <c r="BK16" s="44">
        <f t="shared" si="28"/>
        <v>9.9558496739995797E-2</v>
      </c>
      <c r="BL16" s="44">
        <f t="shared" si="29"/>
        <v>7.3127242412713067E-2</v>
      </c>
      <c r="BM16" s="44">
        <f t="shared" si="30"/>
        <v>7.0754913767722499E-2</v>
      </c>
      <c r="BN16" s="44">
        <f t="shared" si="31"/>
        <v>7.3621017383231027E-2</v>
      </c>
      <c r="BO16" s="44">
        <f t="shared" si="32"/>
        <v>0.1090368546277221</v>
      </c>
      <c r="BP16" s="44">
        <f t="shared" si="33"/>
        <v>7.3720978077448568E-2</v>
      </c>
      <c r="BQ16" s="44">
        <f t="shared" si="34"/>
        <v>7.3670946868375733E-2</v>
      </c>
      <c r="BR16" s="44">
        <f t="shared" si="35"/>
        <v>0.1061988488107183</v>
      </c>
      <c r="BS16" s="44">
        <f t="shared" si="36"/>
        <v>3.55484173308208E-2</v>
      </c>
      <c r="BT16" s="44">
        <f t="shared" si="37"/>
        <v>3.7164707312358318E-2</v>
      </c>
      <c r="BU16" s="44">
        <f t="shared" si="38"/>
        <v>7.1066905451870152E-2</v>
      </c>
      <c r="BV16" s="44">
        <f t="shared" si="39"/>
        <v>0.10867853340033277</v>
      </c>
      <c r="BW16" s="44">
        <f t="shared" si="40"/>
        <v>0.10832372170111783</v>
      </c>
      <c r="BX16" s="44">
        <f t="shared" si="41"/>
        <v>0.1125087900926024</v>
      </c>
      <c r="BY16" s="44">
        <f t="shared" si="42"/>
        <v>0.10526315789473684</v>
      </c>
      <c r="BZ16" s="44">
        <f t="shared" si="43"/>
        <v>9.9258333397093015E-2</v>
      </c>
      <c r="CA16" s="44">
        <f t="shared" si="44"/>
        <v>0.15373248840481757</v>
      </c>
      <c r="CB16" s="44">
        <f t="shared" si="45"/>
        <v>7.4587414062820143E-2</v>
      </c>
      <c r="CC16" s="44">
        <f t="shared" si="46"/>
        <v>7.221581446741189E-2</v>
      </c>
      <c r="CD16" s="44">
        <f t="shared" si="47"/>
        <v>7.511157661886797E-2</v>
      </c>
      <c r="CE16" s="44">
        <f t="shared" si="48"/>
        <v>0.10762440050012628</v>
      </c>
      <c r="CF16" s="44">
        <f t="shared" si="49"/>
        <v>0.11642257885594992</v>
      </c>
      <c r="CG16" s="44">
        <f t="shared" si="50"/>
        <v>7.156562669645132E-2</v>
      </c>
      <c r="CH16" s="44">
        <f t="shared" si="51"/>
        <v>0.10797236261230418</v>
      </c>
      <c r="CI16" s="44">
        <f t="shared" si="52"/>
        <v>0.10700645625096325</v>
      </c>
      <c r="CJ16" s="44">
        <f t="shared" si="53"/>
        <v>0.11274690420042432</v>
      </c>
      <c r="CM16" s="38">
        <v>11</v>
      </c>
      <c r="CN16" s="38" t="s">
        <v>228</v>
      </c>
      <c r="CO16" s="44">
        <f t="shared" si="54"/>
        <v>1.4734657517519378E-2</v>
      </c>
      <c r="CP16" s="44">
        <f t="shared" si="55"/>
        <v>8.0439966653984372E-3</v>
      </c>
      <c r="CQ16" s="44">
        <f t="shared" si="56"/>
        <v>6.4386971528627469E-3</v>
      </c>
      <c r="CR16" s="44">
        <f t="shared" si="57"/>
        <v>5.7424393558920201E-3</v>
      </c>
      <c r="CS16" s="44">
        <f t="shared" si="58"/>
        <v>7.414506114685103E-3</v>
      </c>
      <c r="CT16" s="44">
        <f t="shared" si="59"/>
        <v>4.423258684646914E-3</v>
      </c>
      <c r="CU16" s="44">
        <f t="shared" si="60"/>
        <v>3.9782311308922897E-3</v>
      </c>
      <c r="CV16" s="44">
        <f t="shared" si="61"/>
        <v>5.2037435917251969E-3</v>
      </c>
      <c r="CW16" s="44">
        <f t="shared" si="62"/>
        <v>1.5641303625561151E-3</v>
      </c>
      <c r="CX16" s="44">
        <f t="shared" si="63"/>
        <v>1.4494235851819743E-3</v>
      </c>
      <c r="CY16" s="44">
        <f t="shared" si="64"/>
        <v>2.5584085962673253E-3</v>
      </c>
      <c r="CZ16" s="44">
        <f t="shared" si="65"/>
        <v>3.4777130688106489E-3</v>
      </c>
      <c r="DA16" s="44">
        <f t="shared" si="66"/>
        <v>3.1413879293324173E-3</v>
      </c>
      <c r="DB16" s="44">
        <f t="shared" si="67"/>
        <v>2.925228542407662E-3</v>
      </c>
      <c r="DC16" s="44">
        <f t="shared" si="68"/>
        <v>2.4210526315789471E-3</v>
      </c>
      <c r="DD16" s="44">
        <f t="shared" si="69"/>
        <v>2.0844250013389532E-3</v>
      </c>
      <c r="DE16" s="44">
        <f t="shared" si="70"/>
        <v>2.7671847912867161E-3</v>
      </c>
      <c r="DF16" s="44">
        <f t="shared" si="71"/>
        <v>1.1933986250051223E-3</v>
      </c>
      <c r="DG16" s="44">
        <f t="shared" si="72"/>
        <v>1.0110214025437665E-3</v>
      </c>
      <c r="DH16" s="44">
        <f t="shared" si="73"/>
        <v>9.0133891942641565E-4</v>
      </c>
      <c r="DI16" s="44">
        <f t="shared" si="74"/>
        <v>1.0762440050012629E-3</v>
      </c>
      <c r="DJ16" s="44">
        <f t="shared" si="75"/>
        <v>9.3138063084759941E-4</v>
      </c>
      <c r="DK16" s="44">
        <f t="shared" si="76"/>
        <v>4.2939376017870793E-4</v>
      </c>
      <c r="DL16" s="44">
        <f t="shared" si="77"/>
        <v>4.3188945044921674E-4</v>
      </c>
      <c r="DM16" s="44">
        <f t="shared" si="78"/>
        <v>3.2101936875288974E-4</v>
      </c>
      <c r="DN16" s="43">
        <f t="shared" si="79"/>
        <v>1.1274690420042433E-4</v>
      </c>
      <c r="EU16" s="38">
        <v>11</v>
      </c>
      <c r="EV16" s="38" t="s">
        <v>228</v>
      </c>
      <c r="EW16" s="2" t="s">
        <v>405</v>
      </c>
      <c r="EX16" s="52">
        <f t="shared" si="81"/>
        <v>1.2874879853615656E-2</v>
      </c>
      <c r="EY16" s="52">
        <f t="shared" si="82"/>
        <v>9.0353259433999245E-3</v>
      </c>
      <c r="FB16" s="38">
        <v>11</v>
      </c>
      <c r="FC16" s="38" t="s">
        <v>228</v>
      </c>
      <c r="FD16" s="2" t="s">
        <v>405</v>
      </c>
      <c r="FE16" s="49">
        <f t="shared" si="83"/>
        <v>0.41237978443044288</v>
      </c>
    </row>
    <row r="17" spans="2:161" x14ac:dyDescent="0.25">
      <c r="B17" s="38">
        <v>12</v>
      </c>
      <c r="C17" s="38" t="s">
        <v>229</v>
      </c>
      <c r="D17" s="7">
        <v>3</v>
      </c>
      <c r="E17" s="7">
        <v>2</v>
      </c>
      <c r="F17" s="7">
        <v>2</v>
      </c>
      <c r="G17" s="7">
        <v>3</v>
      </c>
      <c r="H17" s="7">
        <v>3</v>
      </c>
      <c r="I17" s="7">
        <v>2</v>
      </c>
      <c r="J17" s="7">
        <v>3</v>
      </c>
      <c r="K17" s="7">
        <v>3</v>
      </c>
      <c r="L17" s="7">
        <v>3</v>
      </c>
      <c r="M17" s="7">
        <v>2</v>
      </c>
      <c r="N17" s="7">
        <v>2</v>
      </c>
      <c r="O17" s="7">
        <v>3</v>
      </c>
      <c r="P17" s="7">
        <v>3</v>
      </c>
      <c r="Q17" s="2">
        <v>3</v>
      </c>
      <c r="R17" s="2">
        <v>1</v>
      </c>
      <c r="S17" s="2">
        <v>2</v>
      </c>
      <c r="T17" s="7">
        <v>2</v>
      </c>
      <c r="U17" s="7">
        <v>2</v>
      </c>
      <c r="V17" s="7">
        <v>2</v>
      </c>
      <c r="W17" s="7">
        <v>2</v>
      </c>
      <c r="X17" s="7">
        <v>3</v>
      </c>
      <c r="Y17" s="7">
        <v>3</v>
      </c>
      <c r="Z17" s="7">
        <v>2</v>
      </c>
      <c r="AA17" s="7">
        <v>3</v>
      </c>
      <c r="AB17" s="7">
        <v>3</v>
      </c>
      <c r="AC17" s="7">
        <v>3</v>
      </c>
      <c r="AF17" s="38">
        <v>12</v>
      </c>
      <c r="AG17" s="38" t="s">
        <v>229</v>
      </c>
      <c r="AH17" s="7">
        <f t="shared" si="2"/>
        <v>9</v>
      </c>
      <c r="AI17" s="7">
        <f t="shared" si="3"/>
        <v>4</v>
      </c>
      <c r="AJ17" s="7">
        <f t="shared" si="4"/>
        <v>4</v>
      </c>
      <c r="AK17" s="7">
        <f t="shared" si="5"/>
        <v>9</v>
      </c>
      <c r="AL17" s="7">
        <f t="shared" si="6"/>
        <v>9</v>
      </c>
      <c r="AM17" s="7">
        <f t="shared" si="7"/>
        <v>4</v>
      </c>
      <c r="AN17" s="7">
        <f t="shared" si="8"/>
        <v>9</v>
      </c>
      <c r="AO17" s="7">
        <f t="shared" si="9"/>
        <v>9</v>
      </c>
      <c r="AP17" s="7">
        <f t="shared" si="10"/>
        <v>9</v>
      </c>
      <c r="AQ17" s="7">
        <f t="shared" si="11"/>
        <v>4</v>
      </c>
      <c r="AR17" s="7">
        <f t="shared" si="12"/>
        <v>4</v>
      </c>
      <c r="AS17" s="7">
        <f t="shared" si="13"/>
        <v>9</v>
      </c>
      <c r="AT17" s="7">
        <f t="shared" si="14"/>
        <v>9</v>
      </c>
      <c r="AU17" s="7">
        <f t="shared" si="15"/>
        <v>9</v>
      </c>
      <c r="AV17" s="7">
        <f t="shared" si="16"/>
        <v>1</v>
      </c>
      <c r="AW17" s="7">
        <f t="shared" si="17"/>
        <v>4</v>
      </c>
      <c r="AX17" s="7">
        <f t="shared" si="18"/>
        <v>4</v>
      </c>
      <c r="AY17" s="7">
        <f t="shared" si="19"/>
        <v>4</v>
      </c>
      <c r="AZ17" s="7">
        <f t="shared" si="20"/>
        <v>4</v>
      </c>
      <c r="BA17" s="7">
        <f t="shared" si="21"/>
        <v>4</v>
      </c>
      <c r="BB17" s="7">
        <f t="shared" si="22"/>
        <v>9</v>
      </c>
      <c r="BC17" s="7">
        <f t="shared" si="23"/>
        <v>9</v>
      </c>
      <c r="BD17" s="7">
        <f t="shared" si="24"/>
        <v>4</v>
      </c>
      <c r="BE17" s="7">
        <f t="shared" si="25"/>
        <v>9</v>
      </c>
      <c r="BF17" s="7">
        <f t="shared" si="26"/>
        <v>9</v>
      </c>
      <c r="BG17" s="7">
        <f t="shared" si="27"/>
        <v>9</v>
      </c>
      <c r="BI17" s="38">
        <v>12</v>
      </c>
      <c r="BJ17" s="38" t="s">
        <v>229</v>
      </c>
      <c r="BK17" s="44">
        <f t="shared" si="28"/>
        <v>9.9558496739995797E-2</v>
      </c>
      <c r="BL17" s="44">
        <f t="shared" si="29"/>
        <v>7.3127242412713067E-2</v>
      </c>
      <c r="BM17" s="44">
        <f t="shared" si="30"/>
        <v>7.0754913767722499E-2</v>
      </c>
      <c r="BN17" s="44">
        <f t="shared" si="31"/>
        <v>0.11043152607484655</v>
      </c>
      <c r="BO17" s="44">
        <f t="shared" si="32"/>
        <v>0.1090368546277221</v>
      </c>
      <c r="BP17" s="44">
        <f t="shared" si="33"/>
        <v>7.3720978077448568E-2</v>
      </c>
      <c r="BQ17" s="44">
        <f t="shared" si="34"/>
        <v>0.11050642030256359</v>
      </c>
      <c r="BR17" s="44">
        <f t="shared" si="35"/>
        <v>0.1061988488107183</v>
      </c>
      <c r="BS17" s="44">
        <f t="shared" si="36"/>
        <v>3.55484173308208E-2</v>
      </c>
      <c r="BT17" s="44">
        <f t="shared" si="37"/>
        <v>7.4329414624716636E-2</v>
      </c>
      <c r="BU17" s="44">
        <f t="shared" si="38"/>
        <v>7.1066905451870152E-2</v>
      </c>
      <c r="BV17" s="44">
        <f t="shared" si="39"/>
        <v>0.10867853340033277</v>
      </c>
      <c r="BW17" s="44">
        <f t="shared" si="40"/>
        <v>0.10832372170111783</v>
      </c>
      <c r="BX17" s="44">
        <f t="shared" si="41"/>
        <v>0.1125087900926024</v>
      </c>
      <c r="BY17" s="44">
        <f t="shared" si="42"/>
        <v>5.2631578947368418E-2</v>
      </c>
      <c r="BZ17" s="44">
        <f t="shared" si="43"/>
        <v>9.9258333397093015E-2</v>
      </c>
      <c r="CA17" s="44">
        <f t="shared" si="44"/>
        <v>7.6866244202408784E-2</v>
      </c>
      <c r="CB17" s="44">
        <f t="shared" si="45"/>
        <v>7.4587414062820143E-2</v>
      </c>
      <c r="CC17" s="44">
        <f t="shared" si="46"/>
        <v>7.221581446741189E-2</v>
      </c>
      <c r="CD17" s="44">
        <f t="shared" si="47"/>
        <v>7.511157661886797E-2</v>
      </c>
      <c r="CE17" s="44">
        <f t="shared" si="48"/>
        <v>0.10762440050012628</v>
      </c>
      <c r="CF17" s="44">
        <f t="shared" si="49"/>
        <v>0.11642257885594992</v>
      </c>
      <c r="CG17" s="44">
        <f t="shared" si="50"/>
        <v>7.156562669645132E-2</v>
      </c>
      <c r="CH17" s="44">
        <f t="shared" si="51"/>
        <v>0.10797236261230418</v>
      </c>
      <c r="CI17" s="44">
        <f t="shared" si="52"/>
        <v>0.10700645625096325</v>
      </c>
      <c r="CJ17" s="44">
        <f t="shared" si="53"/>
        <v>0.11274690420042432</v>
      </c>
      <c r="CM17" s="38">
        <v>12</v>
      </c>
      <c r="CN17" s="38" t="s">
        <v>229</v>
      </c>
      <c r="CO17" s="44">
        <f t="shared" si="54"/>
        <v>1.4734657517519378E-2</v>
      </c>
      <c r="CP17" s="44">
        <f t="shared" si="55"/>
        <v>8.0439966653984372E-3</v>
      </c>
      <c r="CQ17" s="44">
        <f t="shared" si="56"/>
        <v>6.4386971528627469E-3</v>
      </c>
      <c r="CR17" s="44">
        <f t="shared" si="57"/>
        <v>8.6136590338380305E-3</v>
      </c>
      <c r="CS17" s="44">
        <f t="shared" si="58"/>
        <v>7.414506114685103E-3</v>
      </c>
      <c r="CT17" s="44">
        <f t="shared" si="59"/>
        <v>4.423258684646914E-3</v>
      </c>
      <c r="CU17" s="44">
        <f t="shared" si="60"/>
        <v>5.9673466963384341E-3</v>
      </c>
      <c r="CV17" s="44">
        <f t="shared" si="61"/>
        <v>5.2037435917251969E-3</v>
      </c>
      <c r="CW17" s="44">
        <f t="shared" si="62"/>
        <v>1.5641303625561151E-3</v>
      </c>
      <c r="CX17" s="44">
        <f t="shared" si="63"/>
        <v>2.8988471703639486E-3</v>
      </c>
      <c r="CY17" s="44">
        <f t="shared" si="64"/>
        <v>2.5584085962673253E-3</v>
      </c>
      <c r="CZ17" s="44">
        <f t="shared" si="65"/>
        <v>3.4777130688106489E-3</v>
      </c>
      <c r="DA17" s="44">
        <f t="shared" si="66"/>
        <v>3.1413879293324173E-3</v>
      </c>
      <c r="DB17" s="44">
        <f t="shared" si="67"/>
        <v>2.925228542407662E-3</v>
      </c>
      <c r="DC17" s="44">
        <f t="shared" si="68"/>
        <v>1.2105263157894735E-3</v>
      </c>
      <c r="DD17" s="44">
        <f t="shared" si="69"/>
        <v>2.0844250013389532E-3</v>
      </c>
      <c r="DE17" s="44">
        <f t="shared" si="70"/>
        <v>1.383592395643358E-3</v>
      </c>
      <c r="DF17" s="44">
        <f t="shared" si="71"/>
        <v>1.1933986250051223E-3</v>
      </c>
      <c r="DG17" s="44">
        <f t="shared" si="72"/>
        <v>1.0110214025437665E-3</v>
      </c>
      <c r="DH17" s="44">
        <f t="shared" si="73"/>
        <v>9.0133891942641565E-4</v>
      </c>
      <c r="DI17" s="44">
        <f t="shared" si="74"/>
        <v>1.0762440050012629E-3</v>
      </c>
      <c r="DJ17" s="44">
        <f t="shared" si="75"/>
        <v>9.3138063084759941E-4</v>
      </c>
      <c r="DK17" s="44">
        <f t="shared" si="76"/>
        <v>4.2939376017870793E-4</v>
      </c>
      <c r="DL17" s="44">
        <f t="shared" si="77"/>
        <v>4.3188945044921674E-4</v>
      </c>
      <c r="DM17" s="44">
        <f t="shared" si="78"/>
        <v>3.2101936875288974E-4</v>
      </c>
      <c r="DN17" s="43">
        <f t="shared" si="79"/>
        <v>1.1274690420042433E-4</v>
      </c>
      <c r="EU17" s="38">
        <v>12</v>
      </c>
      <c r="EV17" s="38" t="s">
        <v>229</v>
      </c>
      <c r="EW17" s="2" t="s">
        <v>406</v>
      </c>
      <c r="EX17" s="52">
        <f t="shared" si="81"/>
        <v>1.2278744370203556E-2</v>
      </c>
      <c r="EY17" s="52">
        <f t="shared" si="82"/>
        <v>9.944770042457373E-3</v>
      </c>
      <c r="FB17" s="38">
        <v>12</v>
      </c>
      <c r="FC17" s="38" t="s">
        <v>229</v>
      </c>
      <c r="FD17" s="2" t="s">
        <v>406</v>
      </c>
      <c r="FE17" s="49">
        <f t="shared" si="83"/>
        <v>0.44748863108670839</v>
      </c>
    </row>
    <row r="18" spans="2:161" x14ac:dyDescent="0.25">
      <c r="B18" s="38">
        <v>13</v>
      </c>
      <c r="C18" s="38" t="s">
        <v>230</v>
      </c>
      <c r="D18" s="7">
        <v>3</v>
      </c>
      <c r="E18" s="7">
        <v>2</v>
      </c>
      <c r="F18" s="7">
        <v>2</v>
      </c>
      <c r="G18" s="7">
        <v>3</v>
      </c>
      <c r="H18" s="7">
        <v>3</v>
      </c>
      <c r="I18" s="7">
        <v>1</v>
      </c>
      <c r="J18" s="7">
        <v>3</v>
      </c>
      <c r="K18" s="7">
        <v>2</v>
      </c>
      <c r="L18" s="7">
        <v>3</v>
      </c>
      <c r="M18" s="7">
        <v>2</v>
      </c>
      <c r="N18" s="7">
        <v>2</v>
      </c>
      <c r="O18" s="7">
        <v>3</v>
      </c>
      <c r="P18" s="7">
        <v>3</v>
      </c>
      <c r="Q18" s="2">
        <v>3</v>
      </c>
      <c r="R18" s="2">
        <v>1</v>
      </c>
      <c r="S18" s="2">
        <v>2</v>
      </c>
      <c r="T18" s="7">
        <v>2</v>
      </c>
      <c r="U18" s="7">
        <v>2</v>
      </c>
      <c r="V18" s="7">
        <v>2</v>
      </c>
      <c r="W18" s="7">
        <v>2</v>
      </c>
      <c r="X18" s="7">
        <v>3</v>
      </c>
      <c r="Y18" s="7">
        <v>3</v>
      </c>
      <c r="Z18" s="7">
        <v>2</v>
      </c>
      <c r="AA18" s="7">
        <v>3</v>
      </c>
      <c r="AB18" s="7">
        <v>2</v>
      </c>
      <c r="AC18" s="7">
        <v>3</v>
      </c>
      <c r="AF18" s="38">
        <v>13</v>
      </c>
      <c r="AG18" s="38" t="s">
        <v>230</v>
      </c>
      <c r="AH18" s="7">
        <f t="shared" si="2"/>
        <v>9</v>
      </c>
      <c r="AI18" s="7">
        <f t="shared" si="3"/>
        <v>4</v>
      </c>
      <c r="AJ18" s="7">
        <f t="shared" si="4"/>
        <v>4</v>
      </c>
      <c r="AK18" s="7">
        <f t="shared" si="5"/>
        <v>9</v>
      </c>
      <c r="AL18" s="7">
        <f t="shared" si="6"/>
        <v>9</v>
      </c>
      <c r="AM18" s="7">
        <f t="shared" si="7"/>
        <v>1</v>
      </c>
      <c r="AN18" s="7">
        <f t="shared" si="8"/>
        <v>9</v>
      </c>
      <c r="AO18" s="7">
        <f t="shared" si="9"/>
        <v>4</v>
      </c>
      <c r="AP18" s="7">
        <f t="shared" si="10"/>
        <v>9</v>
      </c>
      <c r="AQ18" s="7">
        <f t="shared" si="11"/>
        <v>4</v>
      </c>
      <c r="AR18" s="7">
        <f t="shared" si="12"/>
        <v>4</v>
      </c>
      <c r="AS18" s="7">
        <f t="shared" si="13"/>
        <v>9</v>
      </c>
      <c r="AT18" s="7">
        <f t="shared" si="14"/>
        <v>9</v>
      </c>
      <c r="AU18" s="7">
        <f t="shared" si="15"/>
        <v>9</v>
      </c>
      <c r="AV18" s="7">
        <f t="shared" si="16"/>
        <v>1</v>
      </c>
      <c r="AW18" s="7">
        <f t="shared" si="17"/>
        <v>4</v>
      </c>
      <c r="AX18" s="7">
        <f t="shared" si="18"/>
        <v>4</v>
      </c>
      <c r="AY18" s="7">
        <f t="shared" si="19"/>
        <v>4</v>
      </c>
      <c r="AZ18" s="7">
        <f t="shared" si="20"/>
        <v>4</v>
      </c>
      <c r="BA18" s="7">
        <f t="shared" si="21"/>
        <v>4</v>
      </c>
      <c r="BB18" s="7">
        <f t="shared" si="22"/>
        <v>9</v>
      </c>
      <c r="BC18" s="7">
        <f t="shared" si="23"/>
        <v>9</v>
      </c>
      <c r="BD18" s="7">
        <f t="shared" si="24"/>
        <v>4</v>
      </c>
      <c r="BE18" s="7">
        <f t="shared" si="25"/>
        <v>9</v>
      </c>
      <c r="BF18" s="7">
        <f t="shared" si="26"/>
        <v>4</v>
      </c>
      <c r="BG18" s="7">
        <f t="shared" si="27"/>
        <v>9</v>
      </c>
      <c r="BI18" s="38">
        <v>13</v>
      </c>
      <c r="BJ18" s="38" t="s">
        <v>230</v>
      </c>
      <c r="BK18" s="44">
        <f t="shared" si="28"/>
        <v>9.9558496739995797E-2</v>
      </c>
      <c r="BL18" s="44">
        <f t="shared" si="29"/>
        <v>7.3127242412713067E-2</v>
      </c>
      <c r="BM18" s="44">
        <f t="shared" si="30"/>
        <v>7.0754913767722499E-2</v>
      </c>
      <c r="BN18" s="44">
        <f t="shared" si="31"/>
        <v>0.11043152607484655</v>
      </c>
      <c r="BO18" s="44">
        <f t="shared" si="32"/>
        <v>0.1090368546277221</v>
      </c>
      <c r="BP18" s="44">
        <f t="shared" si="33"/>
        <v>3.6860489038724284E-2</v>
      </c>
      <c r="BQ18" s="44">
        <f t="shared" si="34"/>
        <v>0.11050642030256359</v>
      </c>
      <c r="BR18" s="44">
        <f t="shared" si="35"/>
        <v>7.079923254047886E-2</v>
      </c>
      <c r="BS18" s="44">
        <f t="shared" si="36"/>
        <v>3.55484173308208E-2</v>
      </c>
      <c r="BT18" s="44">
        <f t="shared" si="37"/>
        <v>7.4329414624716636E-2</v>
      </c>
      <c r="BU18" s="44">
        <f t="shared" si="38"/>
        <v>7.1066905451870152E-2</v>
      </c>
      <c r="BV18" s="44">
        <f t="shared" si="39"/>
        <v>0.10867853340033277</v>
      </c>
      <c r="BW18" s="44">
        <f t="shared" si="40"/>
        <v>0.10832372170111783</v>
      </c>
      <c r="BX18" s="44">
        <f t="shared" si="41"/>
        <v>0.1125087900926024</v>
      </c>
      <c r="BY18" s="44">
        <f t="shared" si="42"/>
        <v>5.2631578947368418E-2</v>
      </c>
      <c r="BZ18" s="44">
        <f t="shared" si="43"/>
        <v>9.9258333397093015E-2</v>
      </c>
      <c r="CA18" s="44">
        <f t="shared" si="44"/>
        <v>7.6866244202408784E-2</v>
      </c>
      <c r="CB18" s="44">
        <f t="shared" si="45"/>
        <v>7.4587414062820143E-2</v>
      </c>
      <c r="CC18" s="44">
        <f t="shared" si="46"/>
        <v>7.221581446741189E-2</v>
      </c>
      <c r="CD18" s="44">
        <f t="shared" si="47"/>
        <v>7.511157661886797E-2</v>
      </c>
      <c r="CE18" s="44">
        <f t="shared" si="48"/>
        <v>0.10762440050012628</v>
      </c>
      <c r="CF18" s="44">
        <f t="shared" si="49"/>
        <v>0.11642257885594992</v>
      </c>
      <c r="CG18" s="44">
        <f t="shared" si="50"/>
        <v>7.156562669645132E-2</v>
      </c>
      <c r="CH18" s="44">
        <f t="shared" si="51"/>
        <v>0.10797236261230418</v>
      </c>
      <c r="CI18" s="44">
        <f t="shared" si="52"/>
        <v>7.1337637500642162E-2</v>
      </c>
      <c r="CJ18" s="44">
        <f t="shared" si="53"/>
        <v>0.11274690420042432</v>
      </c>
      <c r="CM18" s="38">
        <v>13</v>
      </c>
      <c r="CN18" s="38" t="s">
        <v>230</v>
      </c>
      <c r="CO18" s="44">
        <f t="shared" si="54"/>
        <v>1.4734657517519378E-2</v>
      </c>
      <c r="CP18" s="44">
        <f t="shared" si="55"/>
        <v>8.0439966653984372E-3</v>
      </c>
      <c r="CQ18" s="44">
        <f t="shared" si="56"/>
        <v>6.4386971528627469E-3</v>
      </c>
      <c r="CR18" s="44">
        <f t="shared" si="57"/>
        <v>8.6136590338380305E-3</v>
      </c>
      <c r="CS18" s="44">
        <f t="shared" si="58"/>
        <v>7.414506114685103E-3</v>
      </c>
      <c r="CT18" s="44">
        <f t="shared" si="59"/>
        <v>2.211629342323457E-3</v>
      </c>
      <c r="CU18" s="44">
        <f t="shared" si="60"/>
        <v>5.9673466963384341E-3</v>
      </c>
      <c r="CV18" s="44">
        <f t="shared" si="61"/>
        <v>3.4691623944834642E-3</v>
      </c>
      <c r="CW18" s="44">
        <f t="shared" si="62"/>
        <v>1.5641303625561151E-3</v>
      </c>
      <c r="CX18" s="44">
        <f t="shared" si="63"/>
        <v>2.8988471703639486E-3</v>
      </c>
      <c r="CY18" s="44">
        <f t="shared" si="64"/>
        <v>2.5584085962673253E-3</v>
      </c>
      <c r="CZ18" s="44">
        <f t="shared" si="65"/>
        <v>3.4777130688106489E-3</v>
      </c>
      <c r="DA18" s="44">
        <f t="shared" si="66"/>
        <v>3.1413879293324173E-3</v>
      </c>
      <c r="DB18" s="44">
        <f t="shared" si="67"/>
        <v>2.925228542407662E-3</v>
      </c>
      <c r="DC18" s="44">
        <f t="shared" si="68"/>
        <v>1.2105263157894735E-3</v>
      </c>
      <c r="DD18" s="44">
        <f t="shared" si="69"/>
        <v>2.0844250013389532E-3</v>
      </c>
      <c r="DE18" s="44">
        <f t="shared" si="70"/>
        <v>1.383592395643358E-3</v>
      </c>
      <c r="DF18" s="44">
        <f t="shared" si="71"/>
        <v>1.1933986250051223E-3</v>
      </c>
      <c r="DG18" s="44">
        <f t="shared" si="72"/>
        <v>1.0110214025437665E-3</v>
      </c>
      <c r="DH18" s="44">
        <f t="shared" si="73"/>
        <v>9.0133891942641565E-4</v>
      </c>
      <c r="DI18" s="44">
        <f t="shared" si="74"/>
        <v>1.0762440050012629E-3</v>
      </c>
      <c r="DJ18" s="44">
        <f t="shared" si="75"/>
        <v>9.3138063084759941E-4</v>
      </c>
      <c r="DK18" s="44">
        <f t="shared" si="76"/>
        <v>4.2939376017870793E-4</v>
      </c>
      <c r="DL18" s="44">
        <f t="shared" si="77"/>
        <v>4.3188945044921674E-4</v>
      </c>
      <c r="DM18" s="44">
        <f t="shared" si="78"/>
        <v>2.140129125019265E-4</v>
      </c>
      <c r="DN18" s="43">
        <f t="shared" si="79"/>
        <v>1.1274690420042433E-4</v>
      </c>
      <c r="EU18" s="38">
        <v>13</v>
      </c>
      <c r="EV18" s="38" t="s">
        <v>230</v>
      </c>
      <c r="EW18" s="2" t="s">
        <v>407</v>
      </c>
      <c r="EX18" s="52">
        <f t="shared" si="81"/>
        <v>1.3562449661460019E-2</v>
      </c>
      <c r="EY18" s="52">
        <f t="shared" si="82"/>
        <v>9.5414604052930663E-3</v>
      </c>
      <c r="FB18" s="38">
        <v>13</v>
      </c>
      <c r="FC18" s="38" t="s">
        <v>230</v>
      </c>
      <c r="FD18" s="2" t="s">
        <v>407</v>
      </c>
      <c r="FE18" s="49">
        <f t="shared" si="83"/>
        <v>0.41298033007076956</v>
      </c>
    </row>
    <row r="19" spans="2:161" x14ac:dyDescent="0.25">
      <c r="B19" s="38">
        <v>14</v>
      </c>
      <c r="C19" s="38" t="s">
        <v>231</v>
      </c>
      <c r="D19" s="7">
        <v>3</v>
      </c>
      <c r="E19" s="7">
        <v>2</v>
      </c>
      <c r="F19" s="7">
        <v>2</v>
      </c>
      <c r="G19" s="7">
        <v>3</v>
      </c>
      <c r="H19" s="7">
        <v>3</v>
      </c>
      <c r="I19" s="7">
        <v>2</v>
      </c>
      <c r="J19" s="7">
        <v>3</v>
      </c>
      <c r="K19" s="7">
        <v>2</v>
      </c>
      <c r="L19" s="7">
        <v>2</v>
      </c>
      <c r="M19" s="7">
        <v>3</v>
      </c>
      <c r="N19" s="7">
        <v>1</v>
      </c>
      <c r="O19" s="7">
        <v>3</v>
      </c>
      <c r="P19" s="7">
        <v>3</v>
      </c>
      <c r="Q19" s="2">
        <v>3</v>
      </c>
      <c r="R19" s="2">
        <v>1</v>
      </c>
      <c r="S19" s="2">
        <v>2</v>
      </c>
      <c r="T19" s="7">
        <v>2</v>
      </c>
      <c r="U19" s="7">
        <v>3</v>
      </c>
      <c r="V19" s="7">
        <v>3</v>
      </c>
      <c r="W19" s="7">
        <v>3</v>
      </c>
      <c r="X19" s="7">
        <v>2</v>
      </c>
      <c r="Y19" s="7">
        <v>2</v>
      </c>
      <c r="Z19" s="7">
        <v>4</v>
      </c>
      <c r="AA19" s="7">
        <v>1</v>
      </c>
      <c r="AB19" s="7">
        <v>2</v>
      </c>
      <c r="AC19" s="7">
        <v>2</v>
      </c>
      <c r="AF19" s="38">
        <v>14</v>
      </c>
      <c r="AG19" s="38" t="s">
        <v>231</v>
      </c>
      <c r="AH19" s="7">
        <f t="shared" si="2"/>
        <v>9</v>
      </c>
      <c r="AI19" s="7">
        <f t="shared" si="3"/>
        <v>4</v>
      </c>
      <c r="AJ19" s="7">
        <f t="shared" si="4"/>
        <v>4</v>
      </c>
      <c r="AK19" s="7">
        <f t="shared" si="5"/>
        <v>9</v>
      </c>
      <c r="AL19" s="7">
        <f t="shared" si="6"/>
        <v>9</v>
      </c>
      <c r="AM19" s="7">
        <f t="shared" si="7"/>
        <v>4</v>
      </c>
      <c r="AN19" s="7">
        <f t="shared" si="8"/>
        <v>9</v>
      </c>
      <c r="AO19" s="7">
        <f t="shared" si="9"/>
        <v>4</v>
      </c>
      <c r="AP19" s="7">
        <f t="shared" si="10"/>
        <v>4</v>
      </c>
      <c r="AQ19" s="7">
        <f t="shared" si="11"/>
        <v>9</v>
      </c>
      <c r="AR19" s="7">
        <f t="shared" si="12"/>
        <v>1</v>
      </c>
      <c r="AS19" s="7">
        <f t="shared" si="13"/>
        <v>9</v>
      </c>
      <c r="AT19" s="7">
        <f t="shared" si="14"/>
        <v>9</v>
      </c>
      <c r="AU19" s="7">
        <f t="shared" si="15"/>
        <v>9</v>
      </c>
      <c r="AV19" s="7">
        <f t="shared" si="16"/>
        <v>1</v>
      </c>
      <c r="AW19" s="7">
        <f t="shared" si="17"/>
        <v>4</v>
      </c>
      <c r="AX19" s="7">
        <f t="shared" si="18"/>
        <v>4</v>
      </c>
      <c r="AY19" s="7">
        <f t="shared" si="19"/>
        <v>9</v>
      </c>
      <c r="AZ19" s="7">
        <f t="shared" si="20"/>
        <v>9</v>
      </c>
      <c r="BA19" s="7">
        <f t="shared" si="21"/>
        <v>9</v>
      </c>
      <c r="BB19" s="7">
        <f t="shared" si="22"/>
        <v>4</v>
      </c>
      <c r="BC19" s="7">
        <f t="shared" si="23"/>
        <v>4</v>
      </c>
      <c r="BD19" s="7">
        <f t="shared" si="24"/>
        <v>16</v>
      </c>
      <c r="BE19" s="7">
        <f t="shared" si="25"/>
        <v>1</v>
      </c>
      <c r="BF19" s="7">
        <f t="shared" si="26"/>
        <v>4</v>
      </c>
      <c r="BG19" s="7">
        <f t="shared" si="27"/>
        <v>4</v>
      </c>
      <c r="BI19" s="38">
        <v>14</v>
      </c>
      <c r="BJ19" s="38" t="s">
        <v>231</v>
      </c>
      <c r="BK19" s="44">
        <f t="shared" si="28"/>
        <v>9.9558496739995797E-2</v>
      </c>
      <c r="BL19" s="44">
        <f t="shared" si="29"/>
        <v>7.3127242412713067E-2</v>
      </c>
      <c r="BM19" s="44">
        <f t="shared" si="30"/>
        <v>7.0754913767722499E-2</v>
      </c>
      <c r="BN19" s="44">
        <f t="shared" si="31"/>
        <v>0.11043152607484655</v>
      </c>
      <c r="BO19" s="44">
        <f t="shared" si="32"/>
        <v>0.1090368546277221</v>
      </c>
      <c r="BP19" s="44">
        <f t="shared" si="33"/>
        <v>7.3720978077448568E-2</v>
      </c>
      <c r="BQ19" s="44">
        <f t="shared" si="34"/>
        <v>0.11050642030256359</v>
      </c>
      <c r="BR19" s="44">
        <f t="shared" si="35"/>
        <v>7.079923254047886E-2</v>
      </c>
      <c r="BS19" s="44">
        <f t="shared" si="36"/>
        <v>2.3698944887213864E-2</v>
      </c>
      <c r="BT19" s="44">
        <f t="shared" si="37"/>
        <v>0.11149412193707495</v>
      </c>
      <c r="BU19" s="44">
        <f t="shared" si="38"/>
        <v>3.5533452725935076E-2</v>
      </c>
      <c r="BV19" s="44">
        <f t="shared" si="39"/>
        <v>0.10867853340033277</v>
      </c>
      <c r="BW19" s="44">
        <f t="shared" si="40"/>
        <v>0.10832372170111783</v>
      </c>
      <c r="BX19" s="44">
        <f t="shared" si="41"/>
        <v>0.1125087900926024</v>
      </c>
      <c r="BY19" s="44">
        <f t="shared" si="42"/>
        <v>5.2631578947368418E-2</v>
      </c>
      <c r="BZ19" s="44">
        <f t="shared" si="43"/>
        <v>9.9258333397093015E-2</v>
      </c>
      <c r="CA19" s="44">
        <f t="shared" si="44"/>
        <v>7.6866244202408784E-2</v>
      </c>
      <c r="CB19" s="44">
        <f t="shared" si="45"/>
        <v>0.11188112109423022</v>
      </c>
      <c r="CC19" s="44">
        <f t="shared" si="46"/>
        <v>0.10832372170111783</v>
      </c>
      <c r="CD19" s="44">
        <f t="shared" si="47"/>
        <v>0.11266736492830196</v>
      </c>
      <c r="CE19" s="44">
        <f t="shared" si="48"/>
        <v>7.1749600333417526E-2</v>
      </c>
      <c r="CF19" s="44">
        <f t="shared" si="49"/>
        <v>7.7615052570633281E-2</v>
      </c>
      <c r="CG19" s="44">
        <f t="shared" si="50"/>
        <v>0.14313125339290264</v>
      </c>
      <c r="CH19" s="44">
        <f t="shared" si="51"/>
        <v>3.5990787537434725E-2</v>
      </c>
      <c r="CI19" s="44">
        <f t="shared" si="52"/>
        <v>7.1337637500642162E-2</v>
      </c>
      <c r="CJ19" s="44">
        <f t="shared" si="53"/>
        <v>7.5164602800282893E-2</v>
      </c>
      <c r="CM19" s="38">
        <v>14</v>
      </c>
      <c r="CN19" s="38" t="s">
        <v>231</v>
      </c>
      <c r="CO19" s="44">
        <f t="shared" si="54"/>
        <v>1.4734657517519378E-2</v>
      </c>
      <c r="CP19" s="44">
        <f t="shared" si="55"/>
        <v>8.0439966653984372E-3</v>
      </c>
      <c r="CQ19" s="44">
        <f t="shared" si="56"/>
        <v>6.4386971528627469E-3</v>
      </c>
      <c r="CR19" s="44">
        <f t="shared" si="57"/>
        <v>8.6136590338380305E-3</v>
      </c>
      <c r="CS19" s="44">
        <f t="shared" si="58"/>
        <v>7.414506114685103E-3</v>
      </c>
      <c r="CT19" s="44">
        <f t="shared" si="59"/>
        <v>4.423258684646914E-3</v>
      </c>
      <c r="CU19" s="44">
        <f t="shared" si="60"/>
        <v>5.9673466963384341E-3</v>
      </c>
      <c r="CV19" s="44">
        <f t="shared" si="61"/>
        <v>3.4691623944834642E-3</v>
      </c>
      <c r="CW19" s="44">
        <f t="shared" si="62"/>
        <v>1.04275357503741E-3</v>
      </c>
      <c r="CX19" s="44">
        <f t="shared" si="63"/>
        <v>4.3482707555459231E-3</v>
      </c>
      <c r="CY19" s="44">
        <f t="shared" si="64"/>
        <v>1.2792042981336627E-3</v>
      </c>
      <c r="CZ19" s="44">
        <f t="shared" si="65"/>
        <v>3.4777130688106489E-3</v>
      </c>
      <c r="DA19" s="44">
        <f t="shared" si="66"/>
        <v>3.1413879293324173E-3</v>
      </c>
      <c r="DB19" s="44">
        <f t="shared" si="67"/>
        <v>2.925228542407662E-3</v>
      </c>
      <c r="DC19" s="44">
        <f t="shared" si="68"/>
        <v>1.2105263157894735E-3</v>
      </c>
      <c r="DD19" s="44">
        <f t="shared" si="69"/>
        <v>2.0844250013389532E-3</v>
      </c>
      <c r="DE19" s="44">
        <f t="shared" si="70"/>
        <v>1.383592395643358E-3</v>
      </c>
      <c r="DF19" s="44">
        <f t="shared" si="71"/>
        <v>1.7900979375076835E-3</v>
      </c>
      <c r="DG19" s="44">
        <f t="shared" si="72"/>
        <v>1.5165321038156496E-3</v>
      </c>
      <c r="DH19" s="44">
        <f t="shared" si="73"/>
        <v>1.3520083791396236E-3</v>
      </c>
      <c r="DI19" s="44">
        <f t="shared" si="74"/>
        <v>7.1749600333417525E-4</v>
      </c>
      <c r="DJ19" s="44">
        <f t="shared" si="75"/>
        <v>6.2092042056506624E-4</v>
      </c>
      <c r="DK19" s="44">
        <f t="shared" si="76"/>
        <v>8.5878752035741586E-4</v>
      </c>
      <c r="DL19" s="44">
        <f t="shared" si="77"/>
        <v>1.4396315014973891E-4</v>
      </c>
      <c r="DM19" s="44">
        <f t="shared" si="78"/>
        <v>2.140129125019265E-4</v>
      </c>
      <c r="DN19" s="43">
        <f t="shared" si="79"/>
        <v>7.5164602800282889E-5</v>
      </c>
      <c r="EU19" s="38">
        <v>14</v>
      </c>
      <c r="EV19" s="38" t="s">
        <v>231</v>
      </c>
      <c r="EW19" s="2" t="s">
        <v>408</v>
      </c>
      <c r="EX19" s="52">
        <f t="shared" si="81"/>
        <v>1.2985870964929891E-2</v>
      </c>
      <c r="EY19" s="52">
        <f t="shared" si="82"/>
        <v>1.0093537690223515E-2</v>
      </c>
      <c r="FB19" s="38">
        <v>14</v>
      </c>
      <c r="FC19" s="38" t="s">
        <v>231</v>
      </c>
      <c r="FD19" s="2" t="s">
        <v>408</v>
      </c>
      <c r="FE19" s="49">
        <f t="shared" si="83"/>
        <v>0.43733952810657162</v>
      </c>
    </row>
    <row r="20" spans="2:161" x14ac:dyDescent="0.25">
      <c r="B20" s="38">
        <v>15</v>
      </c>
      <c r="C20" s="38" t="s">
        <v>232</v>
      </c>
      <c r="D20" s="7">
        <v>3</v>
      </c>
      <c r="E20" s="7">
        <v>2</v>
      </c>
      <c r="F20" s="7">
        <v>2</v>
      </c>
      <c r="G20" s="7">
        <v>3</v>
      </c>
      <c r="H20" s="7">
        <v>3</v>
      </c>
      <c r="I20" s="7">
        <v>2</v>
      </c>
      <c r="J20" s="7">
        <v>3</v>
      </c>
      <c r="K20" s="7">
        <v>2</v>
      </c>
      <c r="L20" s="7">
        <v>2</v>
      </c>
      <c r="M20" s="7">
        <v>3</v>
      </c>
      <c r="N20" s="7">
        <v>3</v>
      </c>
      <c r="O20" s="7">
        <v>2</v>
      </c>
      <c r="P20" s="7">
        <v>2</v>
      </c>
      <c r="Q20" s="2">
        <v>3</v>
      </c>
      <c r="R20" s="2">
        <v>2</v>
      </c>
      <c r="S20" s="2">
        <v>2</v>
      </c>
      <c r="T20" s="7">
        <v>2</v>
      </c>
      <c r="U20" s="7">
        <v>2</v>
      </c>
      <c r="V20" s="7">
        <v>3</v>
      </c>
      <c r="W20" s="7">
        <v>1</v>
      </c>
      <c r="X20" s="7">
        <v>3</v>
      </c>
      <c r="Y20" s="7">
        <v>2</v>
      </c>
      <c r="Z20" s="7">
        <v>2</v>
      </c>
      <c r="AA20" s="7">
        <v>2</v>
      </c>
      <c r="AB20" s="7">
        <v>2</v>
      </c>
      <c r="AC20" s="7">
        <v>2</v>
      </c>
      <c r="AF20" s="38">
        <v>15</v>
      </c>
      <c r="AG20" s="38" t="s">
        <v>232</v>
      </c>
      <c r="AH20" s="7">
        <f t="shared" si="2"/>
        <v>9</v>
      </c>
      <c r="AI20" s="7">
        <f t="shared" si="3"/>
        <v>4</v>
      </c>
      <c r="AJ20" s="7">
        <f t="shared" si="4"/>
        <v>4</v>
      </c>
      <c r="AK20" s="7">
        <f t="shared" si="5"/>
        <v>9</v>
      </c>
      <c r="AL20" s="7">
        <f t="shared" si="6"/>
        <v>9</v>
      </c>
      <c r="AM20" s="7">
        <f t="shared" si="7"/>
        <v>4</v>
      </c>
      <c r="AN20" s="7">
        <f t="shared" si="8"/>
        <v>9</v>
      </c>
      <c r="AO20" s="7">
        <f t="shared" si="9"/>
        <v>4</v>
      </c>
      <c r="AP20" s="7">
        <f t="shared" si="10"/>
        <v>4</v>
      </c>
      <c r="AQ20" s="7">
        <f t="shared" si="11"/>
        <v>9</v>
      </c>
      <c r="AR20" s="7">
        <f t="shared" si="12"/>
        <v>9</v>
      </c>
      <c r="AS20" s="7">
        <f t="shared" si="13"/>
        <v>4</v>
      </c>
      <c r="AT20" s="7">
        <f t="shared" si="14"/>
        <v>4</v>
      </c>
      <c r="AU20" s="7">
        <f t="shared" si="15"/>
        <v>9</v>
      </c>
      <c r="AV20" s="7">
        <f t="shared" si="16"/>
        <v>4</v>
      </c>
      <c r="AW20" s="7">
        <f t="shared" si="17"/>
        <v>4</v>
      </c>
      <c r="AX20" s="7">
        <f t="shared" si="18"/>
        <v>4</v>
      </c>
      <c r="AY20" s="7">
        <f t="shared" si="19"/>
        <v>4</v>
      </c>
      <c r="AZ20" s="7">
        <f t="shared" si="20"/>
        <v>9</v>
      </c>
      <c r="BA20" s="7">
        <f t="shared" si="21"/>
        <v>1</v>
      </c>
      <c r="BB20" s="7">
        <f t="shared" si="22"/>
        <v>9</v>
      </c>
      <c r="BC20" s="7">
        <f t="shared" si="23"/>
        <v>4</v>
      </c>
      <c r="BD20" s="7">
        <f t="shared" si="24"/>
        <v>4</v>
      </c>
      <c r="BE20" s="7">
        <f t="shared" si="25"/>
        <v>4</v>
      </c>
      <c r="BF20" s="7">
        <f t="shared" si="26"/>
        <v>4</v>
      </c>
      <c r="BG20" s="7">
        <f t="shared" si="27"/>
        <v>4</v>
      </c>
      <c r="BI20" s="38">
        <v>15</v>
      </c>
      <c r="BJ20" s="38" t="s">
        <v>232</v>
      </c>
      <c r="BK20" s="44">
        <f t="shared" si="28"/>
        <v>9.9558496739995797E-2</v>
      </c>
      <c r="BL20" s="44">
        <f t="shared" si="29"/>
        <v>7.3127242412713067E-2</v>
      </c>
      <c r="BM20" s="44">
        <f t="shared" si="30"/>
        <v>7.0754913767722499E-2</v>
      </c>
      <c r="BN20" s="44">
        <f t="shared" si="31"/>
        <v>0.11043152607484655</v>
      </c>
      <c r="BO20" s="44">
        <f t="shared" si="32"/>
        <v>0.1090368546277221</v>
      </c>
      <c r="BP20" s="44">
        <f t="shared" si="33"/>
        <v>7.3720978077448568E-2</v>
      </c>
      <c r="BQ20" s="44">
        <f t="shared" si="34"/>
        <v>0.11050642030256359</v>
      </c>
      <c r="BR20" s="44">
        <f t="shared" si="35"/>
        <v>7.079923254047886E-2</v>
      </c>
      <c r="BS20" s="44">
        <f t="shared" si="36"/>
        <v>2.3698944887213864E-2</v>
      </c>
      <c r="BT20" s="44">
        <f t="shared" si="37"/>
        <v>0.11149412193707495</v>
      </c>
      <c r="BU20" s="44">
        <f t="shared" si="38"/>
        <v>0.10660035817780522</v>
      </c>
      <c r="BV20" s="44">
        <f t="shared" si="39"/>
        <v>7.2452355600221841E-2</v>
      </c>
      <c r="BW20" s="44">
        <f t="shared" si="40"/>
        <v>7.221581446741189E-2</v>
      </c>
      <c r="BX20" s="44">
        <f t="shared" si="41"/>
        <v>0.1125087900926024</v>
      </c>
      <c r="BY20" s="44">
        <f t="shared" si="42"/>
        <v>0.10526315789473684</v>
      </c>
      <c r="BZ20" s="44">
        <f t="shared" si="43"/>
        <v>9.9258333397093015E-2</v>
      </c>
      <c r="CA20" s="44">
        <f t="shared" si="44"/>
        <v>7.6866244202408784E-2</v>
      </c>
      <c r="CB20" s="44">
        <f t="shared" si="45"/>
        <v>7.4587414062820143E-2</v>
      </c>
      <c r="CC20" s="44">
        <f t="shared" si="46"/>
        <v>0.10832372170111783</v>
      </c>
      <c r="CD20" s="44">
        <f t="shared" si="47"/>
        <v>3.7555788309433985E-2</v>
      </c>
      <c r="CE20" s="44">
        <f t="shared" si="48"/>
        <v>0.10762440050012628</v>
      </c>
      <c r="CF20" s="44">
        <f t="shared" si="49"/>
        <v>7.7615052570633281E-2</v>
      </c>
      <c r="CG20" s="44">
        <f t="shared" si="50"/>
        <v>7.156562669645132E-2</v>
      </c>
      <c r="CH20" s="44">
        <f t="shared" si="51"/>
        <v>7.198157507486945E-2</v>
      </c>
      <c r="CI20" s="44">
        <f t="shared" si="52"/>
        <v>7.1337637500642162E-2</v>
      </c>
      <c r="CJ20" s="44">
        <f t="shared" si="53"/>
        <v>7.5164602800282893E-2</v>
      </c>
      <c r="CM20" s="38">
        <v>15</v>
      </c>
      <c r="CN20" s="38" t="s">
        <v>232</v>
      </c>
      <c r="CO20" s="44">
        <f t="shared" si="54"/>
        <v>1.4734657517519378E-2</v>
      </c>
      <c r="CP20" s="44">
        <f t="shared" si="55"/>
        <v>8.0439966653984372E-3</v>
      </c>
      <c r="CQ20" s="44">
        <f t="shared" si="56"/>
        <v>6.4386971528627469E-3</v>
      </c>
      <c r="CR20" s="44">
        <f t="shared" si="57"/>
        <v>8.6136590338380305E-3</v>
      </c>
      <c r="CS20" s="44">
        <f t="shared" si="58"/>
        <v>7.414506114685103E-3</v>
      </c>
      <c r="CT20" s="44">
        <f t="shared" si="59"/>
        <v>4.423258684646914E-3</v>
      </c>
      <c r="CU20" s="44">
        <f t="shared" si="60"/>
        <v>5.9673466963384341E-3</v>
      </c>
      <c r="CV20" s="44">
        <f t="shared" si="61"/>
        <v>3.4691623944834642E-3</v>
      </c>
      <c r="CW20" s="44">
        <f t="shared" si="62"/>
        <v>1.04275357503741E-3</v>
      </c>
      <c r="CX20" s="44">
        <f t="shared" si="63"/>
        <v>4.3482707555459231E-3</v>
      </c>
      <c r="CY20" s="44">
        <f t="shared" si="64"/>
        <v>3.8376128944009875E-3</v>
      </c>
      <c r="CZ20" s="44">
        <f t="shared" si="65"/>
        <v>2.3184753792070988E-3</v>
      </c>
      <c r="DA20" s="44">
        <f t="shared" si="66"/>
        <v>2.094258619554945E-3</v>
      </c>
      <c r="DB20" s="44">
        <f t="shared" si="67"/>
        <v>2.925228542407662E-3</v>
      </c>
      <c r="DC20" s="44">
        <f t="shared" si="68"/>
        <v>2.4210526315789471E-3</v>
      </c>
      <c r="DD20" s="44">
        <f t="shared" si="69"/>
        <v>2.0844250013389532E-3</v>
      </c>
      <c r="DE20" s="44">
        <f t="shared" si="70"/>
        <v>1.383592395643358E-3</v>
      </c>
      <c r="DF20" s="44">
        <f t="shared" si="71"/>
        <v>1.1933986250051223E-3</v>
      </c>
      <c r="DG20" s="44">
        <f t="shared" si="72"/>
        <v>1.5165321038156496E-3</v>
      </c>
      <c r="DH20" s="44">
        <f t="shared" si="73"/>
        <v>4.5066945971320783E-4</v>
      </c>
      <c r="DI20" s="44">
        <f t="shared" si="74"/>
        <v>1.0762440050012629E-3</v>
      </c>
      <c r="DJ20" s="44">
        <f t="shared" si="75"/>
        <v>6.2092042056506624E-4</v>
      </c>
      <c r="DK20" s="44">
        <f t="shared" si="76"/>
        <v>4.2939376017870793E-4</v>
      </c>
      <c r="DL20" s="44">
        <f t="shared" si="77"/>
        <v>2.8792630029947781E-4</v>
      </c>
      <c r="DM20" s="44">
        <f t="shared" si="78"/>
        <v>2.140129125019265E-4</v>
      </c>
      <c r="DN20" s="43">
        <f t="shared" si="79"/>
        <v>7.5164602800282889E-5</v>
      </c>
      <c r="EU20" s="38">
        <v>15</v>
      </c>
      <c r="EV20" s="38" t="s">
        <v>232</v>
      </c>
      <c r="EW20" s="2" t="s">
        <v>409</v>
      </c>
      <c r="EX20" s="52">
        <f t="shared" si="81"/>
        <v>1.2716593128603782E-2</v>
      </c>
      <c r="EY20" s="52">
        <f t="shared" si="82"/>
        <v>1.0157214866591085E-2</v>
      </c>
      <c r="FB20" s="38">
        <v>15</v>
      </c>
      <c r="FC20" s="38" t="s">
        <v>232</v>
      </c>
      <c r="FD20" s="2" t="s">
        <v>409</v>
      </c>
      <c r="FE20" s="49">
        <f t="shared" si="83"/>
        <v>0.44405439045063355</v>
      </c>
    </row>
    <row r="21" spans="2:161" x14ac:dyDescent="0.25">
      <c r="B21" s="38">
        <v>16</v>
      </c>
      <c r="C21" s="38" t="s">
        <v>233</v>
      </c>
      <c r="D21" s="7">
        <v>4</v>
      </c>
      <c r="E21" s="7">
        <v>2</v>
      </c>
      <c r="F21" s="7">
        <v>3</v>
      </c>
      <c r="G21" s="7">
        <v>2</v>
      </c>
      <c r="H21" s="7">
        <v>2</v>
      </c>
      <c r="I21" s="7">
        <v>4</v>
      </c>
      <c r="J21" s="7">
        <v>2</v>
      </c>
      <c r="K21" s="7">
        <v>4</v>
      </c>
      <c r="L21" s="7">
        <v>2</v>
      </c>
      <c r="M21" s="7">
        <v>3</v>
      </c>
      <c r="N21" s="7">
        <v>3</v>
      </c>
      <c r="O21" s="7">
        <v>3</v>
      </c>
      <c r="P21" s="7">
        <v>2</v>
      </c>
      <c r="Q21" s="2">
        <v>2</v>
      </c>
      <c r="R21" s="2">
        <v>1</v>
      </c>
      <c r="S21" s="2">
        <v>1</v>
      </c>
      <c r="T21" s="7">
        <v>3</v>
      </c>
      <c r="U21" s="7">
        <v>2</v>
      </c>
      <c r="V21" s="7">
        <v>3</v>
      </c>
      <c r="W21" s="7">
        <v>3</v>
      </c>
      <c r="X21" s="7">
        <v>3</v>
      </c>
      <c r="Y21" s="7">
        <v>2</v>
      </c>
      <c r="Z21" s="7">
        <v>3</v>
      </c>
      <c r="AA21" s="7">
        <v>2</v>
      </c>
      <c r="AB21" s="7">
        <v>4</v>
      </c>
      <c r="AC21" s="7">
        <v>2</v>
      </c>
      <c r="AF21" s="38">
        <v>16</v>
      </c>
      <c r="AG21" s="38" t="s">
        <v>233</v>
      </c>
      <c r="AH21" s="7">
        <f t="shared" si="2"/>
        <v>16</v>
      </c>
      <c r="AI21" s="7">
        <f t="shared" si="3"/>
        <v>4</v>
      </c>
      <c r="AJ21" s="7">
        <f t="shared" si="4"/>
        <v>9</v>
      </c>
      <c r="AK21" s="7">
        <f t="shared" si="5"/>
        <v>4</v>
      </c>
      <c r="AL21" s="7">
        <f t="shared" si="6"/>
        <v>4</v>
      </c>
      <c r="AM21" s="7">
        <f t="shared" si="7"/>
        <v>16</v>
      </c>
      <c r="AN21" s="7">
        <f t="shared" si="8"/>
        <v>4</v>
      </c>
      <c r="AO21" s="7">
        <f t="shared" si="9"/>
        <v>16</v>
      </c>
      <c r="AP21" s="7">
        <f t="shared" si="10"/>
        <v>4</v>
      </c>
      <c r="AQ21" s="7">
        <f t="shared" si="11"/>
        <v>9</v>
      </c>
      <c r="AR21" s="7">
        <f t="shared" si="12"/>
        <v>9</v>
      </c>
      <c r="AS21" s="7">
        <f t="shared" si="13"/>
        <v>9</v>
      </c>
      <c r="AT21" s="7">
        <f t="shared" si="14"/>
        <v>4</v>
      </c>
      <c r="AU21" s="7">
        <f t="shared" si="15"/>
        <v>4</v>
      </c>
      <c r="AV21" s="7">
        <f t="shared" si="16"/>
        <v>1</v>
      </c>
      <c r="AW21" s="7">
        <f t="shared" si="17"/>
        <v>1</v>
      </c>
      <c r="AX21" s="7">
        <f t="shared" si="18"/>
        <v>9</v>
      </c>
      <c r="AY21" s="7">
        <f t="shared" si="19"/>
        <v>4</v>
      </c>
      <c r="AZ21" s="7">
        <f t="shared" si="20"/>
        <v>9</v>
      </c>
      <c r="BA21" s="7">
        <f t="shared" si="21"/>
        <v>9</v>
      </c>
      <c r="BB21" s="7">
        <f t="shared" si="22"/>
        <v>9</v>
      </c>
      <c r="BC21" s="7">
        <f t="shared" si="23"/>
        <v>4</v>
      </c>
      <c r="BD21" s="7">
        <f t="shared" si="24"/>
        <v>9</v>
      </c>
      <c r="BE21" s="7">
        <f t="shared" si="25"/>
        <v>4</v>
      </c>
      <c r="BF21" s="7">
        <f t="shared" si="26"/>
        <v>16</v>
      </c>
      <c r="BG21" s="7">
        <f t="shared" si="27"/>
        <v>4</v>
      </c>
      <c r="BI21" s="38">
        <v>16</v>
      </c>
      <c r="BJ21" s="38" t="s">
        <v>233</v>
      </c>
      <c r="BK21" s="44">
        <f t="shared" si="28"/>
        <v>0.13274466231999441</v>
      </c>
      <c r="BL21" s="44">
        <f t="shared" si="29"/>
        <v>7.3127242412713067E-2</v>
      </c>
      <c r="BM21" s="44">
        <f t="shared" si="30"/>
        <v>0.10613237065158375</v>
      </c>
      <c r="BN21" s="44">
        <f t="shared" si="31"/>
        <v>7.3621017383231027E-2</v>
      </c>
      <c r="BO21" s="44">
        <f t="shared" si="32"/>
        <v>7.2691236418481395E-2</v>
      </c>
      <c r="BP21" s="44">
        <f t="shared" si="33"/>
        <v>0.14744195615489714</v>
      </c>
      <c r="BQ21" s="44">
        <f t="shared" si="34"/>
        <v>7.3670946868375733E-2</v>
      </c>
      <c r="BR21" s="44">
        <f t="shared" si="35"/>
        <v>0.14159846508095772</v>
      </c>
      <c r="BS21" s="44">
        <f t="shared" si="36"/>
        <v>2.3698944887213864E-2</v>
      </c>
      <c r="BT21" s="44">
        <f t="shared" si="37"/>
        <v>0.11149412193707495</v>
      </c>
      <c r="BU21" s="44">
        <f t="shared" si="38"/>
        <v>0.10660035817780522</v>
      </c>
      <c r="BV21" s="44">
        <f t="shared" si="39"/>
        <v>0.10867853340033277</v>
      </c>
      <c r="BW21" s="44">
        <f t="shared" si="40"/>
        <v>7.221581446741189E-2</v>
      </c>
      <c r="BX21" s="44">
        <f t="shared" si="41"/>
        <v>7.500586006173493E-2</v>
      </c>
      <c r="BY21" s="44">
        <f t="shared" si="42"/>
        <v>5.2631578947368418E-2</v>
      </c>
      <c r="BZ21" s="44">
        <f t="shared" si="43"/>
        <v>4.9629166698546508E-2</v>
      </c>
      <c r="CA21" s="44">
        <f t="shared" si="44"/>
        <v>0.11529936630361318</v>
      </c>
      <c r="CB21" s="44">
        <f t="shared" si="45"/>
        <v>7.4587414062820143E-2</v>
      </c>
      <c r="CC21" s="44">
        <f t="shared" si="46"/>
        <v>0.10832372170111783</v>
      </c>
      <c r="CD21" s="44">
        <f t="shared" si="47"/>
        <v>0.11266736492830196</v>
      </c>
      <c r="CE21" s="44">
        <f t="shared" si="48"/>
        <v>0.10762440050012628</v>
      </c>
      <c r="CF21" s="44">
        <f t="shared" si="49"/>
        <v>7.7615052570633281E-2</v>
      </c>
      <c r="CG21" s="44">
        <f t="shared" si="50"/>
        <v>0.10734844004467697</v>
      </c>
      <c r="CH21" s="44">
        <f t="shared" si="51"/>
        <v>7.198157507486945E-2</v>
      </c>
      <c r="CI21" s="44">
        <f t="shared" si="52"/>
        <v>0.14267527500128432</v>
      </c>
      <c r="CJ21" s="44">
        <f t="shared" si="53"/>
        <v>7.5164602800282893E-2</v>
      </c>
      <c r="CM21" s="38">
        <v>16</v>
      </c>
      <c r="CN21" s="38" t="s">
        <v>233</v>
      </c>
      <c r="CO21" s="44">
        <f t="shared" si="54"/>
        <v>1.964621002335917E-2</v>
      </c>
      <c r="CP21" s="44">
        <f t="shared" si="55"/>
        <v>8.0439966653984372E-3</v>
      </c>
      <c r="CQ21" s="44">
        <f t="shared" si="56"/>
        <v>9.6580457292941204E-3</v>
      </c>
      <c r="CR21" s="44">
        <f t="shared" si="57"/>
        <v>5.7424393558920201E-3</v>
      </c>
      <c r="CS21" s="44">
        <f t="shared" si="58"/>
        <v>4.943004076456735E-3</v>
      </c>
      <c r="CT21" s="44">
        <f t="shared" si="59"/>
        <v>8.8465173692938281E-3</v>
      </c>
      <c r="CU21" s="44">
        <f t="shared" si="60"/>
        <v>3.9782311308922897E-3</v>
      </c>
      <c r="CV21" s="44">
        <f t="shared" si="61"/>
        <v>6.9383247889669283E-3</v>
      </c>
      <c r="CW21" s="44">
        <f t="shared" si="62"/>
        <v>1.04275357503741E-3</v>
      </c>
      <c r="CX21" s="44">
        <f t="shared" si="63"/>
        <v>4.3482707555459231E-3</v>
      </c>
      <c r="CY21" s="44">
        <f t="shared" si="64"/>
        <v>3.8376128944009875E-3</v>
      </c>
      <c r="CZ21" s="44">
        <f t="shared" si="65"/>
        <v>3.4777130688106489E-3</v>
      </c>
      <c r="DA21" s="44">
        <f t="shared" si="66"/>
        <v>2.094258619554945E-3</v>
      </c>
      <c r="DB21" s="44">
        <f t="shared" si="67"/>
        <v>1.9501523616051082E-3</v>
      </c>
      <c r="DC21" s="44">
        <f t="shared" si="68"/>
        <v>1.2105263157894735E-3</v>
      </c>
      <c r="DD21" s="44">
        <f t="shared" si="69"/>
        <v>1.0422125006694766E-3</v>
      </c>
      <c r="DE21" s="44">
        <f t="shared" si="70"/>
        <v>2.0753885934650372E-3</v>
      </c>
      <c r="DF21" s="44">
        <f t="shared" si="71"/>
        <v>1.1933986250051223E-3</v>
      </c>
      <c r="DG21" s="44">
        <f t="shared" si="72"/>
        <v>1.5165321038156496E-3</v>
      </c>
      <c r="DH21" s="44">
        <f t="shared" si="73"/>
        <v>1.3520083791396236E-3</v>
      </c>
      <c r="DI21" s="44">
        <f t="shared" si="74"/>
        <v>1.0762440050012629E-3</v>
      </c>
      <c r="DJ21" s="44">
        <f t="shared" si="75"/>
        <v>6.2092042056506624E-4</v>
      </c>
      <c r="DK21" s="44">
        <f t="shared" si="76"/>
        <v>6.4409064026806182E-4</v>
      </c>
      <c r="DL21" s="44">
        <f t="shared" si="77"/>
        <v>2.8792630029947781E-4</v>
      </c>
      <c r="DM21" s="44">
        <f t="shared" si="78"/>
        <v>4.28025825003853E-4</v>
      </c>
      <c r="DN21" s="43">
        <f t="shared" si="79"/>
        <v>7.5164602800282889E-5</v>
      </c>
      <c r="EU21" s="38">
        <v>16</v>
      </c>
      <c r="EV21" s="38" t="s">
        <v>233</v>
      </c>
      <c r="EW21" s="2" t="s">
        <v>410</v>
      </c>
      <c r="EX21" s="52">
        <f t="shared" si="81"/>
        <v>9.5061944607104289E-3</v>
      </c>
      <c r="EY21" s="52">
        <f t="shared" si="82"/>
        <v>1.4130190744622833E-2</v>
      </c>
      <c r="FB21" s="38">
        <v>16</v>
      </c>
      <c r="FC21" s="38" t="s">
        <v>233</v>
      </c>
      <c r="FD21" s="2" t="s">
        <v>410</v>
      </c>
      <c r="FE21" s="49">
        <f t="shared" si="83"/>
        <v>0.59781521674619387</v>
      </c>
    </row>
    <row r="22" spans="2:161" x14ac:dyDescent="0.25">
      <c r="B22" s="38">
        <v>17</v>
      </c>
      <c r="C22" s="38" t="s">
        <v>234</v>
      </c>
      <c r="D22" s="7">
        <v>2</v>
      </c>
      <c r="E22" s="7">
        <v>2</v>
      </c>
      <c r="F22" s="7">
        <v>3</v>
      </c>
      <c r="G22" s="7">
        <v>3</v>
      </c>
      <c r="H22" s="7">
        <v>2</v>
      </c>
      <c r="I22" s="7">
        <v>2</v>
      </c>
      <c r="J22" s="7">
        <v>2</v>
      </c>
      <c r="K22" s="7">
        <v>4</v>
      </c>
      <c r="L22" s="7">
        <v>2</v>
      </c>
      <c r="M22" s="7">
        <v>3</v>
      </c>
      <c r="N22" s="7">
        <v>3</v>
      </c>
      <c r="O22" s="7">
        <v>3</v>
      </c>
      <c r="P22" s="7">
        <v>2</v>
      </c>
      <c r="Q22" s="2">
        <v>2</v>
      </c>
      <c r="R22" s="2">
        <v>2</v>
      </c>
      <c r="S22" s="2">
        <v>2</v>
      </c>
      <c r="T22" s="7">
        <v>2</v>
      </c>
      <c r="U22" s="7">
        <v>3</v>
      </c>
      <c r="V22" s="7">
        <v>3</v>
      </c>
      <c r="W22" s="7">
        <v>2</v>
      </c>
      <c r="X22" s="7">
        <v>3</v>
      </c>
      <c r="Y22" s="7">
        <v>2</v>
      </c>
      <c r="Z22" s="7">
        <v>2</v>
      </c>
      <c r="AA22" s="7">
        <v>3</v>
      </c>
      <c r="AB22" s="7">
        <v>4</v>
      </c>
      <c r="AC22" s="7">
        <v>2</v>
      </c>
      <c r="AF22" s="38">
        <v>17</v>
      </c>
      <c r="AG22" s="38" t="s">
        <v>234</v>
      </c>
      <c r="AH22" s="7">
        <f t="shared" si="2"/>
        <v>4</v>
      </c>
      <c r="AI22" s="7">
        <f t="shared" si="3"/>
        <v>4</v>
      </c>
      <c r="AJ22" s="7">
        <f t="shared" si="4"/>
        <v>9</v>
      </c>
      <c r="AK22" s="7">
        <f t="shared" si="5"/>
        <v>9</v>
      </c>
      <c r="AL22" s="7">
        <f t="shared" si="6"/>
        <v>4</v>
      </c>
      <c r="AM22" s="7">
        <f t="shared" si="7"/>
        <v>4</v>
      </c>
      <c r="AN22" s="7">
        <f t="shared" si="8"/>
        <v>4</v>
      </c>
      <c r="AO22" s="7">
        <f t="shared" si="9"/>
        <v>16</v>
      </c>
      <c r="AP22" s="7">
        <f t="shared" si="10"/>
        <v>4</v>
      </c>
      <c r="AQ22" s="7">
        <f t="shared" si="11"/>
        <v>9</v>
      </c>
      <c r="AR22" s="7">
        <f t="shared" si="12"/>
        <v>9</v>
      </c>
      <c r="AS22" s="7">
        <f t="shared" si="13"/>
        <v>9</v>
      </c>
      <c r="AT22" s="7">
        <f t="shared" si="14"/>
        <v>4</v>
      </c>
      <c r="AU22" s="7">
        <f t="shared" si="15"/>
        <v>4</v>
      </c>
      <c r="AV22" s="7">
        <f t="shared" si="16"/>
        <v>4</v>
      </c>
      <c r="AW22" s="7">
        <f t="shared" si="17"/>
        <v>4</v>
      </c>
      <c r="AX22" s="7">
        <f t="shared" si="18"/>
        <v>4</v>
      </c>
      <c r="AY22" s="7">
        <f t="shared" si="19"/>
        <v>9</v>
      </c>
      <c r="AZ22" s="7">
        <f t="shared" si="20"/>
        <v>9</v>
      </c>
      <c r="BA22" s="7">
        <f t="shared" si="21"/>
        <v>4</v>
      </c>
      <c r="BB22" s="7">
        <f t="shared" si="22"/>
        <v>9</v>
      </c>
      <c r="BC22" s="7">
        <f t="shared" si="23"/>
        <v>4</v>
      </c>
      <c r="BD22" s="7">
        <f t="shared" si="24"/>
        <v>4</v>
      </c>
      <c r="BE22" s="7">
        <f t="shared" si="25"/>
        <v>9</v>
      </c>
      <c r="BF22" s="7">
        <f t="shared" si="26"/>
        <v>16</v>
      </c>
      <c r="BG22" s="7">
        <f t="shared" si="27"/>
        <v>4</v>
      </c>
      <c r="BI22" s="38">
        <v>17</v>
      </c>
      <c r="BJ22" s="38" t="s">
        <v>234</v>
      </c>
      <c r="BK22" s="44">
        <f t="shared" si="28"/>
        <v>6.6372331159997203E-2</v>
      </c>
      <c r="BL22" s="44">
        <f t="shared" si="29"/>
        <v>7.3127242412713067E-2</v>
      </c>
      <c r="BM22" s="44">
        <f t="shared" si="30"/>
        <v>0.10613237065158375</v>
      </c>
      <c r="BN22" s="44">
        <f t="shared" si="31"/>
        <v>0.11043152607484655</v>
      </c>
      <c r="BO22" s="44">
        <f t="shared" si="32"/>
        <v>7.2691236418481395E-2</v>
      </c>
      <c r="BP22" s="44">
        <f t="shared" si="33"/>
        <v>7.3720978077448568E-2</v>
      </c>
      <c r="BQ22" s="44">
        <f t="shared" si="34"/>
        <v>7.3670946868375733E-2</v>
      </c>
      <c r="BR22" s="44">
        <f t="shared" si="35"/>
        <v>0.14159846508095772</v>
      </c>
      <c r="BS22" s="44">
        <f t="shared" si="36"/>
        <v>2.3698944887213864E-2</v>
      </c>
      <c r="BT22" s="44">
        <f t="shared" si="37"/>
        <v>0.11149412193707495</v>
      </c>
      <c r="BU22" s="44">
        <f t="shared" si="38"/>
        <v>0.10660035817780522</v>
      </c>
      <c r="BV22" s="44">
        <f t="shared" si="39"/>
        <v>0.10867853340033277</v>
      </c>
      <c r="BW22" s="44">
        <f t="shared" si="40"/>
        <v>7.221581446741189E-2</v>
      </c>
      <c r="BX22" s="44">
        <f t="shared" si="41"/>
        <v>7.500586006173493E-2</v>
      </c>
      <c r="BY22" s="44">
        <f t="shared" si="42"/>
        <v>0.10526315789473684</v>
      </c>
      <c r="BZ22" s="44">
        <f t="shared" si="43"/>
        <v>9.9258333397093015E-2</v>
      </c>
      <c r="CA22" s="44">
        <f t="shared" si="44"/>
        <v>7.6866244202408784E-2</v>
      </c>
      <c r="CB22" s="44">
        <f t="shared" si="45"/>
        <v>0.11188112109423022</v>
      </c>
      <c r="CC22" s="44">
        <f t="shared" si="46"/>
        <v>0.10832372170111783</v>
      </c>
      <c r="CD22" s="44">
        <f t="shared" si="47"/>
        <v>7.511157661886797E-2</v>
      </c>
      <c r="CE22" s="44">
        <f t="shared" si="48"/>
        <v>0.10762440050012628</v>
      </c>
      <c r="CF22" s="44">
        <f t="shared" si="49"/>
        <v>7.7615052570633281E-2</v>
      </c>
      <c r="CG22" s="44">
        <f t="shared" si="50"/>
        <v>7.156562669645132E-2</v>
      </c>
      <c r="CH22" s="44">
        <f t="shared" si="51"/>
        <v>0.10797236261230418</v>
      </c>
      <c r="CI22" s="44">
        <f t="shared" si="52"/>
        <v>0.14267527500128432</v>
      </c>
      <c r="CJ22" s="44">
        <f t="shared" si="53"/>
        <v>7.5164602800282893E-2</v>
      </c>
      <c r="CM22" s="38">
        <v>17</v>
      </c>
      <c r="CN22" s="38" t="s">
        <v>234</v>
      </c>
      <c r="CO22" s="44">
        <f t="shared" si="54"/>
        <v>9.8231050116795848E-3</v>
      </c>
      <c r="CP22" s="44">
        <f t="shared" si="55"/>
        <v>8.0439966653984372E-3</v>
      </c>
      <c r="CQ22" s="44">
        <f t="shared" si="56"/>
        <v>9.6580457292941204E-3</v>
      </c>
      <c r="CR22" s="44">
        <f t="shared" si="57"/>
        <v>8.6136590338380305E-3</v>
      </c>
      <c r="CS22" s="44">
        <f t="shared" si="58"/>
        <v>4.943004076456735E-3</v>
      </c>
      <c r="CT22" s="44">
        <f t="shared" si="59"/>
        <v>4.423258684646914E-3</v>
      </c>
      <c r="CU22" s="44">
        <f t="shared" si="60"/>
        <v>3.9782311308922897E-3</v>
      </c>
      <c r="CV22" s="44">
        <f t="shared" si="61"/>
        <v>6.9383247889669283E-3</v>
      </c>
      <c r="CW22" s="44">
        <f t="shared" si="62"/>
        <v>1.04275357503741E-3</v>
      </c>
      <c r="CX22" s="44">
        <f t="shared" si="63"/>
        <v>4.3482707555459231E-3</v>
      </c>
      <c r="CY22" s="44">
        <f t="shared" si="64"/>
        <v>3.8376128944009875E-3</v>
      </c>
      <c r="CZ22" s="44">
        <f t="shared" si="65"/>
        <v>3.4777130688106489E-3</v>
      </c>
      <c r="DA22" s="44">
        <f t="shared" si="66"/>
        <v>2.094258619554945E-3</v>
      </c>
      <c r="DB22" s="44">
        <f t="shared" si="67"/>
        <v>1.9501523616051082E-3</v>
      </c>
      <c r="DC22" s="44">
        <f t="shared" si="68"/>
        <v>2.4210526315789471E-3</v>
      </c>
      <c r="DD22" s="44">
        <f t="shared" si="69"/>
        <v>2.0844250013389532E-3</v>
      </c>
      <c r="DE22" s="44">
        <f t="shared" si="70"/>
        <v>1.383592395643358E-3</v>
      </c>
      <c r="DF22" s="44">
        <f t="shared" si="71"/>
        <v>1.7900979375076835E-3</v>
      </c>
      <c r="DG22" s="44">
        <f t="shared" si="72"/>
        <v>1.5165321038156496E-3</v>
      </c>
      <c r="DH22" s="44">
        <f t="shared" si="73"/>
        <v>9.0133891942641565E-4</v>
      </c>
      <c r="DI22" s="44">
        <f t="shared" si="74"/>
        <v>1.0762440050012629E-3</v>
      </c>
      <c r="DJ22" s="44">
        <f t="shared" si="75"/>
        <v>6.2092042056506624E-4</v>
      </c>
      <c r="DK22" s="44">
        <f t="shared" si="76"/>
        <v>4.2939376017870793E-4</v>
      </c>
      <c r="DL22" s="44">
        <f t="shared" si="77"/>
        <v>4.3188945044921674E-4</v>
      </c>
      <c r="DM22" s="44">
        <f t="shared" si="78"/>
        <v>4.28025825003853E-4</v>
      </c>
      <c r="DN22" s="43">
        <f t="shared" si="79"/>
        <v>7.5164602800282889E-5</v>
      </c>
      <c r="EU22" s="38">
        <v>17</v>
      </c>
      <c r="EV22" s="38" t="s">
        <v>234</v>
      </c>
      <c r="EW22" s="2" t="s">
        <v>411</v>
      </c>
      <c r="EX22" s="52">
        <f t="shared" si="81"/>
        <v>1.3954147894062217E-2</v>
      </c>
      <c r="EY22" s="52">
        <f t="shared" si="82"/>
        <v>8.5856794974332722E-3</v>
      </c>
      <c r="FB22" s="38">
        <v>17</v>
      </c>
      <c r="FC22" s="38" t="s">
        <v>234</v>
      </c>
      <c r="FD22" s="2" t="s">
        <v>411</v>
      </c>
      <c r="FE22" s="49">
        <f t="shared" si="83"/>
        <v>0.3809115015970681</v>
      </c>
    </row>
    <row r="23" spans="2:161" x14ac:dyDescent="0.25">
      <c r="B23" s="38">
        <v>18</v>
      </c>
      <c r="C23" s="38" t="s">
        <v>235</v>
      </c>
      <c r="D23" s="7">
        <v>2</v>
      </c>
      <c r="E23" s="7">
        <v>3</v>
      </c>
      <c r="F23" s="7">
        <v>3</v>
      </c>
      <c r="G23" s="7">
        <v>3</v>
      </c>
      <c r="H23" s="7">
        <v>2</v>
      </c>
      <c r="I23" s="7">
        <v>1</v>
      </c>
      <c r="J23" s="7">
        <v>2</v>
      </c>
      <c r="K23" s="7">
        <v>4</v>
      </c>
      <c r="L23" s="7">
        <v>1</v>
      </c>
      <c r="M23" s="7">
        <v>2</v>
      </c>
      <c r="N23" s="7">
        <v>2</v>
      </c>
      <c r="O23" s="7">
        <v>3</v>
      </c>
      <c r="P23" s="7">
        <v>2</v>
      </c>
      <c r="Q23" s="2">
        <v>2</v>
      </c>
      <c r="R23" s="2">
        <v>2</v>
      </c>
      <c r="S23" s="2">
        <v>2</v>
      </c>
      <c r="T23" s="7">
        <v>2</v>
      </c>
      <c r="U23" s="7">
        <v>3</v>
      </c>
      <c r="V23" s="7">
        <v>3</v>
      </c>
      <c r="W23" s="7">
        <v>2</v>
      </c>
      <c r="X23" s="7">
        <v>2</v>
      </c>
      <c r="Y23" s="7">
        <v>3</v>
      </c>
      <c r="Z23" s="7">
        <v>3</v>
      </c>
      <c r="AA23" s="7">
        <v>3</v>
      </c>
      <c r="AB23" s="7">
        <v>4</v>
      </c>
      <c r="AC23" s="7">
        <v>2</v>
      </c>
      <c r="AF23" s="38">
        <v>18</v>
      </c>
      <c r="AG23" s="38" t="s">
        <v>235</v>
      </c>
      <c r="AH23" s="7">
        <f t="shared" si="2"/>
        <v>4</v>
      </c>
      <c r="AI23" s="7">
        <f t="shared" si="3"/>
        <v>9</v>
      </c>
      <c r="AJ23" s="7">
        <f t="shared" si="4"/>
        <v>9</v>
      </c>
      <c r="AK23" s="7">
        <f t="shared" si="5"/>
        <v>9</v>
      </c>
      <c r="AL23" s="7">
        <f t="shared" si="6"/>
        <v>4</v>
      </c>
      <c r="AM23" s="7">
        <f t="shared" si="7"/>
        <v>1</v>
      </c>
      <c r="AN23" s="7">
        <f t="shared" si="8"/>
        <v>4</v>
      </c>
      <c r="AO23" s="7">
        <f t="shared" si="9"/>
        <v>16</v>
      </c>
      <c r="AP23" s="7">
        <f t="shared" si="10"/>
        <v>1</v>
      </c>
      <c r="AQ23" s="7">
        <f t="shared" si="11"/>
        <v>4</v>
      </c>
      <c r="AR23" s="7">
        <f t="shared" si="12"/>
        <v>4</v>
      </c>
      <c r="AS23" s="7">
        <f t="shared" si="13"/>
        <v>9</v>
      </c>
      <c r="AT23" s="7">
        <f t="shared" si="14"/>
        <v>4</v>
      </c>
      <c r="AU23" s="7">
        <f t="shared" si="15"/>
        <v>4</v>
      </c>
      <c r="AV23" s="7">
        <f t="shared" si="16"/>
        <v>4</v>
      </c>
      <c r="AW23" s="7">
        <f t="shared" si="17"/>
        <v>4</v>
      </c>
      <c r="AX23" s="7">
        <f t="shared" si="18"/>
        <v>4</v>
      </c>
      <c r="AY23" s="7">
        <f t="shared" si="19"/>
        <v>9</v>
      </c>
      <c r="AZ23" s="7">
        <f t="shared" si="20"/>
        <v>9</v>
      </c>
      <c r="BA23" s="7">
        <f t="shared" si="21"/>
        <v>4</v>
      </c>
      <c r="BB23" s="7">
        <f t="shared" si="22"/>
        <v>4</v>
      </c>
      <c r="BC23" s="7">
        <f t="shared" si="23"/>
        <v>9</v>
      </c>
      <c r="BD23" s="7">
        <f t="shared" si="24"/>
        <v>9</v>
      </c>
      <c r="BE23" s="7">
        <f t="shared" si="25"/>
        <v>9</v>
      </c>
      <c r="BF23" s="7">
        <f t="shared" si="26"/>
        <v>16</v>
      </c>
      <c r="BG23" s="7">
        <f t="shared" si="27"/>
        <v>4</v>
      </c>
      <c r="BI23" s="38">
        <v>18</v>
      </c>
      <c r="BJ23" s="38" t="s">
        <v>235</v>
      </c>
      <c r="BK23" s="44">
        <f t="shared" si="28"/>
        <v>6.6372331159997203E-2</v>
      </c>
      <c r="BL23" s="44">
        <f t="shared" si="29"/>
        <v>0.10969086361906959</v>
      </c>
      <c r="BM23" s="44">
        <f t="shared" si="30"/>
        <v>0.10613237065158375</v>
      </c>
      <c r="BN23" s="44">
        <f t="shared" si="31"/>
        <v>0.11043152607484655</v>
      </c>
      <c r="BO23" s="44">
        <f t="shared" si="32"/>
        <v>7.2691236418481395E-2</v>
      </c>
      <c r="BP23" s="44">
        <f t="shared" si="33"/>
        <v>3.6860489038724284E-2</v>
      </c>
      <c r="BQ23" s="44">
        <f t="shared" si="34"/>
        <v>7.3670946868375733E-2</v>
      </c>
      <c r="BR23" s="44">
        <f t="shared" si="35"/>
        <v>0.14159846508095772</v>
      </c>
      <c r="BS23" s="44">
        <f t="shared" si="36"/>
        <v>1.1849472443606932E-2</v>
      </c>
      <c r="BT23" s="44">
        <f t="shared" si="37"/>
        <v>7.4329414624716636E-2</v>
      </c>
      <c r="BU23" s="44">
        <f t="shared" si="38"/>
        <v>7.1066905451870152E-2</v>
      </c>
      <c r="BV23" s="44">
        <f t="shared" si="39"/>
        <v>0.10867853340033277</v>
      </c>
      <c r="BW23" s="44">
        <f t="shared" si="40"/>
        <v>7.221581446741189E-2</v>
      </c>
      <c r="BX23" s="44">
        <f t="shared" si="41"/>
        <v>7.500586006173493E-2</v>
      </c>
      <c r="BY23" s="44">
        <f t="shared" si="42"/>
        <v>0.10526315789473684</v>
      </c>
      <c r="BZ23" s="44">
        <f t="shared" si="43"/>
        <v>9.9258333397093015E-2</v>
      </c>
      <c r="CA23" s="44">
        <f t="shared" si="44"/>
        <v>7.6866244202408784E-2</v>
      </c>
      <c r="CB23" s="44">
        <f t="shared" si="45"/>
        <v>0.11188112109423022</v>
      </c>
      <c r="CC23" s="44">
        <f t="shared" si="46"/>
        <v>0.10832372170111783</v>
      </c>
      <c r="CD23" s="44">
        <f t="shared" si="47"/>
        <v>7.511157661886797E-2</v>
      </c>
      <c r="CE23" s="44">
        <f t="shared" si="48"/>
        <v>7.1749600333417526E-2</v>
      </c>
      <c r="CF23" s="44">
        <f t="shared" si="49"/>
        <v>0.11642257885594992</v>
      </c>
      <c r="CG23" s="44">
        <f t="shared" si="50"/>
        <v>0.10734844004467697</v>
      </c>
      <c r="CH23" s="44">
        <f t="shared" si="51"/>
        <v>0.10797236261230418</v>
      </c>
      <c r="CI23" s="44">
        <f t="shared" si="52"/>
        <v>0.14267527500128432</v>
      </c>
      <c r="CJ23" s="44">
        <f t="shared" si="53"/>
        <v>7.5164602800282893E-2</v>
      </c>
      <c r="CM23" s="38">
        <v>18</v>
      </c>
      <c r="CN23" s="38" t="s">
        <v>235</v>
      </c>
      <c r="CO23" s="44">
        <f t="shared" si="54"/>
        <v>9.8231050116795848E-3</v>
      </c>
      <c r="CP23" s="44">
        <f t="shared" si="55"/>
        <v>1.2065994998097655E-2</v>
      </c>
      <c r="CQ23" s="44">
        <f t="shared" si="56"/>
        <v>9.6580457292941204E-3</v>
      </c>
      <c r="CR23" s="44">
        <f t="shared" si="57"/>
        <v>8.6136590338380305E-3</v>
      </c>
      <c r="CS23" s="44">
        <f t="shared" si="58"/>
        <v>4.943004076456735E-3</v>
      </c>
      <c r="CT23" s="44">
        <f t="shared" si="59"/>
        <v>2.211629342323457E-3</v>
      </c>
      <c r="CU23" s="44">
        <f t="shared" si="60"/>
        <v>3.9782311308922897E-3</v>
      </c>
      <c r="CV23" s="44">
        <f t="shared" si="61"/>
        <v>6.9383247889669283E-3</v>
      </c>
      <c r="CW23" s="44">
        <f t="shared" si="62"/>
        <v>5.2137678751870502E-4</v>
      </c>
      <c r="CX23" s="44">
        <f t="shared" si="63"/>
        <v>2.8988471703639486E-3</v>
      </c>
      <c r="CY23" s="44">
        <f t="shared" si="64"/>
        <v>2.5584085962673253E-3</v>
      </c>
      <c r="CZ23" s="44">
        <f t="shared" si="65"/>
        <v>3.4777130688106489E-3</v>
      </c>
      <c r="DA23" s="44">
        <f t="shared" si="66"/>
        <v>2.094258619554945E-3</v>
      </c>
      <c r="DB23" s="44">
        <f t="shared" si="67"/>
        <v>1.9501523616051082E-3</v>
      </c>
      <c r="DC23" s="44">
        <f t="shared" si="68"/>
        <v>2.4210526315789471E-3</v>
      </c>
      <c r="DD23" s="44">
        <f t="shared" si="69"/>
        <v>2.0844250013389532E-3</v>
      </c>
      <c r="DE23" s="44">
        <f t="shared" si="70"/>
        <v>1.383592395643358E-3</v>
      </c>
      <c r="DF23" s="44">
        <f t="shared" si="71"/>
        <v>1.7900979375076835E-3</v>
      </c>
      <c r="DG23" s="44">
        <f t="shared" si="72"/>
        <v>1.5165321038156496E-3</v>
      </c>
      <c r="DH23" s="44">
        <f t="shared" si="73"/>
        <v>9.0133891942641565E-4</v>
      </c>
      <c r="DI23" s="44">
        <f t="shared" si="74"/>
        <v>7.1749600333417525E-4</v>
      </c>
      <c r="DJ23" s="44">
        <f t="shared" si="75"/>
        <v>9.3138063084759941E-4</v>
      </c>
      <c r="DK23" s="44">
        <f t="shared" si="76"/>
        <v>6.4409064026806182E-4</v>
      </c>
      <c r="DL23" s="44">
        <f t="shared" si="77"/>
        <v>4.3188945044921674E-4</v>
      </c>
      <c r="DM23" s="44">
        <f t="shared" si="78"/>
        <v>4.28025825003853E-4</v>
      </c>
      <c r="DN23" s="43">
        <f t="shared" si="79"/>
        <v>7.5164602800282889E-5</v>
      </c>
      <c r="EU23" s="38">
        <v>18</v>
      </c>
      <c r="EV23" s="38" t="s">
        <v>235</v>
      </c>
      <c r="EW23" s="2" t="s">
        <v>412</v>
      </c>
      <c r="EX23" s="52">
        <f t="shared" si="81"/>
        <v>1.4514202787083865E-2</v>
      </c>
      <c r="EY23" s="52">
        <f t="shared" si="82"/>
        <v>8.5850815146202679E-3</v>
      </c>
      <c r="FB23" s="38">
        <v>18</v>
      </c>
      <c r="FC23" s="38" t="s">
        <v>235</v>
      </c>
      <c r="FD23" s="2" t="s">
        <v>412</v>
      </c>
      <c r="FE23" s="49">
        <f t="shared" si="83"/>
        <v>0.37166006541539948</v>
      </c>
    </row>
    <row r="24" spans="2:161" x14ac:dyDescent="0.25">
      <c r="B24" s="38">
        <v>19</v>
      </c>
      <c r="C24" s="38" t="s">
        <v>236</v>
      </c>
      <c r="D24" s="7">
        <v>2</v>
      </c>
      <c r="E24" s="7">
        <v>3</v>
      </c>
      <c r="F24" s="7">
        <v>2</v>
      </c>
      <c r="G24" s="7">
        <v>3</v>
      </c>
      <c r="H24" s="7">
        <v>2</v>
      </c>
      <c r="I24" s="7">
        <v>2</v>
      </c>
      <c r="J24" s="7">
        <v>3</v>
      </c>
      <c r="K24" s="7">
        <v>2</v>
      </c>
      <c r="L24" s="7">
        <v>2</v>
      </c>
      <c r="M24" s="7">
        <v>2</v>
      </c>
      <c r="N24" s="7">
        <v>2</v>
      </c>
      <c r="O24" s="7">
        <v>2</v>
      </c>
      <c r="P24" s="7">
        <v>3</v>
      </c>
      <c r="Q24" s="2">
        <v>3</v>
      </c>
      <c r="R24" s="2">
        <v>2</v>
      </c>
      <c r="S24" s="2">
        <v>2</v>
      </c>
      <c r="T24" s="7">
        <v>2</v>
      </c>
      <c r="U24" s="7">
        <v>3</v>
      </c>
      <c r="V24" s="7">
        <v>2</v>
      </c>
      <c r="W24" s="7">
        <v>2</v>
      </c>
      <c r="X24" s="7">
        <v>2</v>
      </c>
      <c r="Y24" s="7">
        <v>3</v>
      </c>
      <c r="Z24" s="7">
        <v>2</v>
      </c>
      <c r="AA24" s="7">
        <v>3</v>
      </c>
      <c r="AB24" s="7">
        <v>2</v>
      </c>
      <c r="AC24" s="7">
        <v>3</v>
      </c>
      <c r="AF24" s="38">
        <v>19</v>
      </c>
      <c r="AG24" s="38" t="s">
        <v>236</v>
      </c>
      <c r="AH24" s="7">
        <f t="shared" si="2"/>
        <v>4</v>
      </c>
      <c r="AI24" s="7">
        <f t="shared" si="3"/>
        <v>9</v>
      </c>
      <c r="AJ24" s="7">
        <f t="shared" si="4"/>
        <v>4</v>
      </c>
      <c r="AK24" s="7">
        <f t="shared" si="5"/>
        <v>9</v>
      </c>
      <c r="AL24" s="7">
        <f t="shared" si="6"/>
        <v>4</v>
      </c>
      <c r="AM24" s="7">
        <f t="shared" si="7"/>
        <v>4</v>
      </c>
      <c r="AN24" s="7">
        <f t="shared" si="8"/>
        <v>9</v>
      </c>
      <c r="AO24" s="7">
        <f t="shared" si="9"/>
        <v>4</v>
      </c>
      <c r="AP24" s="7">
        <f t="shared" si="10"/>
        <v>4</v>
      </c>
      <c r="AQ24" s="7">
        <f t="shared" si="11"/>
        <v>4</v>
      </c>
      <c r="AR24" s="7">
        <f t="shared" si="12"/>
        <v>4</v>
      </c>
      <c r="AS24" s="7">
        <f t="shared" si="13"/>
        <v>4</v>
      </c>
      <c r="AT24" s="7">
        <f t="shared" si="14"/>
        <v>9</v>
      </c>
      <c r="AU24" s="7">
        <f t="shared" si="15"/>
        <v>9</v>
      </c>
      <c r="AV24" s="7">
        <f t="shared" si="16"/>
        <v>4</v>
      </c>
      <c r="AW24" s="7">
        <f t="shared" si="17"/>
        <v>4</v>
      </c>
      <c r="AX24" s="7">
        <f t="shared" si="18"/>
        <v>4</v>
      </c>
      <c r="AY24" s="7">
        <f t="shared" si="19"/>
        <v>9</v>
      </c>
      <c r="AZ24" s="7">
        <f t="shared" si="20"/>
        <v>4</v>
      </c>
      <c r="BA24" s="7">
        <f t="shared" si="21"/>
        <v>4</v>
      </c>
      <c r="BB24" s="7">
        <f t="shared" si="22"/>
        <v>4</v>
      </c>
      <c r="BC24" s="7">
        <f t="shared" si="23"/>
        <v>9</v>
      </c>
      <c r="BD24" s="7">
        <f t="shared" si="24"/>
        <v>4</v>
      </c>
      <c r="BE24" s="7">
        <f t="shared" si="25"/>
        <v>9</v>
      </c>
      <c r="BF24" s="7">
        <f t="shared" si="26"/>
        <v>4</v>
      </c>
      <c r="BG24" s="7">
        <f t="shared" si="27"/>
        <v>9</v>
      </c>
      <c r="BI24" s="38">
        <v>19</v>
      </c>
      <c r="BJ24" s="38" t="s">
        <v>236</v>
      </c>
      <c r="BK24" s="44">
        <f t="shared" si="28"/>
        <v>6.6372331159997203E-2</v>
      </c>
      <c r="BL24" s="44">
        <f t="shared" si="29"/>
        <v>0.10969086361906959</v>
      </c>
      <c r="BM24" s="44">
        <f t="shared" si="30"/>
        <v>7.0754913767722499E-2</v>
      </c>
      <c r="BN24" s="44">
        <f t="shared" si="31"/>
        <v>0.11043152607484655</v>
      </c>
      <c r="BO24" s="44">
        <f t="shared" si="32"/>
        <v>7.2691236418481395E-2</v>
      </c>
      <c r="BP24" s="44">
        <f t="shared" si="33"/>
        <v>7.3720978077448568E-2</v>
      </c>
      <c r="BQ24" s="44">
        <f t="shared" si="34"/>
        <v>0.11050642030256359</v>
      </c>
      <c r="BR24" s="44">
        <f t="shared" si="35"/>
        <v>7.079923254047886E-2</v>
      </c>
      <c r="BS24" s="44">
        <f t="shared" si="36"/>
        <v>2.3698944887213864E-2</v>
      </c>
      <c r="BT24" s="44">
        <f t="shared" si="37"/>
        <v>7.4329414624716636E-2</v>
      </c>
      <c r="BU24" s="44">
        <f t="shared" si="38"/>
        <v>7.1066905451870152E-2</v>
      </c>
      <c r="BV24" s="44">
        <f t="shared" si="39"/>
        <v>7.2452355600221841E-2</v>
      </c>
      <c r="BW24" s="44">
        <f t="shared" si="40"/>
        <v>0.10832372170111783</v>
      </c>
      <c r="BX24" s="44">
        <f t="shared" si="41"/>
        <v>0.1125087900926024</v>
      </c>
      <c r="BY24" s="44">
        <f t="shared" si="42"/>
        <v>0.10526315789473684</v>
      </c>
      <c r="BZ24" s="44">
        <f t="shared" si="43"/>
        <v>9.9258333397093015E-2</v>
      </c>
      <c r="CA24" s="44">
        <f t="shared" si="44"/>
        <v>7.6866244202408784E-2</v>
      </c>
      <c r="CB24" s="44">
        <f t="shared" si="45"/>
        <v>0.11188112109423022</v>
      </c>
      <c r="CC24" s="44">
        <f t="shared" si="46"/>
        <v>7.221581446741189E-2</v>
      </c>
      <c r="CD24" s="44">
        <f t="shared" si="47"/>
        <v>7.511157661886797E-2</v>
      </c>
      <c r="CE24" s="44">
        <f t="shared" si="48"/>
        <v>7.1749600333417526E-2</v>
      </c>
      <c r="CF24" s="44">
        <f t="shared" si="49"/>
        <v>0.11642257885594992</v>
      </c>
      <c r="CG24" s="44">
        <f t="shared" si="50"/>
        <v>7.156562669645132E-2</v>
      </c>
      <c r="CH24" s="44">
        <f t="shared" si="51"/>
        <v>0.10797236261230418</v>
      </c>
      <c r="CI24" s="44">
        <f t="shared" si="52"/>
        <v>7.1337637500642162E-2</v>
      </c>
      <c r="CJ24" s="44">
        <f t="shared" si="53"/>
        <v>0.11274690420042432</v>
      </c>
      <c r="CM24" s="38">
        <v>19</v>
      </c>
      <c r="CN24" s="38" t="s">
        <v>236</v>
      </c>
      <c r="CO24" s="44">
        <f t="shared" si="54"/>
        <v>9.8231050116795848E-3</v>
      </c>
      <c r="CP24" s="44">
        <f t="shared" si="55"/>
        <v>1.2065994998097655E-2</v>
      </c>
      <c r="CQ24" s="44">
        <f t="shared" si="56"/>
        <v>6.4386971528627469E-3</v>
      </c>
      <c r="CR24" s="44">
        <f t="shared" si="57"/>
        <v>8.6136590338380305E-3</v>
      </c>
      <c r="CS24" s="44">
        <f t="shared" si="58"/>
        <v>4.943004076456735E-3</v>
      </c>
      <c r="CT24" s="44">
        <f t="shared" si="59"/>
        <v>4.423258684646914E-3</v>
      </c>
      <c r="CU24" s="44">
        <f t="shared" si="60"/>
        <v>5.9673466963384341E-3</v>
      </c>
      <c r="CV24" s="44">
        <f t="shared" si="61"/>
        <v>3.4691623944834642E-3</v>
      </c>
      <c r="CW24" s="44">
        <f t="shared" si="62"/>
        <v>1.04275357503741E-3</v>
      </c>
      <c r="CX24" s="44">
        <f t="shared" si="63"/>
        <v>2.8988471703639486E-3</v>
      </c>
      <c r="CY24" s="44">
        <f t="shared" si="64"/>
        <v>2.5584085962673253E-3</v>
      </c>
      <c r="CZ24" s="44">
        <f t="shared" si="65"/>
        <v>2.3184753792070988E-3</v>
      </c>
      <c r="DA24" s="44">
        <f t="shared" si="66"/>
        <v>3.1413879293324173E-3</v>
      </c>
      <c r="DB24" s="44">
        <f t="shared" si="67"/>
        <v>2.925228542407662E-3</v>
      </c>
      <c r="DC24" s="44">
        <f t="shared" si="68"/>
        <v>2.4210526315789471E-3</v>
      </c>
      <c r="DD24" s="44">
        <f t="shared" si="69"/>
        <v>2.0844250013389532E-3</v>
      </c>
      <c r="DE24" s="44">
        <f t="shared" si="70"/>
        <v>1.383592395643358E-3</v>
      </c>
      <c r="DF24" s="44">
        <f t="shared" si="71"/>
        <v>1.7900979375076835E-3</v>
      </c>
      <c r="DG24" s="44">
        <f t="shared" si="72"/>
        <v>1.0110214025437665E-3</v>
      </c>
      <c r="DH24" s="44">
        <f t="shared" si="73"/>
        <v>9.0133891942641565E-4</v>
      </c>
      <c r="DI24" s="44">
        <f t="shared" si="74"/>
        <v>7.1749600333417525E-4</v>
      </c>
      <c r="DJ24" s="44">
        <f t="shared" si="75"/>
        <v>9.3138063084759941E-4</v>
      </c>
      <c r="DK24" s="44">
        <f t="shared" si="76"/>
        <v>4.2939376017870793E-4</v>
      </c>
      <c r="DL24" s="44">
        <f t="shared" si="77"/>
        <v>4.3188945044921674E-4</v>
      </c>
      <c r="DM24" s="44">
        <f t="shared" si="78"/>
        <v>2.140129125019265E-4</v>
      </c>
      <c r="DN24" s="43">
        <f t="shared" si="79"/>
        <v>1.1274690420042433E-4</v>
      </c>
      <c r="EU24" s="38">
        <v>19</v>
      </c>
      <c r="EV24" s="38" t="s">
        <v>236</v>
      </c>
      <c r="EW24" s="2" t="s">
        <v>413</v>
      </c>
      <c r="EX24" s="52">
        <f t="shared" si="81"/>
        <v>1.4984898062239021E-2</v>
      </c>
      <c r="EY24" s="52">
        <f t="shared" si="82"/>
        <v>8.2098699036428739E-3</v>
      </c>
      <c r="FB24" s="38">
        <v>19</v>
      </c>
      <c r="FC24" s="38" t="s">
        <v>236</v>
      </c>
      <c r="FD24" s="2" t="s">
        <v>413</v>
      </c>
      <c r="FE24" s="49">
        <f t="shared" si="83"/>
        <v>0.35395352588648865</v>
      </c>
    </row>
    <row r="25" spans="2:161" x14ac:dyDescent="0.25">
      <c r="B25" s="38">
        <v>20</v>
      </c>
      <c r="C25" s="38" t="s">
        <v>237</v>
      </c>
      <c r="D25" s="7">
        <v>2</v>
      </c>
      <c r="E25" s="7">
        <v>3</v>
      </c>
      <c r="F25" s="7">
        <v>2</v>
      </c>
      <c r="G25" s="7">
        <v>2</v>
      </c>
      <c r="H25" s="7">
        <v>3</v>
      </c>
      <c r="I25" s="7">
        <v>3</v>
      </c>
      <c r="J25" s="7">
        <v>3</v>
      </c>
      <c r="K25" s="7">
        <v>2</v>
      </c>
      <c r="L25" s="7">
        <v>2</v>
      </c>
      <c r="M25" s="7">
        <v>2</v>
      </c>
      <c r="N25" s="7">
        <v>2</v>
      </c>
      <c r="O25" s="7">
        <v>2</v>
      </c>
      <c r="P25" s="7">
        <v>3</v>
      </c>
      <c r="Q25" s="2">
        <v>2</v>
      </c>
      <c r="R25" s="2">
        <v>2</v>
      </c>
      <c r="S25" s="2">
        <v>2</v>
      </c>
      <c r="T25" s="7">
        <v>2</v>
      </c>
      <c r="U25" s="7">
        <v>1</v>
      </c>
      <c r="V25" s="7">
        <v>4</v>
      </c>
      <c r="W25" s="7">
        <v>2</v>
      </c>
      <c r="X25" s="7">
        <v>2</v>
      </c>
      <c r="Y25" s="7">
        <v>2</v>
      </c>
      <c r="Z25" s="7">
        <v>3</v>
      </c>
      <c r="AA25" s="7">
        <v>3</v>
      </c>
      <c r="AB25" s="7">
        <v>2</v>
      </c>
      <c r="AC25" s="7">
        <v>3</v>
      </c>
      <c r="AF25" s="38">
        <v>20</v>
      </c>
      <c r="AG25" s="38" t="s">
        <v>237</v>
      </c>
      <c r="AH25" s="7">
        <f t="shared" si="2"/>
        <v>4</v>
      </c>
      <c r="AI25" s="7">
        <f t="shared" si="3"/>
        <v>9</v>
      </c>
      <c r="AJ25" s="7">
        <f t="shared" si="4"/>
        <v>4</v>
      </c>
      <c r="AK25" s="7">
        <f t="shared" si="5"/>
        <v>4</v>
      </c>
      <c r="AL25" s="7">
        <f t="shared" si="6"/>
        <v>9</v>
      </c>
      <c r="AM25" s="7">
        <f t="shared" si="7"/>
        <v>9</v>
      </c>
      <c r="AN25" s="7">
        <f t="shared" si="8"/>
        <v>9</v>
      </c>
      <c r="AO25" s="7">
        <f t="shared" si="9"/>
        <v>4</v>
      </c>
      <c r="AP25" s="7">
        <f t="shared" si="10"/>
        <v>4</v>
      </c>
      <c r="AQ25" s="7">
        <f t="shared" si="11"/>
        <v>4</v>
      </c>
      <c r="AR25" s="7">
        <f t="shared" si="12"/>
        <v>4</v>
      </c>
      <c r="AS25" s="7">
        <f t="shared" si="13"/>
        <v>4</v>
      </c>
      <c r="AT25" s="7">
        <f t="shared" si="14"/>
        <v>9</v>
      </c>
      <c r="AU25" s="7">
        <f t="shared" si="15"/>
        <v>4</v>
      </c>
      <c r="AV25" s="7">
        <f t="shared" si="16"/>
        <v>4</v>
      </c>
      <c r="AW25" s="7">
        <f t="shared" si="17"/>
        <v>4</v>
      </c>
      <c r="AX25" s="7">
        <f t="shared" si="18"/>
        <v>4</v>
      </c>
      <c r="AY25" s="7">
        <f t="shared" si="19"/>
        <v>1</v>
      </c>
      <c r="AZ25" s="7">
        <f t="shared" si="20"/>
        <v>16</v>
      </c>
      <c r="BA25" s="7">
        <f t="shared" si="21"/>
        <v>4</v>
      </c>
      <c r="BB25" s="7">
        <f t="shared" si="22"/>
        <v>4</v>
      </c>
      <c r="BC25" s="7">
        <f t="shared" si="23"/>
        <v>4</v>
      </c>
      <c r="BD25" s="7">
        <f t="shared" si="24"/>
        <v>9</v>
      </c>
      <c r="BE25" s="7">
        <f t="shared" si="25"/>
        <v>9</v>
      </c>
      <c r="BF25" s="7">
        <f t="shared" si="26"/>
        <v>4</v>
      </c>
      <c r="BG25" s="7">
        <f t="shared" si="27"/>
        <v>9</v>
      </c>
      <c r="BI25" s="38">
        <v>20</v>
      </c>
      <c r="BJ25" s="38" t="s">
        <v>237</v>
      </c>
      <c r="BK25" s="44">
        <f t="shared" si="28"/>
        <v>6.6372331159997203E-2</v>
      </c>
      <c r="BL25" s="44">
        <f t="shared" si="29"/>
        <v>0.10969086361906959</v>
      </c>
      <c r="BM25" s="44">
        <f t="shared" si="30"/>
        <v>7.0754913767722499E-2</v>
      </c>
      <c r="BN25" s="44">
        <f t="shared" si="31"/>
        <v>7.3621017383231027E-2</v>
      </c>
      <c r="BO25" s="44">
        <f t="shared" si="32"/>
        <v>0.1090368546277221</v>
      </c>
      <c r="BP25" s="44">
        <f t="shared" si="33"/>
        <v>0.11058146711617285</v>
      </c>
      <c r="BQ25" s="44">
        <f t="shared" si="34"/>
        <v>0.11050642030256359</v>
      </c>
      <c r="BR25" s="44">
        <f t="shared" si="35"/>
        <v>7.079923254047886E-2</v>
      </c>
      <c r="BS25" s="44">
        <f t="shared" si="36"/>
        <v>2.3698944887213864E-2</v>
      </c>
      <c r="BT25" s="44">
        <f t="shared" si="37"/>
        <v>7.4329414624716636E-2</v>
      </c>
      <c r="BU25" s="44">
        <f t="shared" si="38"/>
        <v>7.1066905451870152E-2</v>
      </c>
      <c r="BV25" s="44">
        <f t="shared" si="39"/>
        <v>7.2452355600221841E-2</v>
      </c>
      <c r="BW25" s="44">
        <f t="shared" si="40"/>
        <v>0.10832372170111783</v>
      </c>
      <c r="BX25" s="44">
        <f t="shared" si="41"/>
        <v>7.500586006173493E-2</v>
      </c>
      <c r="BY25" s="44">
        <f t="shared" si="42"/>
        <v>0.10526315789473684</v>
      </c>
      <c r="BZ25" s="44">
        <f t="shared" si="43"/>
        <v>9.9258333397093015E-2</v>
      </c>
      <c r="CA25" s="44">
        <f t="shared" si="44"/>
        <v>7.6866244202408784E-2</v>
      </c>
      <c r="CB25" s="44">
        <f t="shared" si="45"/>
        <v>3.7293707031410071E-2</v>
      </c>
      <c r="CC25" s="44">
        <f t="shared" si="46"/>
        <v>0.14443162893482378</v>
      </c>
      <c r="CD25" s="44">
        <f t="shared" si="47"/>
        <v>7.511157661886797E-2</v>
      </c>
      <c r="CE25" s="44">
        <f t="shared" si="48"/>
        <v>7.1749600333417526E-2</v>
      </c>
      <c r="CF25" s="44">
        <f t="shared" si="49"/>
        <v>7.7615052570633281E-2</v>
      </c>
      <c r="CG25" s="44">
        <f t="shared" si="50"/>
        <v>0.10734844004467697</v>
      </c>
      <c r="CH25" s="44">
        <f t="shared" si="51"/>
        <v>0.10797236261230418</v>
      </c>
      <c r="CI25" s="44">
        <f t="shared" si="52"/>
        <v>7.1337637500642162E-2</v>
      </c>
      <c r="CJ25" s="44">
        <f t="shared" si="53"/>
        <v>0.11274690420042432</v>
      </c>
      <c r="CM25" s="38">
        <v>20</v>
      </c>
      <c r="CN25" s="38" t="s">
        <v>237</v>
      </c>
      <c r="CO25" s="44">
        <f t="shared" si="54"/>
        <v>9.8231050116795848E-3</v>
      </c>
      <c r="CP25" s="44">
        <f t="shared" si="55"/>
        <v>1.2065994998097655E-2</v>
      </c>
      <c r="CQ25" s="44">
        <f t="shared" si="56"/>
        <v>6.4386971528627469E-3</v>
      </c>
      <c r="CR25" s="44">
        <f t="shared" si="57"/>
        <v>5.7424393558920201E-3</v>
      </c>
      <c r="CS25" s="44">
        <f t="shared" si="58"/>
        <v>7.414506114685103E-3</v>
      </c>
      <c r="CT25" s="44">
        <f t="shared" si="59"/>
        <v>6.6348880269703706E-3</v>
      </c>
      <c r="CU25" s="44">
        <f t="shared" si="60"/>
        <v>5.9673466963384341E-3</v>
      </c>
      <c r="CV25" s="44">
        <f t="shared" si="61"/>
        <v>3.4691623944834642E-3</v>
      </c>
      <c r="CW25" s="44">
        <f t="shared" si="62"/>
        <v>1.04275357503741E-3</v>
      </c>
      <c r="CX25" s="44">
        <f t="shared" si="63"/>
        <v>2.8988471703639486E-3</v>
      </c>
      <c r="CY25" s="44">
        <f t="shared" si="64"/>
        <v>2.5584085962673253E-3</v>
      </c>
      <c r="CZ25" s="44">
        <f t="shared" si="65"/>
        <v>2.3184753792070988E-3</v>
      </c>
      <c r="DA25" s="44">
        <f t="shared" si="66"/>
        <v>3.1413879293324173E-3</v>
      </c>
      <c r="DB25" s="44">
        <f t="shared" si="67"/>
        <v>1.9501523616051082E-3</v>
      </c>
      <c r="DC25" s="44">
        <f t="shared" si="68"/>
        <v>2.4210526315789471E-3</v>
      </c>
      <c r="DD25" s="44">
        <f t="shared" si="69"/>
        <v>2.0844250013389532E-3</v>
      </c>
      <c r="DE25" s="44">
        <f t="shared" si="70"/>
        <v>1.383592395643358E-3</v>
      </c>
      <c r="DF25" s="44">
        <f t="shared" si="71"/>
        <v>5.9669931250256117E-4</v>
      </c>
      <c r="DG25" s="44">
        <f t="shared" si="72"/>
        <v>2.022042805087533E-3</v>
      </c>
      <c r="DH25" s="44">
        <f t="shared" si="73"/>
        <v>9.0133891942641565E-4</v>
      </c>
      <c r="DI25" s="44">
        <f t="shared" si="74"/>
        <v>7.1749600333417525E-4</v>
      </c>
      <c r="DJ25" s="44">
        <f t="shared" si="75"/>
        <v>6.2092042056506624E-4</v>
      </c>
      <c r="DK25" s="44">
        <f t="shared" si="76"/>
        <v>6.4409064026806182E-4</v>
      </c>
      <c r="DL25" s="44">
        <f t="shared" si="77"/>
        <v>4.3188945044921674E-4</v>
      </c>
      <c r="DM25" s="44">
        <f t="shared" si="78"/>
        <v>2.140129125019265E-4</v>
      </c>
      <c r="DN25" s="43">
        <f t="shared" si="79"/>
        <v>1.1274690420042433E-4</v>
      </c>
      <c r="EU25" s="38">
        <v>20</v>
      </c>
      <c r="EV25" s="38" t="s">
        <v>237</v>
      </c>
      <c r="EW25" s="2" t="s">
        <v>414</v>
      </c>
      <c r="EX25" s="52">
        <f t="shared" si="81"/>
        <v>1.4618032525115799E-2</v>
      </c>
      <c r="EY25" s="52">
        <f t="shared" si="82"/>
        <v>9.4563369487217705E-3</v>
      </c>
      <c r="FB25" s="38">
        <v>20</v>
      </c>
      <c r="FC25" s="38" t="s">
        <v>237</v>
      </c>
      <c r="FD25" s="2" t="s">
        <v>414</v>
      </c>
      <c r="FE25" s="49">
        <f t="shared" si="83"/>
        <v>0.39279686884419923</v>
      </c>
    </row>
    <row r="26" spans="2:161" x14ac:dyDescent="0.25">
      <c r="B26" s="38">
        <v>21</v>
      </c>
      <c r="C26" s="38" t="s">
        <v>238</v>
      </c>
      <c r="D26" s="7">
        <v>2</v>
      </c>
      <c r="E26" s="7">
        <v>3</v>
      </c>
      <c r="F26" s="7">
        <v>2</v>
      </c>
      <c r="G26" s="7">
        <v>2</v>
      </c>
      <c r="H26" s="7">
        <v>3</v>
      </c>
      <c r="I26" s="7">
        <v>2</v>
      </c>
      <c r="J26" s="7">
        <v>3</v>
      </c>
      <c r="K26" s="7">
        <v>2</v>
      </c>
      <c r="L26" s="7">
        <v>3</v>
      </c>
      <c r="M26" s="7">
        <v>3</v>
      </c>
      <c r="N26" s="7">
        <v>4</v>
      </c>
      <c r="O26" s="7">
        <v>2</v>
      </c>
      <c r="P26" s="7">
        <v>3</v>
      </c>
      <c r="Q26" s="2">
        <v>2</v>
      </c>
      <c r="R26" s="2">
        <v>1</v>
      </c>
      <c r="S26" s="2">
        <v>1</v>
      </c>
      <c r="T26" s="7">
        <v>2</v>
      </c>
      <c r="U26" s="7">
        <v>3</v>
      </c>
      <c r="V26" s="7">
        <v>2</v>
      </c>
      <c r="W26" s="7">
        <v>2</v>
      </c>
      <c r="X26" s="7">
        <v>2</v>
      </c>
      <c r="Y26" s="7">
        <v>2</v>
      </c>
      <c r="Z26" s="7">
        <v>3</v>
      </c>
      <c r="AA26" s="7">
        <v>3</v>
      </c>
      <c r="AB26" s="7">
        <v>2</v>
      </c>
      <c r="AC26" s="7">
        <v>3</v>
      </c>
      <c r="AF26" s="38">
        <v>21</v>
      </c>
      <c r="AG26" s="38" t="s">
        <v>238</v>
      </c>
      <c r="AH26" s="7">
        <f t="shared" si="2"/>
        <v>4</v>
      </c>
      <c r="AI26" s="7">
        <f t="shared" si="3"/>
        <v>9</v>
      </c>
      <c r="AJ26" s="7">
        <f t="shared" si="4"/>
        <v>4</v>
      </c>
      <c r="AK26" s="7">
        <f t="shared" si="5"/>
        <v>4</v>
      </c>
      <c r="AL26" s="7">
        <f t="shared" si="6"/>
        <v>9</v>
      </c>
      <c r="AM26" s="7">
        <f t="shared" si="7"/>
        <v>4</v>
      </c>
      <c r="AN26" s="7">
        <f t="shared" si="8"/>
        <v>9</v>
      </c>
      <c r="AO26" s="7">
        <f t="shared" si="9"/>
        <v>4</v>
      </c>
      <c r="AP26" s="7">
        <f t="shared" si="10"/>
        <v>9</v>
      </c>
      <c r="AQ26" s="7">
        <f t="shared" si="11"/>
        <v>9</v>
      </c>
      <c r="AR26" s="7">
        <f t="shared" si="12"/>
        <v>16</v>
      </c>
      <c r="AS26" s="7">
        <f t="shared" si="13"/>
        <v>4</v>
      </c>
      <c r="AT26" s="7">
        <f t="shared" si="14"/>
        <v>9</v>
      </c>
      <c r="AU26" s="7">
        <f t="shared" si="15"/>
        <v>4</v>
      </c>
      <c r="AV26" s="7">
        <f t="shared" si="16"/>
        <v>1</v>
      </c>
      <c r="AW26" s="7">
        <f t="shared" si="17"/>
        <v>1</v>
      </c>
      <c r="AX26" s="7">
        <f t="shared" si="18"/>
        <v>4</v>
      </c>
      <c r="AY26" s="7">
        <f t="shared" si="19"/>
        <v>9</v>
      </c>
      <c r="AZ26" s="7">
        <f t="shared" si="20"/>
        <v>4</v>
      </c>
      <c r="BA26" s="7">
        <f t="shared" si="21"/>
        <v>4</v>
      </c>
      <c r="BB26" s="7">
        <f t="shared" si="22"/>
        <v>4</v>
      </c>
      <c r="BC26" s="7">
        <f t="shared" si="23"/>
        <v>4</v>
      </c>
      <c r="BD26" s="7">
        <f t="shared" si="24"/>
        <v>9</v>
      </c>
      <c r="BE26" s="7">
        <f t="shared" si="25"/>
        <v>9</v>
      </c>
      <c r="BF26" s="7">
        <f t="shared" si="26"/>
        <v>4</v>
      </c>
      <c r="BG26" s="7">
        <f t="shared" si="27"/>
        <v>9</v>
      </c>
      <c r="BI26" s="38">
        <v>21</v>
      </c>
      <c r="BJ26" s="38" t="s">
        <v>238</v>
      </c>
      <c r="BK26" s="44">
        <f t="shared" si="28"/>
        <v>6.6372331159997203E-2</v>
      </c>
      <c r="BL26" s="44">
        <f t="shared" si="29"/>
        <v>0.10969086361906959</v>
      </c>
      <c r="BM26" s="44">
        <f t="shared" si="30"/>
        <v>7.0754913767722499E-2</v>
      </c>
      <c r="BN26" s="44">
        <f t="shared" si="31"/>
        <v>7.3621017383231027E-2</v>
      </c>
      <c r="BO26" s="44">
        <f t="shared" si="32"/>
        <v>0.1090368546277221</v>
      </c>
      <c r="BP26" s="44">
        <f t="shared" si="33"/>
        <v>7.3720978077448568E-2</v>
      </c>
      <c r="BQ26" s="44">
        <f t="shared" si="34"/>
        <v>0.11050642030256359</v>
      </c>
      <c r="BR26" s="44">
        <f t="shared" si="35"/>
        <v>7.079923254047886E-2</v>
      </c>
      <c r="BS26" s="44">
        <f t="shared" si="36"/>
        <v>3.55484173308208E-2</v>
      </c>
      <c r="BT26" s="44">
        <f t="shared" si="37"/>
        <v>0.11149412193707495</v>
      </c>
      <c r="BU26" s="44">
        <f t="shared" si="38"/>
        <v>0.1421338109037403</v>
      </c>
      <c r="BV26" s="44">
        <f t="shared" si="39"/>
        <v>7.2452355600221841E-2</v>
      </c>
      <c r="BW26" s="44">
        <f t="shared" si="40"/>
        <v>0.10832372170111783</v>
      </c>
      <c r="BX26" s="44">
        <f t="shared" si="41"/>
        <v>7.500586006173493E-2</v>
      </c>
      <c r="BY26" s="44">
        <f t="shared" si="42"/>
        <v>5.2631578947368418E-2</v>
      </c>
      <c r="BZ26" s="44">
        <f t="shared" si="43"/>
        <v>4.9629166698546508E-2</v>
      </c>
      <c r="CA26" s="44">
        <f t="shared" si="44"/>
        <v>7.6866244202408784E-2</v>
      </c>
      <c r="CB26" s="44">
        <f t="shared" si="45"/>
        <v>0.11188112109423022</v>
      </c>
      <c r="CC26" s="44">
        <f t="shared" si="46"/>
        <v>7.221581446741189E-2</v>
      </c>
      <c r="CD26" s="44">
        <f t="shared" si="47"/>
        <v>7.511157661886797E-2</v>
      </c>
      <c r="CE26" s="44">
        <f t="shared" si="48"/>
        <v>7.1749600333417526E-2</v>
      </c>
      <c r="CF26" s="44">
        <f t="shared" si="49"/>
        <v>7.7615052570633281E-2</v>
      </c>
      <c r="CG26" s="44">
        <f t="shared" si="50"/>
        <v>0.10734844004467697</v>
      </c>
      <c r="CH26" s="44">
        <f t="shared" si="51"/>
        <v>0.10797236261230418</v>
      </c>
      <c r="CI26" s="44">
        <f t="shared" si="52"/>
        <v>7.1337637500642162E-2</v>
      </c>
      <c r="CJ26" s="44">
        <f t="shared" si="53"/>
        <v>0.11274690420042432</v>
      </c>
      <c r="CM26" s="38">
        <v>21</v>
      </c>
      <c r="CN26" s="38" t="s">
        <v>238</v>
      </c>
      <c r="CO26" s="44">
        <f t="shared" si="54"/>
        <v>9.8231050116795848E-3</v>
      </c>
      <c r="CP26" s="44">
        <f t="shared" si="55"/>
        <v>1.2065994998097655E-2</v>
      </c>
      <c r="CQ26" s="44">
        <f t="shared" si="56"/>
        <v>6.4386971528627469E-3</v>
      </c>
      <c r="CR26" s="44">
        <f t="shared" si="57"/>
        <v>5.7424393558920201E-3</v>
      </c>
      <c r="CS26" s="44">
        <f t="shared" si="58"/>
        <v>7.414506114685103E-3</v>
      </c>
      <c r="CT26" s="44">
        <f t="shared" si="59"/>
        <v>4.423258684646914E-3</v>
      </c>
      <c r="CU26" s="44">
        <f t="shared" si="60"/>
        <v>5.9673466963384341E-3</v>
      </c>
      <c r="CV26" s="44">
        <f t="shared" si="61"/>
        <v>3.4691623944834642E-3</v>
      </c>
      <c r="CW26" s="44">
        <f t="shared" si="62"/>
        <v>1.5641303625561151E-3</v>
      </c>
      <c r="CX26" s="44">
        <f t="shared" si="63"/>
        <v>4.3482707555459231E-3</v>
      </c>
      <c r="CY26" s="44">
        <f t="shared" si="64"/>
        <v>5.1168171925346506E-3</v>
      </c>
      <c r="CZ26" s="44">
        <f t="shared" si="65"/>
        <v>2.3184753792070988E-3</v>
      </c>
      <c r="DA26" s="44">
        <f t="shared" si="66"/>
        <v>3.1413879293324173E-3</v>
      </c>
      <c r="DB26" s="44">
        <f t="shared" si="67"/>
        <v>1.9501523616051082E-3</v>
      </c>
      <c r="DC26" s="44">
        <f t="shared" si="68"/>
        <v>1.2105263157894735E-3</v>
      </c>
      <c r="DD26" s="44">
        <f t="shared" si="69"/>
        <v>1.0422125006694766E-3</v>
      </c>
      <c r="DE26" s="44">
        <f t="shared" si="70"/>
        <v>1.383592395643358E-3</v>
      </c>
      <c r="DF26" s="44">
        <f t="shared" si="71"/>
        <v>1.7900979375076835E-3</v>
      </c>
      <c r="DG26" s="44">
        <f t="shared" si="72"/>
        <v>1.0110214025437665E-3</v>
      </c>
      <c r="DH26" s="44">
        <f t="shared" si="73"/>
        <v>9.0133891942641565E-4</v>
      </c>
      <c r="DI26" s="44">
        <f t="shared" si="74"/>
        <v>7.1749600333417525E-4</v>
      </c>
      <c r="DJ26" s="44">
        <f t="shared" si="75"/>
        <v>6.2092042056506624E-4</v>
      </c>
      <c r="DK26" s="44">
        <f t="shared" si="76"/>
        <v>6.4409064026806182E-4</v>
      </c>
      <c r="DL26" s="44">
        <f t="shared" si="77"/>
        <v>4.3188945044921674E-4</v>
      </c>
      <c r="DM26" s="44">
        <f t="shared" si="78"/>
        <v>2.140129125019265E-4</v>
      </c>
      <c r="DN26" s="43">
        <f t="shared" si="79"/>
        <v>1.1274690420042433E-4</v>
      </c>
      <c r="EU26" s="38">
        <v>21</v>
      </c>
      <c r="EV26" s="38" t="s">
        <v>238</v>
      </c>
      <c r="EW26" s="2" t="s">
        <v>415</v>
      </c>
      <c r="EX26" s="52">
        <f t="shared" si="81"/>
        <v>1.4864957018343323E-2</v>
      </c>
      <c r="EY26" s="52">
        <f t="shared" si="82"/>
        <v>9.5739648578685686E-3</v>
      </c>
      <c r="FB26" s="38">
        <v>21</v>
      </c>
      <c r="FC26" s="38" t="s">
        <v>238</v>
      </c>
      <c r="FD26" s="2" t="s">
        <v>415</v>
      </c>
      <c r="FE26" s="49">
        <f t="shared" si="83"/>
        <v>0.39175070432168196</v>
      </c>
    </row>
    <row r="27" spans="2:161" x14ac:dyDescent="0.25">
      <c r="B27" s="38">
        <v>22</v>
      </c>
      <c r="C27" s="38" t="s">
        <v>239</v>
      </c>
      <c r="D27" s="7">
        <v>4</v>
      </c>
      <c r="E27" s="7">
        <v>2</v>
      </c>
      <c r="F27" s="7">
        <v>4</v>
      </c>
      <c r="G27" s="7">
        <v>2</v>
      </c>
      <c r="H27" s="7">
        <v>3</v>
      </c>
      <c r="I27" s="7">
        <v>2</v>
      </c>
      <c r="J27" s="7">
        <v>2</v>
      </c>
      <c r="K27" s="7">
        <v>3</v>
      </c>
      <c r="L27" s="7">
        <v>2</v>
      </c>
      <c r="M27" s="7">
        <v>2</v>
      </c>
      <c r="N27" s="7">
        <v>3</v>
      </c>
      <c r="O27" s="7">
        <v>4</v>
      </c>
      <c r="P27" s="7">
        <v>2</v>
      </c>
      <c r="Q27" s="2">
        <v>3</v>
      </c>
      <c r="R27" s="2">
        <v>2</v>
      </c>
      <c r="S27" s="2">
        <v>2</v>
      </c>
      <c r="T27" s="7">
        <v>2</v>
      </c>
      <c r="U27" s="7">
        <v>3</v>
      </c>
      <c r="V27" s="7">
        <v>2</v>
      </c>
      <c r="W27" s="7">
        <v>2</v>
      </c>
      <c r="X27" s="7">
        <v>2</v>
      </c>
      <c r="Y27" s="7">
        <v>2</v>
      </c>
      <c r="Z27" s="7">
        <v>3</v>
      </c>
      <c r="AA27" s="7">
        <v>3</v>
      </c>
      <c r="AB27" s="7">
        <v>2</v>
      </c>
      <c r="AC27" s="7">
        <v>3</v>
      </c>
      <c r="AF27" s="38">
        <v>22</v>
      </c>
      <c r="AG27" s="38" t="s">
        <v>239</v>
      </c>
      <c r="AH27" s="7">
        <f t="shared" si="2"/>
        <v>16</v>
      </c>
      <c r="AI27" s="7">
        <f t="shared" si="3"/>
        <v>4</v>
      </c>
      <c r="AJ27" s="7">
        <f t="shared" si="4"/>
        <v>16</v>
      </c>
      <c r="AK27" s="7">
        <f t="shared" si="5"/>
        <v>4</v>
      </c>
      <c r="AL27" s="7">
        <f t="shared" si="6"/>
        <v>9</v>
      </c>
      <c r="AM27" s="7">
        <f t="shared" si="7"/>
        <v>4</v>
      </c>
      <c r="AN27" s="7">
        <f t="shared" si="8"/>
        <v>4</v>
      </c>
      <c r="AO27" s="7">
        <f t="shared" si="9"/>
        <v>9</v>
      </c>
      <c r="AP27" s="7">
        <f t="shared" si="10"/>
        <v>4</v>
      </c>
      <c r="AQ27" s="7">
        <f t="shared" si="11"/>
        <v>4</v>
      </c>
      <c r="AR27" s="7">
        <f t="shared" si="12"/>
        <v>9</v>
      </c>
      <c r="AS27" s="7">
        <f t="shared" si="13"/>
        <v>16</v>
      </c>
      <c r="AT27" s="7">
        <f t="shared" si="14"/>
        <v>4</v>
      </c>
      <c r="AU27" s="7">
        <f t="shared" si="15"/>
        <v>9</v>
      </c>
      <c r="AV27" s="7">
        <f t="shared" si="16"/>
        <v>4</v>
      </c>
      <c r="AW27" s="7">
        <f t="shared" si="17"/>
        <v>4</v>
      </c>
      <c r="AX27" s="7">
        <f t="shared" si="18"/>
        <v>4</v>
      </c>
      <c r="AY27" s="7">
        <f t="shared" si="19"/>
        <v>9</v>
      </c>
      <c r="AZ27" s="7">
        <f t="shared" si="20"/>
        <v>4</v>
      </c>
      <c r="BA27" s="7">
        <f t="shared" si="21"/>
        <v>4</v>
      </c>
      <c r="BB27" s="7">
        <f t="shared" si="22"/>
        <v>4</v>
      </c>
      <c r="BC27" s="7">
        <f t="shared" si="23"/>
        <v>4</v>
      </c>
      <c r="BD27" s="7">
        <f t="shared" si="24"/>
        <v>9</v>
      </c>
      <c r="BE27" s="7">
        <f t="shared" si="25"/>
        <v>9</v>
      </c>
      <c r="BF27" s="7">
        <f t="shared" si="26"/>
        <v>4</v>
      </c>
      <c r="BG27" s="7">
        <f t="shared" si="27"/>
        <v>9</v>
      </c>
      <c r="BI27" s="38">
        <v>22</v>
      </c>
      <c r="BJ27" s="38" t="s">
        <v>239</v>
      </c>
      <c r="BK27" s="44">
        <f t="shared" si="28"/>
        <v>0.13274466231999441</v>
      </c>
      <c r="BL27" s="44">
        <f t="shared" si="29"/>
        <v>7.3127242412713067E-2</v>
      </c>
      <c r="BM27" s="44">
        <f t="shared" si="30"/>
        <v>0.141509827535445</v>
      </c>
      <c r="BN27" s="44">
        <f t="shared" si="31"/>
        <v>7.3621017383231027E-2</v>
      </c>
      <c r="BO27" s="44">
        <f t="shared" si="32"/>
        <v>0.1090368546277221</v>
      </c>
      <c r="BP27" s="44">
        <f t="shared" si="33"/>
        <v>7.3720978077448568E-2</v>
      </c>
      <c r="BQ27" s="44">
        <f t="shared" si="34"/>
        <v>7.3670946868375733E-2</v>
      </c>
      <c r="BR27" s="44">
        <f t="shared" si="35"/>
        <v>0.1061988488107183</v>
      </c>
      <c r="BS27" s="44">
        <f t="shared" si="36"/>
        <v>2.3698944887213864E-2</v>
      </c>
      <c r="BT27" s="44">
        <f t="shared" si="37"/>
        <v>7.4329414624716636E-2</v>
      </c>
      <c r="BU27" s="44">
        <f t="shared" si="38"/>
        <v>0.10660035817780522</v>
      </c>
      <c r="BV27" s="44">
        <f t="shared" si="39"/>
        <v>0.14490471120044368</v>
      </c>
      <c r="BW27" s="44">
        <f t="shared" si="40"/>
        <v>7.221581446741189E-2</v>
      </c>
      <c r="BX27" s="44">
        <f t="shared" si="41"/>
        <v>0.1125087900926024</v>
      </c>
      <c r="BY27" s="44">
        <f t="shared" si="42"/>
        <v>0.10526315789473684</v>
      </c>
      <c r="BZ27" s="44">
        <f t="shared" si="43"/>
        <v>9.9258333397093015E-2</v>
      </c>
      <c r="CA27" s="44">
        <f t="shared" si="44"/>
        <v>7.6866244202408784E-2</v>
      </c>
      <c r="CB27" s="44">
        <f t="shared" si="45"/>
        <v>0.11188112109423022</v>
      </c>
      <c r="CC27" s="44">
        <f t="shared" si="46"/>
        <v>7.221581446741189E-2</v>
      </c>
      <c r="CD27" s="44">
        <f t="shared" si="47"/>
        <v>7.511157661886797E-2</v>
      </c>
      <c r="CE27" s="44">
        <f t="shared" si="48"/>
        <v>7.1749600333417526E-2</v>
      </c>
      <c r="CF27" s="44">
        <f t="shared" si="49"/>
        <v>7.7615052570633281E-2</v>
      </c>
      <c r="CG27" s="44">
        <f t="shared" si="50"/>
        <v>0.10734844004467697</v>
      </c>
      <c r="CH27" s="44">
        <f t="shared" si="51"/>
        <v>0.10797236261230418</v>
      </c>
      <c r="CI27" s="44">
        <f t="shared" si="52"/>
        <v>7.1337637500642162E-2</v>
      </c>
      <c r="CJ27" s="44">
        <f t="shared" si="53"/>
        <v>0.11274690420042432</v>
      </c>
      <c r="CM27" s="38">
        <v>22</v>
      </c>
      <c r="CN27" s="38" t="s">
        <v>239</v>
      </c>
      <c r="CO27" s="44">
        <f t="shared" si="54"/>
        <v>1.964621002335917E-2</v>
      </c>
      <c r="CP27" s="44">
        <f t="shared" si="55"/>
        <v>8.0439966653984372E-3</v>
      </c>
      <c r="CQ27" s="44">
        <f t="shared" si="56"/>
        <v>1.2877394305725494E-2</v>
      </c>
      <c r="CR27" s="44">
        <f t="shared" si="57"/>
        <v>5.7424393558920201E-3</v>
      </c>
      <c r="CS27" s="44">
        <f t="shared" si="58"/>
        <v>7.414506114685103E-3</v>
      </c>
      <c r="CT27" s="44">
        <f t="shared" si="59"/>
        <v>4.423258684646914E-3</v>
      </c>
      <c r="CU27" s="44">
        <f t="shared" si="60"/>
        <v>3.9782311308922897E-3</v>
      </c>
      <c r="CV27" s="44">
        <f t="shared" si="61"/>
        <v>5.2037435917251969E-3</v>
      </c>
      <c r="CW27" s="44">
        <f t="shared" si="62"/>
        <v>1.04275357503741E-3</v>
      </c>
      <c r="CX27" s="44">
        <f t="shared" si="63"/>
        <v>2.8988471703639486E-3</v>
      </c>
      <c r="CY27" s="44">
        <f t="shared" si="64"/>
        <v>3.8376128944009875E-3</v>
      </c>
      <c r="CZ27" s="44">
        <f t="shared" si="65"/>
        <v>4.6369507584141977E-3</v>
      </c>
      <c r="DA27" s="44">
        <f t="shared" si="66"/>
        <v>2.094258619554945E-3</v>
      </c>
      <c r="DB27" s="44">
        <f t="shared" si="67"/>
        <v>2.925228542407662E-3</v>
      </c>
      <c r="DC27" s="44">
        <f t="shared" si="68"/>
        <v>2.4210526315789471E-3</v>
      </c>
      <c r="DD27" s="44">
        <f t="shared" si="69"/>
        <v>2.0844250013389532E-3</v>
      </c>
      <c r="DE27" s="44">
        <f t="shared" si="70"/>
        <v>1.383592395643358E-3</v>
      </c>
      <c r="DF27" s="44">
        <f t="shared" si="71"/>
        <v>1.7900979375076835E-3</v>
      </c>
      <c r="DG27" s="44">
        <f t="shared" si="72"/>
        <v>1.0110214025437665E-3</v>
      </c>
      <c r="DH27" s="44">
        <f t="shared" si="73"/>
        <v>9.0133891942641565E-4</v>
      </c>
      <c r="DI27" s="44">
        <f t="shared" si="74"/>
        <v>7.1749600333417525E-4</v>
      </c>
      <c r="DJ27" s="44">
        <f t="shared" si="75"/>
        <v>6.2092042056506624E-4</v>
      </c>
      <c r="DK27" s="44">
        <f t="shared" si="76"/>
        <v>6.4409064026806182E-4</v>
      </c>
      <c r="DL27" s="44">
        <f t="shared" si="77"/>
        <v>4.3188945044921674E-4</v>
      </c>
      <c r="DM27" s="44">
        <f t="shared" si="78"/>
        <v>2.140129125019265E-4</v>
      </c>
      <c r="DN27" s="43">
        <f t="shared" si="79"/>
        <v>1.1274690420042433E-4</v>
      </c>
      <c r="EU27" s="38">
        <v>22</v>
      </c>
      <c r="EV27" s="38" t="s">
        <v>239</v>
      </c>
      <c r="EW27" s="2" t="s">
        <v>416</v>
      </c>
      <c r="EX27" s="52">
        <f t="shared" si="81"/>
        <v>9.7126881664467892E-3</v>
      </c>
      <c r="EY27" s="52">
        <f t="shared" si="82"/>
        <v>1.4305314547777304E-2</v>
      </c>
      <c r="FB27" s="38">
        <v>22</v>
      </c>
      <c r="FC27" s="38" t="s">
        <v>239</v>
      </c>
      <c r="FD27" s="2" t="s">
        <v>416</v>
      </c>
      <c r="FE27" s="49">
        <f t="shared" si="83"/>
        <v>0.59560799946555587</v>
      </c>
    </row>
    <row r="28" spans="2:161" x14ac:dyDescent="0.25">
      <c r="B28" s="38">
        <v>23</v>
      </c>
      <c r="C28" s="38" t="s">
        <v>240</v>
      </c>
      <c r="D28" s="7">
        <v>2</v>
      </c>
      <c r="E28" s="7">
        <v>2</v>
      </c>
      <c r="F28" s="7">
        <v>4</v>
      </c>
      <c r="G28" s="7">
        <v>2</v>
      </c>
      <c r="H28" s="7">
        <v>3</v>
      </c>
      <c r="I28" s="7">
        <v>2</v>
      </c>
      <c r="J28" s="7">
        <v>3</v>
      </c>
      <c r="K28" s="7">
        <v>3</v>
      </c>
      <c r="L28" s="7">
        <v>2</v>
      </c>
      <c r="M28" s="7">
        <v>3</v>
      </c>
      <c r="N28" s="7">
        <v>3</v>
      </c>
      <c r="O28" s="7">
        <v>2</v>
      </c>
      <c r="P28" s="7">
        <v>2</v>
      </c>
      <c r="Q28" s="2">
        <v>2</v>
      </c>
      <c r="R28" s="2">
        <v>2</v>
      </c>
      <c r="S28" s="2">
        <v>2</v>
      </c>
      <c r="T28" s="7">
        <v>2</v>
      </c>
      <c r="U28" s="7">
        <v>3</v>
      </c>
      <c r="V28" s="7">
        <v>2</v>
      </c>
      <c r="W28" s="7">
        <v>3</v>
      </c>
      <c r="X28" s="7">
        <v>3</v>
      </c>
      <c r="Y28" s="7">
        <v>3</v>
      </c>
      <c r="Z28" s="7">
        <v>2</v>
      </c>
      <c r="AA28" s="7">
        <v>2</v>
      </c>
      <c r="AB28" s="7">
        <v>4</v>
      </c>
      <c r="AC28" s="7">
        <v>2</v>
      </c>
      <c r="AF28" s="38">
        <v>23</v>
      </c>
      <c r="AG28" s="38" t="s">
        <v>240</v>
      </c>
      <c r="AH28" s="7">
        <f t="shared" si="2"/>
        <v>4</v>
      </c>
      <c r="AI28" s="7">
        <f t="shared" si="3"/>
        <v>4</v>
      </c>
      <c r="AJ28" s="7">
        <f t="shared" si="4"/>
        <v>16</v>
      </c>
      <c r="AK28" s="7">
        <f t="shared" si="5"/>
        <v>4</v>
      </c>
      <c r="AL28" s="7">
        <f t="shared" si="6"/>
        <v>9</v>
      </c>
      <c r="AM28" s="7">
        <f t="shared" si="7"/>
        <v>4</v>
      </c>
      <c r="AN28" s="7">
        <f t="shared" si="8"/>
        <v>9</v>
      </c>
      <c r="AO28" s="7">
        <f t="shared" si="9"/>
        <v>9</v>
      </c>
      <c r="AP28" s="7">
        <f t="shared" si="10"/>
        <v>4</v>
      </c>
      <c r="AQ28" s="7">
        <f t="shared" si="11"/>
        <v>9</v>
      </c>
      <c r="AR28" s="7">
        <f t="shared" si="12"/>
        <v>9</v>
      </c>
      <c r="AS28" s="7">
        <f t="shared" si="13"/>
        <v>4</v>
      </c>
      <c r="AT28" s="7">
        <f t="shared" si="14"/>
        <v>4</v>
      </c>
      <c r="AU28" s="7">
        <f t="shared" si="15"/>
        <v>4</v>
      </c>
      <c r="AV28" s="7">
        <f t="shared" si="16"/>
        <v>4</v>
      </c>
      <c r="AW28" s="7">
        <f t="shared" si="17"/>
        <v>4</v>
      </c>
      <c r="AX28" s="7">
        <f t="shared" si="18"/>
        <v>4</v>
      </c>
      <c r="AY28" s="7">
        <f t="shared" si="19"/>
        <v>9</v>
      </c>
      <c r="AZ28" s="7">
        <f t="shared" si="20"/>
        <v>4</v>
      </c>
      <c r="BA28" s="7">
        <f t="shared" si="21"/>
        <v>9</v>
      </c>
      <c r="BB28" s="7">
        <f t="shared" si="22"/>
        <v>9</v>
      </c>
      <c r="BC28" s="7">
        <f t="shared" si="23"/>
        <v>9</v>
      </c>
      <c r="BD28" s="7">
        <f t="shared" si="24"/>
        <v>4</v>
      </c>
      <c r="BE28" s="7">
        <f t="shared" si="25"/>
        <v>4</v>
      </c>
      <c r="BF28" s="7">
        <f t="shared" si="26"/>
        <v>16</v>
      </c>
      <c r="BG28" s="7">
        <f t="shared" si="27"/>
        <v>4</v>
      </c>
      <c r="BI28" s="38">
        <v>23</v>
      </c>
      <c r="BJ28" s="38" t="s">
        <v>240</v>
      </c>
      <c r="BK28" s="44">
        <f t="shared" si="28"/>
        <v>6.6372331159997203E-2</v>
      </c>
      <c r="BL28" s="44">
        <f t="shared" si="29"/>
        <v>7.3127242412713067E-2</v>
      </c>
      <c r="BM28" s="44">
        <f t="shared" si="30"/>
        <v>0.141509827535445</v>
      </c>
      <c r="BN28" s="44">
        <f t="shared" si="31"/>
        <v>7.3621017383231027E-2</v>
      </c>
      <c r="BO28" s="44">
        <f t="shared" si="32"/>
        <v>0.1090368546277221</v>
      </c>
      <c r="BP28" s="44">
        <f t="shared" si="33"/>
        <v>7.3720978077448568E-2</v>
      </c>
      <c r="BQ28" s="44">
        <f t="shared" si="34"/>
        <v>0.11050642030256359</v>
      </c>
      <c r="BR28" s="44">
        <f t="shared" si="35"/>
        <v>0.1061988488107183</v>
      </c>
      <c r="BS28" s="44">
        <f t="shared" si="36"/>
        <v>2.3698944887213864E-2</v>
      </c>
      <c r="BT28" s="44">
        <f t="shared" si="37"/>
        <v>0.11149412193707495</v>
      </c>
      <c r="BU28" s="44">
        <f t="shared" si="38"/>
        <v>0.10660035817780522</v>
      </c>
      <c r="BV28" s="44">
        <f t="shared" si="39"/>
        <v>7.2452355600221841E-2</v>
      </c>
      <c r="BW28" s="44">
        <f t="shared" si="40"/>
        <v>7.221581446741189E-2</v>
      </c>
      <c r="BX28" s="44">
        <f t="shared" si="41"/>
        <v>7.500586006173493E-2</v>
      </c>
      <c r="BY28" s="44">
        <f t="shared" si="42"/>
        <v>0.10526315789473684</v>
      </c>
      <c r="BZ28" s="44">
        <f t="shared" si="43"/>
        <v>9.9258333397093015E-2</v>
      </c>
      <c r="CA28" s="44">
        <f t="shared" si="44"/>
        <v>7.6866244202408784E-2</v>
      </c>
      <c r="CB28" s="44">
        <f t="shared" si="45"/>
        <v>0.11188112109423022</v>
      </c>
      <c r="CC28" s="44">
        <f t="shared" si="46"/>
        <v>7.221581446741189E-2</v>
      </c>
      <c r="CD28" s="44">
        <f t="shared" si="47"/>
        <v>0.11266736492830196</v>
      </c>
      <c r="CE28" s="44">
        <f t="shared" si="48"/>
        <v>0.10762440050012628</v>
      </c>
      <c r="CF28" s="44">
        <f t="shared" si="49"/>
        <v>0.11642257885594992</v>
      </c>
      <c r="CG28" s="44">
        <f t="shared" si="50"/>
        <v>7.156562669645132E-2</v>
      </c>
      <c r="CH28" s="44">
        <f t="shared" si="51"/>
        <v>7.198157507486945E-2</v>
      </c>
      <c r="CI28" s="44">
        <f t="shared" si="52"/>
        <v>0.14267527500128432</v>
      </c>
      <c r="CJ28" s="44">
        <f t="shared" si="53"/>
        <v>7.5164602800282893E-2</v>
      </c>
      <c r="CM28" s="38">
        <v>23</v>
      </c>
      <c r="CN28" s="38" t="s">
        <v>240</v>
      </c>
      <c r="CO28" s="44">
        <f t="shared" si="54"/>
        <v>9.8231050116795848E-3</v>
      </c>
      <c r="CP28" s="44">
        <f t="shared" si="55"/>
        <v>8.0439966653984372E-3</v>
      </c>
      <c r="CQ28" s="44">
        <f t="shared" si="56"/>
        <v>1.2877394305725494E-2</v>
      </c>
      <c r="CR28" s="44">
        <f t="shared" si="57"/>
        <v>5.7424393558920201E-3</v>
      </c>
      <c r="CS28" s="44">
        <f>BO28*0.068</f>
        <v>7.414506114685103E-3</v>
      </c>
      <c r="CT28" s="44">
        <f t="shared" si="59"/>
        <v>4.423258684646914E-3</v>
      </c>
      <c r="CU28" s="44">
        <f t="shared" si="60"/>
        <v>5.9673466963384341E-3</v>
      </c>
      <c r="CV28" s="44">
        <f t="shared" si="61"/>
        <v>5.2037435917251969E-3</v>
      </c>
      <c r="CW28" s="44">
        <f t="shared" si="62"/>
        <v>1.04275357503741E-3</v>
      </c>
      <c r="CX28" s="44">
        <f t="shared" si="63"/>
        <v>4.3482707555459231E-3</v>
      </c>
      <c r="CY28" s="44">
        <f t="shared" si="64"/>
        <v>3.8376128944009875E-3</v>
      </c>
      <c r="CZ28" s="44">
        <f t="shared" si="65"/>
        <v>2.3184753792070988E-3</v>
      </c>
      <c r="DA28" s="44">
        <f t="shared" si="66"/>
        <v>2.094258619554945E-3</v>
      </c>
      <c r="DB28" s="44">
        <f t="shared" si="67"/>
        <v>1.9501523616051082E-3</v>
      </c>
      <c r="DC28" s="44">
        <f t="shared" si="68"/>
        <v>2.4210526315789471E-3</v>
      </c>
      <c r="DD28" s="44">
        <f t="shared" si="69"/>
        <v>2.0844250013389532E-3</v>
      </c>
      <c r="DE28" s="44">
        <f t="shared" si="70"/>
        <v>1.383592395643358E-3</v>
      </c>
      <c r="DF28" s="44">
        <f t="shared" si="71"/>
        <v>1.7900979375076835E-3</v>
      </c>
      <c r="DG28" s="44">
        <f t="shared" si="72"/>
        <v>1.0110214025437665E-3</v>
      </c>
      <c r="DH28" s="44">
        <f t="shared" si="73"/>
        <v>1.3520083791396236E-3</v>
      </c>
      <c r="DI28" s="44">
        <f t="shared" si="74"/>
        <v>1.0762440050012629E-3</v>
      </c>
      <c r="DJ28" s="44">
        <f t="shared" si="75"/>
        <v>9.3138063084759941E-4</v>
      </c>
      <c r="DK28" s="44">
        <f t="shared" si="76"/>
        <v>4.2939376017870793E-4</v>
      </c>
      <c r="DL28" s="44">
        <f t="shared" si="77"/>
        <v>2.8792630029947781E-4</v>
      </c>
      <c r="DM28" s="44">
        <f t="shared" si="78"/>
        <v>4.28025825003853E-4</v>
      </c>
      <c r="DN28" s="43">
        <f t="shared" si="79"/>
        <v>7.5164602800282889E-5</v>
      </c>
      <c r="EU28" s="38">
        <v>23</v>
      </c>
      <c r="EV28" s="38" t="s">
        <v>240</v>
      </c>
      <c r="EW28" s="2" t="s">
        <v>417</v>
      </c>
      <c r="EX28" s="52">
        <f t="shared" si="81"/>
        <v>1.3802648522939854E-2</v>
      </c>
      <c r="EY28" s="52">
        <f t="shared" si="82"/>
        <v>1.0665236175093885E-2</v>
      </c>
      <c r="FB28" s="38">
        <v>23</v>
      </c>
      <c r="FC28" s="38" t="s">
        <v>240</v>
      </c>
      <c r="FD28" s="2" t="s">
        <v>417</v>
      </c>
      <c r="FE28" s="49">
        <f t="shared" si="83"/>
        <v>0.43588713559496844</v>
      </c>
    </row>
    <row r="29" spans="2:161" x14ac:dyDescent="0.25">
      <c r="B29" s="38">
        <v>24</v>
      </c>
      <c r="C29" s="38" t="s">
        <v>241</v>
      </c>
      <c r="D29" s="7">
        <v>3</v>
      </c>
      <c r="E29" s="7">
        <v>2</v>
      </c>
      <c r="F29" s="7">
        <v>4</v>
      </c>
      <c r="G29" s="7">
        <v>2</v>
      </c>
      <c r="H29" s="7">
        <v>2</v>
      </c>
      <c r="I29" s="7">
        <v>2</v>
      </c>
      <c r="J29" s="7">
        <v>3</v>
      </c>
      <c r="K29" s="7">
        <v>3</v>
      </c>
      <c r="L29" s="7">
        <v>2</v>
      </c>
      <c r="M29" s="7">
        <v>3</v>
      </c>
      <c r="N29" s="7">
        <v>2</v>
      </c>
      <c r="O29" s="7">
        <v>2</v>
      </c>
      <c r="P29" s="7">
        <v>3</v>
      </c>
      <c r="Q29" s="2">
        <v>3</v>
      </c>
      <c r="R29" s="2">
        <v>1</v>
      </c>
      <c r="S29" s="2">
        <v>2</v>
      </c>
      <c r="T29" s="7">
        <v>3</v>
      </c>
      <c r="U29" s="7">
        <v>2</v>
      </c>
      <c r="V29" s="7">
        <v>2</v>
      </c>
      <c r="W29" s="7">
        <v>2</v>
      </c>
      <c r="X29" s="7">
        <v>3</v>
      </c>
      <c r="Y29" s="7">
        <v>3</v>
      </c>
      <c r="Z29" s="7">
        <v>3</v>
      </c>
      <c r="AA29" s="7">
        <v>2</v>
      </c>
      <c r="AB29" s="7">
        <v>2</v>
      </c>
      <c r="AC29" s="7">
        <v>2</v>
      </c>
      <c r="AF29" s="38">
        <v>24</v>
      </c>
      <c r="AG29" s="38" t="s">
        <v>241</v>
      </c>
      <c r="AH29" s="7">
        <f t="shared" si="2"/>
        <v>9</v>
      </c>
      <c r="AI29" s="7">
        <f t="shared" si="3"/>
        <v>4</v>
      </c>
      <c r="AJ29" s="7">
        <f t="shared" si="4"/>
        <v>16</v>
      </c>
      <c r="AK29" s="7">
        <f t="shared" si="5"/>
        <v>4</v>
      </c>
      <c r="AL29" s="7">
        <f t="shared" si="6"/>
        <v>4</v>
      </c>
      <c r="AM29" s="7">
        <f t="shared" si="7"/>
        <v>4</v>
      </c>
      <c r="AN29" s="7">
        <f t="shared" si="8"/>
        <v>9</v>
      </c>
      <c r="AO29" s="7">
        <f t="shared" si="9"/>
        <v>9</v>
      </c>
      <c r="AP29" s="7">
        <f t="shared" si="10"/>
        <v>4</v>
      </c>
      <c r="AQ29" s="7">
        <f t="shared" si="11"/>
        <v>9</v>
      </c>
      <c r="AR29" s="7">
        <f t="shared" si="12"/>
        <v>4</v>
      </c>
      <c r="AS29" s="7">
        <f t="shared" si="13"/>
        <v>4</v>
      </c>
      <c r="AT29" s="7">
        <f t="shared" si="14"/>
        <v>9</v>
      </c>
      <c r="AU29" s="7">
        <f t="shared" si="15"/>
        <v>9</v>
      </c>
      <c r="AV29" s="7">
        <f t="shared" si="16"/>
        <v>1</v>
      </c>
      <c r="AW29" s="7">
        <f t="shared" si="17"/>
        <v>4</v>
      </c>
      <c r="AX29" s="7">
        <f t="shared" si="18"/>
        <v>9</v>
      </c>
      <c r="AY29" s="7">
        <f t="shared" si="19"/>
        <v>4</v>
      </c>
      <c r="AZ29" s="7">
        <f t="shared" si="20"/>
        <v>4</v>
      </c>
      <c r="BA29" s="7">
        <f t="shared" si="21"/>
        <v>4</v>
      </c>
      <c r="BB29" s="7">
        <f t="shared" si="22"/>
        <v>9</v>
      </c>
      <c r="BC29" s="7">
        <f t="shared" si="23"/>
        <v>9</v>
      </c>
      <c r="BD29" s="7">
        <f t="shared" si="24"/>
        <v>9</v>
      </c>
      <c r="BE29" s="7">
        <f t="shared" si="25"/>
        <v>4</v>
      </c>
      <c r="BF29" s="7">
        <f t="shared" si="26"/>
        <v>4</v>
      </c>
      <c r="BG29" s="7">
        <f t="shared" si="27"/>
        <v>4</v>
      </c>
      <c r="BI29" s="38">
        <v>24</v>
      </c>
      <c r="BJ29" s="38" t="s">
        <v>241</v>
      </c>
      <c r="BK29" s="44">
        <f t="shared" si="28"/>
        <v>9.9558496739995797E-2</v>
      </c>
      <c r="BL29" s="44">
        <f t="shared" si="29"/>
        <v>7.3127242412713067E-2</v>
      </c>
      <c r="BM29" s="44">
        <f t="shared" si="30"/>
        <v>0.141509827535445</v>
      </c>
      <c r="BN29" s="44">
        <f t="shared" si="31"/>
        <v>7.3621017383231027E-2</v>
      </c>
      <c r="BO29" s="44">
        <f t="shared" si="32"/>
        <v>7.2691236418481395E-2</v>
      </c>
      <c r="BP29" s="44">
        <f t="shared" si="33"/>
        <v>7.3720978077448568E-2</v>
      </c>
      <c r="BQ29" s="44">
        <f t="shared" si="34"/>
        <v>0.11050642030256359</v>
      </c>
      <c r="BR29" s="44">
        <f t="shared" si="35"/>
        <v>0.1061988488107183</v>
      </c>
      <c r="BS29" s="44">
        <f t="shared" si="36"/>
        <v>2.3698944887213864E-2</v>
      </c>
      <c r="BT29" s="44">
        <f t="shared" si="37"/>
        <v>0.11149412193707495</v>
      </c>
      <c r="BU29" s="44">
        <f t="shared" si="38"/>
        <v>7.1066905451870152E-2</v>
      </c>
      <c r="BV29" s="44">
        <f t="shared" si="39"/>
        <v>7.2452355600221841E-2</v>
      </c>
      <c r="BW29" s="44">
        <f t="shared" si="40"/>
        <v>0.10832372170111783</v>
      </c>
      <c r="BX29" s="44">
        <f t="shared" si="41"/>
        <v>0.1125087900926024</v>
      </c>
      <c r="BY29" s="44">
        <f t="shared" si="42"/>
        <v>5.2631578947368418E-2</v>
      </c>
      <c r="BZ29" s="44">
        <f t="shared" si="43"/>
        <v>9.9258333397093015E-2</v>
      </c>
      <c r="CA29" s="44">
        <f t="shared" si="44"/>
        <v>0.11529936630361318</v>
      </c>
      <c r="CB29" s="44">
        <f t="shared" si="45"/>
        <v>7.4587414062820143E-2</v>
      </c>
      <c r="CC29" s="44">
        <f t="shared" si="46"/>
        <v>7.221581446741189E-2</v>
      </c>
      <c r="CD29" s="44">
        <f t="shared" si="47"/>
        <v>7.511157661886797E-2</v>
      </c>
      <c r="CE29" s="44">
        <f t="shared" si="48"/>
        <v>0.10762440050012628</v>
      </c>
      <c r="CF29" s="44">
        <f t="shared" si="49"/>
        <v>0.11642257885594992</v>
      </c>
      <c r="CG29" s="44">
        <f t="shared" si="50"/>
        <v>0.10734844004467697</v>
      </c>
      <c r="CH29" s="44">
        <f t="shared" si="51"/>
        <v>7.198157507486945E-2</v>
      </c>
      <c r="CI29" s="44">
        <f t="shared" si="52"/>
        <v>7.1337637500642162E-2</v>
      </c>
      <c r="CJ29" s="44">
        <f t="shared" si="53"/>
        <v>7.5164602800282893E-2</v>
      </c>
      <c r="CM29" s="38">
        <v>24</v>
      </c>
      <c r="CN29" s="38" t="s">
        <v>241</v>
      </c>
      <c r="CO29" s="44">
        <f t="shared" si="54"/>
        <v>1.4734657517519378E-2</v>
      </c>
      <c r="CP29" s="44">
        <f t="shared" si="55"/>
        <v>8.0439966653984372E-3</v>
      </c>
      <c r="CQ29" s="44">
        <f t="shared" si="56"/>
        <v>1.2877394305725494E-2</v>
      </c>
      <c r="CR29" s="44">
        <f t="shared" si="57"/>
        <v>5.7424393558920201E-3</v>
      </c>
      <c r="CS29" s="44">
        <f t="shared" si="58"/>
        <v>4.943004076456735E-3</v>
      </c>
      <c r="CT29" s="44">
        <f t="shared" si="59"/>
        <v>4.423258684646914E-3</v>
      </c>
      <c r="CU29" s="44">
        <f t="shared" si="60"/>
        <v>5.9673466963384341E-3</v>
      </c>
      <c r="CV29" s="44">
        <f t="shared" si="61"/>
        <v>5.2037435917251969E-3</v>
      </c>
      <c r="CW29" s="44">
        <f t="shared" si="62"/>
        <v>1.04275357503741E-3</v>
      </c>
      <c r="CX29" s="44">
        <f t="shared" si="63"/>
        <v>4.3482707555459231E-3</v>
      </c>
      <c r="CY29" s="44">
        <f t="shared" si="64"/>
        <v>2.5584085962673253E-3</v>
      </c>
      <c r="CZ29" s="44">
        <f t="shared" si="65"/>
        <v>2.3184753792070988E-3</v>
      </c>
      <c r="DA29" s="44">
        <f t="shared" si="66"/>
        <v>3.1413879293324173E-3</v>
      </c>
      <c r="DB29" s="44">
        <f t="shared" si="67"/>
        <v>2.925228542407662E-3</v>
      </c>
      <c r="DC29" s="44">
        <f t="shared" si="68"/>
        <v>1.2105263157894735E-3</v>
      </c>
      <c r="DD29" s="44">
        <f t="shared" si="69"/>
        <v>2.0844250013389532E-3</v>
      </c>
      <c r="DE29" s="44">
        <f t="shared" si="70"/>
        <v>2.0753885934650372E-3</v>
      </c>
      <c r="DF29" s="44">
        <f t="shared" si="71"/>
        <v>1.1933986250051223E-3</v>
      </c>
      <c r="DG29" s="44">
        <f t="shared" si="72"/>
        <v>1.0110214025437665E-3</v>
      </c>
      <c r="DH29" s="44">
        <f t="shared" si="73"/>
        <v>9.0133891942641565E-4</v>
      </c>
      <c r="DI29" s="44">
        <f t="shared" si="74"/>
        <v>1.0762440050012629E-3</v>
      </c>
      <c r="DJ29" s="44">
        <f t="shared" si="75"/>
        <v>9.3138063084759941E-4</v>
      </c>
      <c r="DK29" s="44">
        <f t="shared" si="76"/>
        <v>6.4409064026806182E-4</v>
      </c>
      <c r="DL29" s="44">
        <f t="shared" si="77"/>
        <v>2.8792630029947781E-4</v>
      </c>
      <c r="DM29" s="44">
        <f t="shared" si="78"/>
        <v>2.140129125019265E-4</v>
      </c>
      <c r="DN29" s="43">
        <f t="shared" si="79"/>
        <v>7.5164602800282889E-5</v>
      </c>
      <c r="EU29" s="38">
        <v>24</v>
      </c>
      <c r="EV29" s="38" t="s">
        <v>241</v>
      </c>
      <c r="EW29" s="2" t="s">
        <v>418</v>
      </c>
      <c r="EX29" s="52">
        <f t="shared" si="81"/>
        <v>1.122810999972949E-2</v>
      </c>
      <c r="EY29" s="52">
        <f t="shared" si="82"/>
        <v>1.0828534217226652E-2</v>
      </c>
      <c r="FB29" s="38">
        <v>24</v>
      </c>
      <c r="FC29" s="38" t="s">
        <v>241</v>
      </c>
      <c r="FD29" s="2" t="s">
        <v>418</v>
      </c>
      <c r="FE29" s="49">
        <f t="shared" si="83"/>
        <v>0.49094205404565439</v>
      </c>
    </row>
    <row r="30" spans="2:161" x14ac:dyDescent="0.25">
      <c r="B30" s="38">
        <v>25</v>
      </c>
      <c r="C30" s="38" t="s">
        <v>242</v>
      </c>
      <c r="D30" s="7">
        <v>2</v>
      </c>
      <c r="E30" s="7">
        <v>3</v>
      </c>
      <c r="F30" s="7">
        <v>2</v>
      </c>
      <c r="G30" s="7">
        <v>2</v>
      </c>
      <c r="H30" s="7">
        <v>2</v>
      </c>
      <c r="I30" s="7">
        <v>2</v>
      </c>
      <c r="J30" s="7">
        <v>3</v>
      </c>
      <c r="K30" s="7">
        <v>3</v>
      </c>
      <c r="L30" s="7">
        <v>2</v>
      </c>
      <c r="M30" s="7">
        <v>3</v>
      </c>
      <c r="N30" s="7">
        <v>2</v>
      </c>
      <c r="O30" s="7">
        <v>2</v>
      </c>
      <c r="P30" s="7">
        <v>3</v>
      </c>
      <c r="Q30" s="7">
        <v>3</v>
      </c>
      <c r="R30" s="2">
        <v>2</v>
      </c>
      <c r="S30" s="2">
        <v>1</v>
      </c>
      <c r="T30" s="7">
        <v>3</v>
      </c>
      <c r="U30" s="7">
        <v>3</v>
      </c>
      <c r="V30" s="7">
        <v>3</v>
      </c>
      <c r="W30" s="7">
        <v>2</v>
      </c>
      <c r="X30" s="7">
        <v>3</v>
      </c>
      <c r="Y30" s="7">
        <v>3</v>
      </c>
      <c r="Z30" s="7">
        <v>3</v>
      </c>
      <c r="AA30" s="7">
        <v>2</v>
      </c>
      <c r="AB30" s="7">
        <v>3</v>
      </c>
      <c r="AC30" s="7">
        <v>2</v>
      </c>
      <c r="AF30" s="38">
        <v>25</v>
      </c>
      <c r="AG30" s="38" t="s">
        <v>242</v>
      </c>
      <c r="AH30" s="7">
        <f t="shared" si="2"/>
        <v>4</v>
      </c>
      <c r="AI30" s="7">
        <f t="shared" si="3"/>
        <v>9</v>
      </c>
      <c r="AJ30" s="7">
        <f t="shared" si="4"/>
        <v>4</v>
      </c>
      <c r="AK30" s="7">
        <f t="shared" si="5"/>
        <v>4</v>
      </c>
      <c r="AL30" s="7">
        <f t="shared" si="6"/>
        <v>4</v>
      </c>
      <c r="AM30" s="7">
        <f t="shared" si="7"/>
        <v>4</v>
      </c>
      <c r="AN30" s="7">
        <f t="shared" si="8"/>
        <v>9</v>
      </c>
      <c r="AO30" s="7">
        <f t="shared" si="9"/>
        <v>9</v>
      </c>
      <c r="AP30" s="7">
        <f t="shared" si="10"/>
        <v>4</v>
      </c>
      <c r="AQ30" s="7">
        <f t="shared" si="11"/>
        <v>9</v>
      </c>
      <c r="AR30" s="7">
        <f t="shared" si="12"/>
        <v>4</v>
      </c>
      <c r="AS30" s="7">
        <f t="shared" si="13"/>
        <v>4</v>
      </c>
      <c r="AT30" s="7">
        <f t="shared" si="14"/>
        <v>9</v>
      </c>
      <c r="AU30" s="7">
        <f t="shared" si="15"/>
        <v>9</v>
      </c>
      <c r="AV30" s="7">
        <f t="shared" si="16"/>
        <v>4</v>
      </c>
      <c r="AW30" s="7">
        <f t="shared" si="17"/>
        <v>1</v>
      </c>
      <c r="AX30" s="7">
        <f t="shared" si="18"/>
        <v>9</v>
      </c>
      <c r="AY30" s="7">
        <f t="shared" si="19"/>
        <v>9</v>
      </c>
      <c r="AZ30" s="7">
        <f t="shared" si="20"/>
        <v>9</v>
      </c>
      <c r="BA30" s="7">
        <f t="shared" si="21"/>
        <v>4</v>
      </c>
      <c r="BB30" s="7">
        <f t="shared" si="22"/>
        <v>9</v>
      </c>
      <c r="BC30" s="7">
        <f t="shared" si="23"/>
        <v>9</v>
      </c>
      <c r="BD30" s="7">
        <f t="shared" si="24"/>
        <v>9</v>
      </c>
      <c r="BE30" s="7">
        <f t="shared" si="25"/>
        <v>4</v>
      </c>
      <c r="BF30" s="7">
        <f t="shared" si="26"/>
        <v>9</v>
      </c>
      <c r="BG30" s="7">
        <f t="shared" si="27"/>
        <v>4</v>
      </c>
      <c r="BI30" s="38">
        <v>25</v>
      </c>
      <c r="BJ30" s="38" t="s">
        <v>242</v>
      </c>
      <c r="BK30" s="44">
        <f t="shared" si="28"/>
        <v>6.6372331159997203E-2</v>
      </c>
      <c r="BL30" s="44">
        <f t="shared" si="29"/>
        <v>0.10969086361906959</v>
      </c>
      <c r="BM30" s="44">
        <f t="shared" si="30"/>
        <v>7.0754913767722499E-2</v>
      </c>
      <c r="BN30" s="44">
        <f t="shared" si="31"/>
        <v>7.3621017383231027E-2</v>
      </c>
      <c r="BO30" s="44">
        <f t="shared" si="32"/>
        <v>7.2691236418481395E-2</v>
      </c>
      <c r="BP30" s="44">
        <f t="shared" si="33"/>
        <v>7.3720978077448568E-2</v>
      </c>
      <c r="BQ30" s="44">
        <f t="shared" si="34"/>
        <v>0.11050642030256359</v>
      </c>
      <c r="BR30" s="44">
        <f t="shared" si="35"/>
        <v>0.1061988488107183</v>
      </c>
      <c r="BS30" s="44">
        <f t="shared" si="36"/>
        <v>2.3698944887213864E-2</v>
      </c>
      <c r="BT30" s="44">
        <f t="shared" si="37"/>
        <v>0.11149412193707495</v>
      </c>
      <c r="BU30" s="44">
        <f t="shared" si="38"/>
        <v>7.1066905451870152E-2</v>
      </c>
      <c r="BV30" s="44">
        <f t="shared" si="39"/>
        <v>7.2452355600221841E-2</v>
      </c>
      <c r="BW30" s="44">
        <f t="shared" si="40"/>
        <v>0.10832372170111783</v>
      </c>
      <c r="BX30" s="44">
        <f t="shared" si="41"/>
        <v>0.1125087900926024</v>
      </c>
      <c r="BY30" s="44">
        <f t="shared" si="42"/>
        <v>0.10526315789473684</v>
      </c>
      <c r="BZ30" s="44">
        <f t="shared" si="43"/>
        <v>4.9629166698546508E-2</v>
      </c>
      <c r="CA30" s="44">
        <f t="shared" si="44"/>
        <v>0.11529936630361318</v>
      </c>
      <c r="CB30" s="44">
        <f t="shared" si="45"/>
        <v>0.11188112109423022</v>
      </c>
      <c r="CC30" s="44">
        <f t="shared" si="46"/>
        <v>0.10832372170111783</v>
      </c>
      <c r="CD30" s="44">
        <f t="shared" si="47"/>
        <v>7.511157661886797E-2</v>
      </c>
      <c r="CE30" s="44">
        <f t="shared" si="48"/>
        <v>0.10762440050012628</v>
      </c>
      <c r="CF30" s="44">
        <f t="shared" si="49"/>
        <v>0.11642257885594992</v>
      </c>
      <c r="CG30" s="44">
        <f t="shared" si="50"/>
        <v>0.10734844004467697</v>
      </c>
      <c r="CH30" s="44">
        <f t="shared" si="51"/>
        <v>7.198157507486945E-2</v>
      </c>
      <c r="CI30" s="44">
        <f t="shared" si="52"/>
        <v>0.10700645625096325</v>
      </c>
      <c r="CJ30" s="44">
        <f t="shared" si="53"/>
        <v>7.5164602800282893E-2</v>
      </c>
      <c r="CM30" s="38">
        <v>25</v>
      </c>
      <c r="CN30" s="38" t="s">
        <v>242</v>
      </c>
      <c r="CO30" s="44">
        <f t="shared" si="54"/>
        <v>9.8231050116795848E-3</v>
      </c>
      <c r="CP30" s="44">
        <f t="shared" si="55"/>
        <v>1.2065994998097655E-2</v>
      </c>
      <c r="CQ30" s="44">
        <f t="shared" si="56"/>
        <v>6.4386971528627469E-3</v>
      </c>
      <c r="CR30" s="44">
        <f t="shared" si="57"/>
        <v>5.7424393558920201E-3</v>
      </c>
      <c r="CS30" s="44">
        <f t="shared" si="58"/>
        <v>4.943004076456735E-3</v>
      </c>
      <c r="CT30" s="44">
        <f t="shared" si="59"/>
        <v>4.423258684646914E-3</v>
      </c>
      <c r="CU30" s="44">
        <f t="shared" si="60"/>
        <v>5.9673466963384341E-3</v>
      </c>
      <c r="CV30" s="44">
        <f t="shared" si="61"/>
        <v>5.2037435917251969E-3</v>
      </c>
      <c r="CW30" s="44">
        <f t="shared" si="62"/>
        <v>1.04275357503741E-3</v>
      </c>
      <c r="CX30" s="44">
        <f t="shared" si="63"/>
        <v>4.3482707555459231E-3</v>
      </c>
      <c r="CY30" s="44">
        <f t="shared" si="64"/>
        <v>2.5584085962673253E-3</v>
      </c>
      <c r="CZ30" s="44">
        <f t="shared" si="65"/>
        <v>2.3184753792070988E-3</v>
      </c>
      <c r="DA30" s="44">
        <f t="shared" si="66"/>
        <v>3.1413879293324173E-3</v>
      </c>
      <c r="DB30" s="44">
        <f t="shared" si="67"/>
        <v>2.925228542407662E-3</v>
      </c>
      <c r="DC30" s="44">
        <f t="shared" si="68"/>
        <v>2.4210526315789471E-3</v>
      </c>
      <c r="DD30" s="44">
        <f t="shared" si="69"/>
        <v>1.0422125006694766E-3</v>
      </c>
      <c r="DE30" s="44">
        <f t="shared" si="70"/>
        <v>2.0753885934650372E-3</v>
      </c>
      <c r="DF30" s="44">
        <f t="shared" si="71"/>
        <v>1.7900979375076835E-3</v>
      </c>
      <c r="DG30" s="44">
        <f t="shared" si="72"/>
        <v>1.5165321038156496E-3</v>
      </c>
      <c r="DH30" s="44">
        <f t="shared" si="73"/>
        <v>9.0133891942641565E-4</v>
      </c>
      <c r="DI30" s="44">
        <f t="shared" si="74"/>
        <v>1.0762440050012629E-3</v>
      </c>
      <c r="DJ30" s="44">
        <f t="shared" si="75"/>
        <v>9.3138063084759941E-4</v>
      </c>
      <c r="DK30" s="44">
        <f t="shared" si="76"/>
        <v>6.4409064026806182E-4</v>
      </c>
      <c r="DL30" s="44">
        <f t="shared" si="77"/>
        <v>2.8792630029947781E-4</v>
      </c>
      <c r="DM30" s="44">
        <f t="shared" si="78"/>
        <v>3.2101936875288974E-4</v>
      </c>
      <c r="DN30" s="43">
        <f t="shared" si="79"/>
        <v>7.5164602800282889E-5</v>
      </c>
      <c r="EU30" s="38">
        <v>25</v>
      </c>
      <c r="EV30" s="38" t="s">
        <v>242</v>
      </c>
      <c r="EW30" s="2" t="s">
        <v>419</v>
      </c>
      <c r="EX30" s="52">
        <f t="shared" si="81"/>
        <v>1.4894569431481911E-2</v>
      </c>
      <c r="EY30" s="52">
        <f t="shared" si="82"/>
        <v>8.34563362460038E-3</v>
      </c>
      <c r="FB30" s="38">
        <v>25</v>
      </c>
      <c r="FC30" s="38" t="s">
        <v>242</v>
      </c>
      <c r="FD30" s="2" t="s">
        <v>419</v>
      </c>
      <c r="FE30" s="49">
        <f t="shared" si="83"/>
        <v>0.35910330062353774</v>
      </c>
    </row>
    <row r="31" spans="2:161" x14ac:dyDescent="0.25">
      <c r="B31" s="38">
        <v>26</v>
      </c>
      <c r="C31" s="38" t="s">
        <v>243</v>
      </c>
      <c r="D31" s="7">
        <v>3</v>
      </c>
      <c r="E31" s="7">
        <v>3</v>
      </c>
      <c r="F31" s="7">
        <v>2</v>
      </c>
      <c r="G31" s="7">
        <v>2</v>
      </c>
      <c r="H31" s="7">
        <v>2</v>
      </c>
      <c r="I31" s="7">
        <v>2</v>
      </c>
      <c r="J31" s="7">
        <v>3</v>
      </c>
      <c r="K31" s="7">
        <v>3</v>
      </c>
      <c r="L31" s="7">
        <v>2</v>
      </c>
      <c r="M31" s="7">
        <v>3</v>
      </c>
      <c r="N31" s="7">
        <v>2</v>
      </c>
      <c r="O31" s="7">
        <v>2</v>
      </c>
      <c r="P31" s="7">
        <v>3</v>
      </c>
      <c r="Q31" s="7">
        <v>2</v>
      </c>
      <c r="R31" s="2">
        <v>2</v>
      </c>
      <c r="S31" s="2">
        <v>2</v>
      </c>
      <c r="T31" s="7">
        <v>3</v>
      </c>
      <c r="U31" s="7">
        <v>3</v>
      </c>
      <c r="V31" s="7">
        <v>2</v>
      </c>
      <c r="W31" s="7">
        <v>3</v>
      </c>
      <c r="X31" s="7">
        <v>3</v>
      </c>
      <c r="Y31" s="7">
        <v>2</v>
      </c>
      <c r="Z31" s="7">
        <v>3</v>
      </c>
      <c r="AA31" s="7">
        <v>2</v>
      </c>
      <c r="AB31" s="7">
        <v>2</v>
      </c>
      <c r="AC31" s="7">
        <v>3</v>
      </c>
      <c r="AF31" s="38">
        <v>26</v>
      </c>
      <c r="AG31" s="38" t="s">
        <v>243</v>
      </c>
      <c r="AH31" s="7">
        <f t="shared" si="2"/>
        <v>9</v>
      </c>
      <c r="AI31" s="7">
        <f t="shared" si="3"/>
        <v>9</v>
      </c>
      <c r="AJ31" s="7">
        <f t="shared" si="4"/>
        <v>4</v>
      </c>
      <c r="AK31" s="7">
        <f t="shared" si="5"/>
        <v>4</v>
      </c>
      <c r="AL31" s="7">
        <f t="shared" si="6"/>
        <v>4</v>
      </c>
      <c r="AM31" s="7">
        <f t="shared" si="7"/>
        <v>4</v>
      </c>
      <c r="AN31" s="7">
        <f t="shared" si="8"/>
        <v>9</v>
      </c>
      <c r="AO31" s="7">
        <f t="shared" si="9"/>
        <v>9</v>
      </c>
      <c r="AP31" s="7">
        <f t="shared" si="10"/>
        <v>4</v>
      </c>
      <c r="AQ31" s="7">
        <f t="shared" si="11"/>
        <v>9</v>
      </c>
      <c r="AR31" s="7">
        <f t="shared" si="12"/>
        <v>4</v>
      </c>
      <c r="AS31" s="7">
        <f t="shared" si="13"/>
        <v>4</v>
      </c>
      <c r="AT31" s="7">
        <f t="shared" si="14"/>
        <v>9</v>
      </c>
      <c r="AU31" s="7">
        <f t="shared" si="15"/>
        <v>4</v>
      </c>
      <c r="AV31" s="7">
        <f t="shared" si="16"/>
        <v>4</v>
      </c>
      <c r="AW31" s="7">
        <f t="shared" si="17"/>
        <v>4</v>
      </c>
      <c r="AX31" s="7">
        <f t="shared" si="18"/>
        <v>9</v>
      </c>
      <c r="AY31" s="7">
        <f t="shared" si="19"/>
        <v>9</v>
      </c>
      <c r="AZ31" s="7">
        <f t="shared" si="20"/>
        <v>4</v>
      </c>
      <c r="BA31" s="7">
        <f t="shared" si="21"/>
        <v>9</v>
      </c>
      <c r="BB31" s="7">
        <f t="shared" si="22"/>
        <v>9</v>
      </c>
      <c r="BC31" s="7">
        <f t="shared" si="23"/>
        <v>4</v>
      </c>
      <c r="BD31" s="7">
        <f t="shared" si="24"/>
        <v>9</v>
      </c>
      <c r="BE31" s="7">
        <f t="shared" si="25"/>
        <v>4</v>
      </c>
      <c r="BF31" s="7">
        <f t="shared" si="26"/>
        <v>4</v>
      </c>
      <c r="BG31" s="7">
        <f t="shared" si="27"/>
        <v>9</v>
      </c>
      <c r="BI31" s="38">
        <v>26</v>
      </c>
      <c r="BJ31" s="38" t="s">
        <v>243</v>
      </c>
      <c r="BK31" s="44">
        <f t="shared" si="28"/>
        <v>9.9558496739995797E-2</v>
      </c>
      <c r="BL31" s="44">
        <f t="shared" si="29"/>
        <v>0.10969086361906959</v>
      </c>
      <c r="BM31" s="44">
        <f t="shared" si="30"/>
        <v>7.0754913767722499E-2</v>
      </c>
      <c r="BN31" s="44">
        <f t="shared" si="31"/>
        <v>7.3621017383231027E-2</v>
      </c>
      <c r="BO31" s="44">
        <f t="shared" si="32"/>
        <v>7.2691236418481395E-2</v>
      </c>
      <c r="BP31" s="44">
        <f t="shared" si="33"/>
        <v>7.3720978077448568E-2</v>
      </c>
      <c r="BQ31" s="44">
        <f t="shared" si="34"/>
        <v>0.11050642030256359</v>
      </c>
      <c r="BR31" s="44">
        <f t="shared" si="35"/>
        <v>0.1061988488107183</v>
      </c>
      <c r="BS31" s="44">
        <f t="shared" si="36"/>
        <v>2.3698944887213864E-2</v>
      </c>
      <c r="BT31" s="44">
        <f t="shared" si="37"/>
        <v>0.11149412193707495</v>
      </c>
      <c r="BU31" s="44">
        <f t="shared" si="38"/>
        <v>7.1066905451870152E-2</v>
      </c>
      <c r="BV31" s="44">
        <f t="shared" si="39"/>
        <v>7.2452355600221841E-2</v>
      </c>
      <c r="BW31" s="44">
        <f t="shared" si="40"/>
        <v>0.10832372170111783</v>
      </c>
      <c r="BX31" s="44">
        <f t="shared" si="41"/>
        <v>7.500586006173493E-2</v>
      </c>
      <c r="BY31" s="44">
        <f t="shared" si="42"/>
        <v>0.10526315789473684</v>
      </c>
      <c r="BZ31" s="44">
        <f t="shared" si="43"/>
        <v>9.9258333397093015E-2</v>
      </c>
      <c r="CA31" s="44">
        <f t="shared" si="44"/>
        <v>0.11529936630361318</v>
      </c>
      <c r="CB31" s="44">
        <f t="shared" si="45"/>
        <v>0.11188112109423022</v>
      </c>
      <c r="CC31" s="44">
        <f t="shared" si="46"/>
        <v>7.221581446741189E-2</v>
      </c>
      <c r="CD31" s="44">
        <f t="shared" si="47"/>
        <v>0.11266736492830196</v>
      </c>
      <c r="CE31" s="44">
        <f t="shared" si="48"/>
        <v>0.10762440050012628</v>
      </c>
      <c r="CF31" s="44">
        <f t="shared" si="49"/>
        <v>7.7615052570633281E-2</v>
      </c>
      <c r="CG31" s="44">
        <f t="shared" si="50"/>
        <v>0.10734844004467697</v>
      </c>
      <c r="CH31" s="44">
        <f t="shared" si="51"/>
        <v>7.198157507486945E-2</v>
      </c>
      <c r="CI31" s="44">
        <f t="shared" si="52"/>
        <v>7.1337637500642162E-2</v>
      </c>
      <c r="CJ31" s="44">
        <f t="shared" si="53"/>
        <v>0.11274690420042432</v>
      </c>
      <c r="CM31" s="38">
        <v>26</v>
      </c>
      <c r="CN31" s="38" t="s">
        <v>243</v>
      </c>
      <c r="CO31" s="44">
        <f t="shared" si="54"/>
        <v>1.4734657517519378E-2</v>
      </c>
      <c r="CP31" s="44">
        <f t="shared" si="55"/>
        <v>1.2065994998097655E-2</v>
      </c>
      <c r="CQ31" s="44">
        <f t="shared" si="56"/>
        <v>6.4386971528627469E-3</v>
      </c>
      <c r="CR31" s="44">
        <f t="shared" si="57"/>
        <v>5.7424393558920201E-3</v>
      </c>
      <c r="CS31" s="44">
        <f t="shared" si="58"/>
        <v>4.943004076456735E-3</v>
      </c>
      <c r="CT31" s="44">
        <f t="shared" si="59"/>
        <v>4.423258684646914E-3</v>
      </c>
      <c r="CU31" s="44">
        <f t="shared" si="60"/>
        <v>5.9673466963384341E-3</v>
      </c>
      <c r="CV31" s="44">
        <f t="shared" si="61"/>
        <v>5.2037435917251969E-3</v>
      </c>
      <c r="CW31" s="44">
        <f t="shared" si="62"/>
        <v>1.04275357503741E-3</v>
      </c>
      <c r="CX31" s="44">
        <f t="shared" si="63"/>
        <v>4.3482707555459231E-3</v>
      </c>
      <c r="CY31" s="44">
        <f t="shared" si="64"/>
        <v>2.5584085962673253E-3</v>
      </c>
      <c r="CZ31" s="44">
        <f t="shared" si="65"/>
        <v>2.3184753792070988E-3</v>
      </c>
      <c r="DA31" s="44">
        <f t="shared" si="66"/>
        <v>3.1413879293324173E-3</v>
      </c>
      <c r="DB31" s="44">
        <f t="shared" si="67"/>
        <v>1.9501523616051082E-3</v>
      </c>
      <c r="DC31" s="44">
        <f t="shared" si="68"/>
        <v>2.4210526315789471E-3</v>
      </c>
      <c r="DD31" s="44">
        <f t="shared" si="69"/>
        <v>2.0844250013389532E-3</v>
      </c>
      <c r="DE31" s="44">
        <f t="shared" si="70"/>
        <v>2.0753885934650372E-3</v>
      </c>
      <c r="DF31" s="44">
        <f t="shared" si="71"/>
        <v>1.7900979375076835E-3</v>
      </c>
      <c r="DG31" s="44">
        <f t="shared" si="72"/>
        <v>1.0110214025437665E-3</v>
      </c>
      <c r="DH31" s="44">
        <f t="shared" si="73"/>
        <v>1.3520083791396236E-3</v>
      </c>
      <c r="DI31" s="44">
        <f t="shared" si="74"/>
        <v>1.0762440050012629E-3</v>
      </c>
      <c r="DJ31" s="44">
        <f t="shared" si="75"/>
        <v>6.2092042056506624E-4</v>
      </c>
      <c r="DK31" s="44">
        <f t="shared" si="76"/>
        <v>6.4409064026806182E-4</v>
      </c>
      <c r="DL31" s="44">
        <f t="shared" si="77"/>
        <v>2.8792630029947781E-4</v>
      </c>
      <c r="DM31" s="44">
        <f t="shared" si="78"/>
        <v>2.140129125019265E-4</v>
      </c>
      <c r="DN31" s="43">
        <f t="shared" si="79"/>
        <v>1.1274690420042433E-4</v>
      </c>
      <c r="EU31" s="38">
        <v>26</v>
      </c>
      <c r="EV31" s="38" t="s">
        <v>243</v>
      </c>
      <c r="EW31" s="2" t="s">
        <v>420</v>
      </c>
      <c r="EX31" s="52">
        <f t="shared" si="81"/>
        <v>1.2250238201787621E-2</v>
      </c>
      <c r="EY31" s="52">
        <f t="shared" si="82"/>
        <v>9.5840487583030917E-3</v>
      </c>
      <c r="FB31" s="38">
        <v>26</v>
      </c>
      <c r="FC31" s="38" t="s">
        <v>243</v>
      </c>
      <c r="FD31" s="2" t="s">
        <v>420</v>
      </c>
      <c r="FE31" s="49">
        <f t="shared" si="83"/>
        <v>0.43894489322326252</v>
      </c>
    </row>
    <row r="32" spans="2:161" x14ac:dyDescent="0.25">
      <c r="B32" s="38">
        <v>27</v>
      </c>
      <c r="C32" s="38" t="s">
        <v>244</v>
      </c>
      <c r="D32" s="7">
        <v>2</v>
      </c>
      <c r="E32" s="7">
        <v>3</v>
      </c>
      <c r="F32" s="7">
        <v>2</v>
      </c>
      <c r="G32" s="7">
        <v>3</v>
      </c>
      <c r="H32" s="7">
        <v>3</v>
      </c>
      <c r="I32" s="7">
        <v>3</v>
      </c>
      <c r="J32" s="7">
        <v>2</v>
      </c>
      <c r="K32" s="7">
        <v>2</v>
      </c>
      <c r="L32" s="7">
        <v>4</v>
      </c>
      <c r="M32" s="7">
        <v>2</v>
      </c>
      <c r="N32" s="7">
        <v>4</v>
      </c>
      <c r="O32" s="7">
        <v>2</v>
      </c>
      <c r="P32" s="7">
        <v>3</v>
      </c>
      <c r="Q32" s="7">
        <v>2</v>
      </c>
      <c r="R32" s="2">
        <v>1</v>
      </c>
      <c r="S32" s="2">
        <v>2</v>
      </c>
      <c r="T32" s="7">
        <v>2</v>
      </c>
      <c r="U32" s="7">
        <v>3</v>
      </c>
      <c r="V32" s="7">
        <v>2</v>
      </c>
      <c r="W32" s="7">
        <v>2</v>
      </c>
      <c r="X32" s="7">
        <v>3</v>
      </c>
      <c r="Y32" s="7">
        <v>3</v>
      </c>
      <c r="Z32" s="7">
        <v>4</v>
      </c>
      <c r="AA32" s="7">
        <v>2</v>
      </c>
      <c r="AB32" s="7">
        <v>2</v>
      </c>
      <c r="AC32" s="7">
        <v>2</v>
      </c>
      <c r="AF32" s="38">
        <v>27</v>
      </c>
      <c r="AG32" s="38" t="s">
        <v>244</v>
      </c>
      <c r="AH32" s="7">
        <f t="shared" si="2"/>
        <v>4</v>
      </c>
      <c r="AI32" s="7">
        <f t="shared" si="3"/>
        <v>9</v>
      </c>
      <c r="AJ32" s="7">
        <f t="shared" si="4"/>
        <v>4</v>
      </c>
      <c r="AK32" s="7">
        <f t="shared" si="5"/>
        <v>9</v>
      </c>
      <c r="AL32" s="7">
        <f t="shared" si="6"/>
        <v>9</v>
      </c>
      <c r="AM32" s="7">
        <f t="shared" si="7"/>
        <v>9</v>
      </c>
      <c r="AN32" s="7">
        <f t="shared" si="8"/>
        <v>4</v>
      </c>
      <c r="AO32" s="7">
        <f t="shared" si="9"/>
        <v>4</v>
      </c>
      <c r="AP32" s="7">
        <f t="shared" si="10"/>
        <v>16</v>
      </c>
      <c r="AQ32" s="7">
        <f t="shared" si="11"/>
        <v>4</v>
      </c>
      <c r="AR32" s="7">
        <f t="shared" si="12"/>
        <v>16</v>
      </c>
      <c r="AS32" s="7">
        <f t="shared" si="13"/>
        <v>4</v>
      </c>
      <c r="AT32" s="7">
        <f t="shared" si="14"/>
        <v>9</v>
      </c>
      <c r="AU32" s="7">
        <f t="shared" si="15"/>
        <v>4</v>
      </c>
      <c r="AV32" s="7">
        <f t="shared" si="16"/>
        <v>1</v>
      </c>
      <c r="AW32" s="7">
        <f t="shared" si="17"/>
        <v>4</v>
      </c>
      <c r="AX32" s="7">
        <f t="shared" si="18"/>
        <v>4</v>
      </c>
      <c r="AY32" s="7">
        <f t="shared" si="19"/>
        <v>9</v>
      </c>
      <c r="AZ32" s="7">
        <f t="shared" si="20"/>
        <v>4</v>
      </c>
      <c r="BA32" s="7">
        <f t="shared" si="21"/>
        <v>4</v>
      </c>
      <c r="BB32" s="7">
        <f t="shared" si="22"/>
        <v>9</v>
      </c>
      <c r="BC32" s="7">
        <f t="shared" si="23"/>
        <v>9</v>
      </c>
      <c r="BD32" s="7">
        <f t="shared" si="24"/>
        <v>16</v>
      </c>
      <c r="BE32" s="7">
        <f t="shared" si="25"/>
        <v>4</v>
      </c>
      <c r="BF32" s="7">
        <f t="shared" si="26"/>
        <v>4</v>
      </c>
      <c r="BG32" s="7">
        <f t="shared" si="27"/>
        <v>4</v>
      </c>
      <c r="BI32" s="38">
        <v>27</v>
      </c>
      <c r="BJ32" s="38" t="s">
        <v>244</v>
      </c>
      <c r="BK32" s="44">
        <f t="shared" si="28"/>
        <v>6.6372331159997203E-2</v>
      </c>
      <c r="BL32" s="44">
        <f t="shared" si="29"/>
        <v>0.10969086361906959</v>
      </c>
      <c r="BM32" s="44">
        <f t="shared" si="30"/>
        <v>7.0754913767722499E-2</v>
      </c>
      <c r="BN32" s="44">
        <f t="shared" si="31"/>
        <v>0.11043152607484655</v>
      </c>
      <c r="BO32" s="44">
        <f t="shared" si="32"/>
        <v>0.1090368546277221</v>
      </c>
      <c r="BP32" s="44">
        <f t="shared" si="33"/>
        <v>0.11058146711617285</v>
      </c>
      <c r="BQ32" s="44">
        <f t="shared" si="34"/>
        <v>7.3670946868375733E-2</v>
      </c>
      <c r="BR32" s="44">
        <f t="shared" si="35"/>
        <v>7.079923254047886E-2</v>
      </c>
      <c r="BS32" s="44">
        <f t="shared" si="36"/>
        <v>4.7397889774427729E-2</v>
      </c>
      <c r="BT32" s="44">
        <f t="shared" si="37"/>
        <v>7.4329414624716636E-2</v>
      </c>
      <c r="BU32" s="44">
        <f t="shared" si="38"/>
        <v>0.1421338109037403</v>
      </c>
      <c r="BV32" s="44">
        <f t="shared" si="39"/>
        <v>7.2452355600221841E-2</v>
      </c>
      <c r="BW32" s="44">
        <f t="shared" si="40"/>
        <v>0.10832372170111783</v>
      </c>
      <c r="BX32" s="44">
        <f t="shared" si="41"/>
        <v>7.500586006173493E-2</v>
      </c>
      <c r="BY32" s="44">
        <f t="shared" si="42"/>
        <v>5.2631578947368418E-2</v>
      </c>
      <c r="BZ32" s="44">
        <f t="shared" si="43"/>
        <v>9.9258333397093015E-2</v>
      </c>
      <c r="CA32" s="44">
        <f t="shared" si="44"/>
        <v>7.6866244202408784E-2</v>
      </c>
      <c r="CB32" s="44">
        <f t="shared" si="45"/>
        <v>0.11188112109423022</v>
      </c>
      <c r="CC32" s="44">
        <f t="shared" si="46"/>
        <v>7.221581446741189E-2</v>
      </c>
      <c r="CD32" s="44">
        <f t="shared" si="47"/>
        <v>7.511157661886797E-2</v>
      </c>
      <c r="CE32" s="44">
        <f t="shared" si="48"/>
        <v>0.10762440050012628</v>
      </c>
      <c r="CF32" s="44">
        <f t="shared" si="49"/>
        <v>0.11642257885594992</v>
      </c>
      <c r="CG32" s="44">
        <f t="shared" si="50"/>
        <v>0.14313125339290264</v>
      </c>
      <c r="CH32" s="44">
        <f t="shared" si="51"/>
        <v>7.198157507486945E-2</v>
      </c>
      <c r="CI32" s="44">
        <f t="shared" si="52"/>
        <v>7.1337637500642162E-2</v>
      </c>
      <c r="CJ32" s="44">
        <f t="shared" si="53"/>
        <v>7.5164602800282893E-2</v>
      </c>
      <c r="CM32" s="38">
        <v>27</v>
      </c>
      <c r="CN32" s="38" t="s">
        <v>244</v>
      </c>
      <c r="CO32" s="44">
        <f t="shared" si="54"/>
        <v>9.8231050116795848E-3</v>
      </c>
      <c r="CP32" s="44">
        <f t="shared" si="55"/>
        <v>1.2065994998097655E-2</v>
      </c>
      <c r="CQ32" s="44">
        <f t="shared" si="56"/>
        <v>6.4386971528627469E-3</v>
      </c>
      <c r="CR32" s="44">
        <f t="shared" si="57"/>
        <v>8.6136590338380305E-3</v>
      </c>
      <c r="CS32" s="44">
        <f t="shared" si="58"/>
        <v>7.414506114685103E-3</v>
      </c>
      <c r="CT32" s="44">
        <f t="shared" si="59"/>
        <v>6.6348880269703706E-3</v>
      </c>
      <c r="CU32" s="44">
        <f t="shared" si="60"/>
        <v>3.9782311308922897E-3</v>
      </c>
      <c r="CV32" s="44">
        <f t="shared" si="61"/>
        <v>3.4691623944834642E-3</v>
      </c>
      <c r="CW32" s="44">
        <f t="shared" si="62"/>
        <v>2.0855071500748201E-3</v>
      </c>
      <c r="CX32" s="44">
        <f t="shared" si="63"/>
        <v>2.8988471703639486E-3</v>
      </c>
      <c r="CY32" s="44">
        <f t="shared" si="64"/>
        <v>5.1168171925346506E-3</v>
      </c>
      <c r="CZ32" s="44">
        <f t="shared" si="65"/>
        <v>2.3184753792070988E-3</v>
      </c>
      <c r="DA32" s="44">
        <f t="shared" si="66"/>
        <v>3.1413879293324173E-3</v>
      </c>
      <c r="DB32" s="44">
        <f t="shared" si="67"/>
        <v>1.9501523616051082E-3</v>
      </c>
      <c r="DC32" s="44">
        <f t="shared" si="68"/>
        <v>1.2105263157894735E-3</v>
      </c>
      <c r="DD32" s="44">
        <f t="shared" si="69"/>
        <v>2.0844250013389532E-3</v>
      </c>
      <c r="DE32" s="44">
        <f t="shared" si="70"/>
        <v>1.383592395643358E-3</v>
      </c>
      <c r="DF32" s="44">
        <f t="shared" si="71"/>
        <v>1.7900979375076835E-3</v>
      </c>
      <c r="DG32" s="44">
        <f t="shared" si="72"/>
        <v>1.0110214025437665E-3</v>
      </c>
      <c r="DH32" s="44">
        <f t="shared" si="73"/>
        <v>9.0133891942641565E-4</v>
      </c>
      <c r="DI32" s="44">
        <f t="shared" si="74"/>
        <v>1.0762440050012629E-3</v>
      </c>
      <c r="DJ32" s="44">
        <f t="shared" si="75"/>
        <v>9.3138063084759941E-4</v>
      </c>
      <c r="DK32" s="44">
        <f t="shared" si="76"/>
        <v>8.5878752035741586E-4</v>
      </c>
      <c r="DL32" s="44">
        <f t="shared" si="77"/>
        <v>2.8792630029947781E-4</v>
      </c>
      <c r="DM32" s="44">
        <f t="shared" si="78"/>
        <v>2.140129125019265E-4</v>
      </c>
      <c r="DN32" s="43">
        <f t="shared" si="79"/>
        <v>7.5164602800282889E-5</v>
      </c>
      <c r="EU32" s="38">
        <v>27</v>
      </c>
      <c r="EV32" s="38" t="s">
        <v>244</v>
      </c>
      <c r="EW32" s="2" t="s">
        <v>421</v>
      </c>
      <c r="EX32" s="52">
        <f t="shared" si="81"/>
        <v>1.4280374410466179E-2</v>
      </c>
      <c r="EY32" s="52">
        <f t="shared" si="82"/>
        <v>9.9947943004171196E-3</v>
      </c>
      <c r="FB32" s="38">
        <v>27</v>
      </c>
      <c r="FC32" s="38" t="s">
        <v>244</v>
      </c>
      <c r="FD32" s="2" t="s">
        <v>421</v>
      </c>
      <c r="FE32" s="49">
        <f t="shared" si="83"/>
        <v>0.41172913850589016</v>
      </c>
    </row>
    <row r="33" spans="2:161" x14ac:dyDescent="0.25">
      <c r="B33" s="38">
        <v>28</v>
      </c>
      <c r="C33" s="38" t="s">
        <v>245</v>
      </c>
      <c r="D33" s="7">
        <v>3</v>
      </c>
      <c r="E33" s="7">
        <v>3</v>
      </c>
      <c r="F33" s="7">
        <v>2</v>
      </c>
      <c r="G33" s="7">
        <v>2</v>
      </c>
      <c r="H33" s="7">
        <v>3</v>
      </c>
      <c r="I33" s="7">
        <v>3</v>
      </c>
      <c r="J33" s="7">
        <v>3</v>
      </c>
      <c r="K33" s="7">
        <v>2</v>
      </c>
      <c r="L33" s="7">
        <v>2</v>
      </c>
      <c r="M33" s="7">
        <v>2</v>
      </c>
      <c r="N33" s="7">
        <v>4</v>
      </c>
      <c r="O33" s="7">
        <v>4</v>
      </c>
      <c r="P33" s="7">
        <v>2</v>
      </c>
      <c r="Q33" s="7">
        <v>2</v>
      </c>
      <c r="R33" s="2">
        <v>2</v>
      </c>
      <c r="S33" s="2">
        <v>2</v>
      </c>
      <c r="T33" s="7">
        <v>2</v>
      </c>
      <c r="U33" s="7">
        <v>2</v>
      </c>
      <c r="V33" s="7">
        <v>3</v>
      </c>
      <c r="W33" s="7">
        <v>2</v>
      </c>
      <c r="X33" s="7">
        <v>3</v>
      </c>
      <c r="Y33" s="7">
        <v>3</v>
      </c>
      <c r="Z33" s="7">
        <v>2</v>
      </c>
      <c r="AA33" s="7">
        <v>2</v>
      </c>
      <c r="AB33" s="7">
        <v>2</v>
      </c>
      <c r="AC33" s="7">
        <v>2</v>
      </c>
      <c r="AF33" s="38">
        <v>28</v>
      </c>
      <c r="AG33" s="38" t="s">
        <v>245</v>
      </c>
      <c r="AH33" s="7">
        <f t="shared" si="2"/>
        <v>9</v>
      </c>
      <c r="AI33" s="7">
        <f t="shared" si="3"/>
        <v>9</v>
      </c>
      <c r="AJ33" s="7">
        <f t="shared" si="4"/>
        <v>4</v>
      </c>
      <c r="AK33" s="7">
        <f t="shared" si="5"/>
        <v>4</v>
      </c>
      <c r="AL33" s="7">
        <f t="shared" si="6"/>
        <v>9</v>
      </c>
      <c r="AM33" s="7">
        <f t="shared" si="7"/>
        <v>9</v>
      </c>
      <c r="AN33" s="7">
        <f t="shared" si="8"/>
        <v>9</v>
      </c>
      <c r="AO33" s="7">
        <f t="shared" si="9"/>
        <v>4</v>
      </c>
      <c r="AP33" s="7">
        <f t="shared" si="10"/>
        <v>4</v>
      </c>
      <c r="AQ33" s="7">
        <f t="shared" si="11"/>
        <v>4</v>
      </c>
      <c r="AR33" s="7">
        <f t="shared" si="12"/>
        <v>16</v>
      </c>
      <c r="AS33" s="7">
        <f t="shared" si="13"/>
        <v>16</v>
      </c>
      <c r="AT33" s="7">
        <f t="shared" si="14"/>
        <v>4</v>
      </c>
      <c r="AU33" s="7">
        <f t="shared" si="15"/>
        <v>4</v>
      </c>
      <c r="AV33" s="7">
        <f t="shared" si="16"/>
        <v>4</v>
      </c>
      <c r="AW33" s="7">
        <f t="shared" si="17"/>
        <v>4</v>
      </c>
      <c r="AX33" s="7">
        <f t="shared" si="18"/>
        <v>4</v>
      </c>
      <c r="AY33" s="7">
        <f t="shared" si="19"/>
        <v>4</v>
      </c>
      <c r="AZ33" s="7">
        <f t="shared" si="20"/>
        <v>9</v>
      </c>
      <c r="BA33" s="7">
        <f t="shared" si="21"/>
        <v>4</v>
      </c>
      <c r="BB33" s="7">
        <f t="shared" si="22"/>
        <v>9</v>
      </c>
      <c r="BC33" s="7">
        <f t="shared" si="23"/>
        <v>9</v>
      </c>
      <c r="BD33" s="7">
        <f t="shared" si="24"/>
        <v>4</v>
      </c>
      <c r="BE33" s="7">
        <f t="shared" si="25"/>
        <v>4</v>
      </c>
      <c r="BF33" s="7">
        <f t="shared" si="26"/>
        <v>4</v>
      </c>
      <c r="BG33" s="7">
        <f t="shared" si="27"/>
        <v>4</v>
      </c>
      <c r="BI33" s="38">
        <v>28</v>
      </c>
      <c r="BJ33" s="38" t="s">
        <v>245</v>
      </c>
      <c r="BK33" s="44">
        <f t="shared" si="28"/>
        <v>9.9558496739995797E-2</v>
      </c>
      <c r="BL33" s="44">
        <f t="shared" si="29"/>
        <v>0.10969086361906959</v>
      </c>
      <c r="BM33" s="44">
        <f t="shared" si="30"/>
        <v>7.0754913767722499E-2</v>
      </c>
      <c r="BN33" s="44">
        <f t="shared" si="31"/>
        <v>7.3621017383231027E-2</v>
      </c>
      <c r="BO33" s="44">
        <f t="shared" si="32"/>
        <v>0.1090368546277221</v>
      </c>
      <c r="BP33" s="44">
        <f t="shared" si="33"/>
        <v>0.11058146711617285</v>
      </c>
      <c r="BQ33" s="44">
        <f t="shared" si="34"/>
        <v>0.11050642030256359</v>
      </c>
      <c r="BR33" s="44">
        <f t="shared" si="35"/>
        <v>7.079923254047886E-2</v>
      </c>
      <c r="BS33" s="44">
        <f t="shared" si="36"/>
        <v>2.3698944887213864E-2</v>
      </c>
      <c r="BT33" s="44">
        <f t="shared" si="37"/>
        <v>7.4329414624716636E-2</v>
      </c>
      <c r="BU33" s="44">
        <f t="shared" si="38"/>
        <v>0.1421338109037403</v>
      </c>
      <c r="BV33" s="44">
        <f t="shared" si="39"/>
        <v>0.14490471120044368</v>
      </c>
      <c r="BW33" s="44">
        <f t="shared" si="40"/>
        <v>7.221581446741189E-2</v>
      </c>
      <c r="BX33" s="44">
        <f t="shared" si="41"/>
        <v>7.500586006173493E-2</v>
      </c>
      <c r="BY33" s="44">
        <f t="shared" si="42"/>
        <v>0.10526315789473684</v>
      </c>
      <c r="BZ33" s="44">
        <f t="shared" si="43"/>
        <v>9.9258333397093015E-2</v>
      </c>
      <c r="CA33" s="44">
        <f t="shared" si="44"/>
        <v>7.6866244202408784E-2</v>
      </c>
      <c r="CB33" s="44">
        <f t="shared" si="45"/>
        <v>7.4587414062820143E-2</v>
      </c>
      <c r="CC33" s="44">
        <f t="shared" si="46"/>
        <v>0.10832372170111783</v>
      </c>
      <c r="CD33" s="44">
        <f t="shared" si="47"/>
        <v>7.511157661886797E-2</v>
      </c>
      <c r="CE33" s="44">
        <f t="shared" si="48"/>
        <v>0.10762440050012628</v>
      </c>
      <c r="CF33" s="44">
        <f t="shared" si="49"/>
        <v>0.11642257885594992</v>
      </c>
      <c r="CG33" s="44">
        <f t="shared" si="50"/>
        <v>7.156562669645132E-2</v>
      </c>
      <c r="CH33" s="44">
        <f t="shared" si="51"/>
        <v>7.198157507486945E-2</v>
      </c>
      <c r="CI33" s="44">
        <f t="shared" si="52"/>
        <v>7.1337637500642162E-2</v>
      </c>
      <c r="CJ33" s="44">
        <f t="shared" si="53"/>
        <v>7.5164602800282893E-2</v>
      </c>
      <c r="CM33" s="38">
        <v>28</v>
      </c>
      <c r="CN33" s="38" t="s">
        <v>245</v>
      </c>
      <c r="CO33" s="44">
        <f t="shared" si="54"/>
        <v>1.4734657517519378E-2</v>
      </c>
      <c r="CP33" s="44">
        <f t="shared" si="55"/>
        <v>1.2065994998097655E-2</v>
      </c>
      <c r="CQ33" s="44">
        <f t="shared" si="56"/>
        <v>6.4386971528627469E-3</v>
      </c>
      <c r="CR33" s="44">
        <f t="shared" si="57"/>
        <v>5.7424393558920201E-3</v>
      </c>
      <c r="CS33" s="44">
        <f t="shared" si="58"/>
        <v>7.414506114685103E-3</v>
      </c>
      <c r="CT33" s="44">
        <f t="shared" si="59"/>
        <v>6.6348880269703706E-3</v>
      </c>
      <c r="CU33" s="44">
        <f t="shared" si="60"/>
        <v>5.9673466963384341E-3</v>
      </c>
      <c r="CV33" s="44">
        <f t="shared" si="61"/>
        <v>3.4691623944834642E-3</v>
      </c>
      <c r="CW33" s="44">
        <f t="shared" si="62"/>
        <v>1.04275357503741E-3</v>
      </c>
      <c r="CX33" s="44">
        <f t="shared" si="63"/>
        <v>2.8988471703639486E-3</v>
      </c>
      <c r="CY33" s="44">
        <f t="shared" si="64"/>
        <v>5.1168171925346506E-3</v>
      </c>
      <c r="CZ33" s="44">
        <f t="shared" si="65"/>
        <v>4.6369507584141977E-3</v>
      </c>
      <c r="DA33" s="44">
        <f t="shared" si="66"/>
        <v>2.094258619554945E-3</v>
      </c>
      <c r="DB33" s="44">
        <f t="shared" si="67"/>
        <v>1.9501523616051082E-3</v>
      </c>
      <c r="DC33" s="44">
        <f t="shared" si="68"/>
        <v>2.4210526315789471E-3</v>
      </c>
      <c r="DD33" s="44">
        <f t="shared" si="69"/>
        <v>2.0844250013389532E-3</v>
      </c>
      <c r="DE33" s="44">
        <f t="shared" si="70"/>
        <v>1.383592395643358E-3</v>
      </c>
      <c r="DF33" s="44">
        <f t="shared" si="71"/>
        <v>1.1933986250051223E-3</v>
      </c>
      <c r="DG33" s="44">
        <f t="shared" si="72"/>
        <v>1.5165321038156496E-3</v>
      </c>
      <c r="DH33" s="44">
        <f t="shared" si="73"/>
        <v>9.0133891942641565E-4</v>
      </c>
      <c r="DI33" s="44">
        <f t="shared" si="74"/>
        <v>1.0762440050012629E-3</v>
      </c>
      <c r="DJ33" s="44">
        <f t="shared" si="75"/>
        <v>9.3138063084759941E-4</v>
      </c>
      <c r="DK33" s="44">
        <f t="shared" si="76"/>
        <v>4.2939376017870793E-4</v>
      </c>
      <c r="DL33" s="44">
        <f t="shared" si="77"/>
        <v>2.8792630029947781E-4</v>
      </c>
      <c r="DM33" s="44">
        <f t="shared" si="78"/>
        <v>2.140129125019265E-4</v>
      </c>
      <c r="DN33" s="43">
        <f t="shared" si="79"/>
        <v>7.5164602800282889E-5</v>
      </c>
      <c r="EU33" s="38">
        <v>28</v>
      </c>
      <c r="EV33" s="38" t="s">
        <v>245</v>
      </c>
      <c r="EW33" s="2" t="s">
        <v>422</v>
      </c>
      <c r="EX33" s="52">
        <f t="shared" si="81"/>
        <v>1.156494329103526E-2</v>
      </c>
      <c r="EY33" s="52">
        <f t="shared" si="82"/>
        <v>1.1654707796607582E-2</v>
      </c>
      <c r="FB33" s="38">
        <v>28</v>
      </c>
      <c r="FC33" s="38" t="s">
        <v>245</v>
      </c>
      <c r="FD33" s="2" t="s">
        <v>422</v>
      </c>
      <c r="FE33" s="49">
        <f t="shared" si="83"/>
        <v>0.50193294260179677</v>
      </c>
    </row>
    <row r="34" spans="2:161" x14ac:dyDescent="0.25">
      <c r="B34" s="38">
        <v>29</v>
      </c>
      <c r="C34" s="38" t="s">
        <v>246</v>
      </c>
      <c r="D34" s="7">
        <v>2</v>
      </c>
      <c r="E34" s="7">
        <v>3</v>
      </c>
      <c r="F34" s="7">
        <v>3</v>
      </c>
      <c r="G34" s="7">
        <v>2</v>
      </c>
      <c r="H34" s="7">
        <v>3</v>
      </c>
      <c r="I34" s="7">
        <v>3</v>
      </c>
      <c r="J34" s="7">
        <v>3</v>
      </c>
      <c r="K34" s="7">
        <v>2</v>
      </c>
      <c r="L34" s="7">
        <v>3</v>
      </c>
      <c r="M34" s="7">
        <v>2</v>
      </c>
      <c r="N34" s="7">
        <v>4</v>
      </c>
      <c r="O34" s="7">
        <v>2</v>
      </c>
      <c r="P34" s="7">
        <v>2</v>
      </c>
      <c r="Q34" s="7">
        <v>2</v>
      </c>
      <c r="R34" s="2">
        <v>2</v>
      </c>
      <c r="S34" s="2">
        <v>2</v>
      </c>
      <c r="T34" s="7">
        <v>2</v>
      </c>
      <c r="U34" s="7">
        <v>2</v>
      </c>
      <c r="V34" s="7">
        <v>3</v>
      </c>
      <c r="W34" s="7">
        <v>3</v>
      </c>
      <c r="X34" s="7">
        <v>2</v>
      </c>
      <c r="Y34" s="7">
        <v>2</v>
      </c>
      <c r="Z34" s="7">
        <v>2</v>
      </c>
      <c r="AA34" s="7">
        <v>2</v>
      </c>
      <c r="AB34" s="7">
        <v>2</v>
      </c>
      <c r="AC34" s="7">
        <v>2</v>
      </c>
      <c r="AF34" s="38">
        <v>29</v>
      </c>
      <c r="AG34" s="38" t="s">
        <v>246</v>
      </c>
      <c r="AH34" s="7">
        <f t="shared" si="2"/>
        <v>4</v>
      </c>
      <c r="AI34" s="7">
        <f t="shared" si="3"/>
        <v>9</v>
      </c>
      <c r="AJ34" s="7">
        <f t="shared" si="4"/>
        <v>9</v>
      </c>
      <c r="AK34" s="7">
        <f t="shared" si="5"/>
        <v>4</v>
      </c>
      <c r="AL34" s="7">
        <f t="shared" si="6"/>
        <v>9</v>
      </c>
      <c r="AM34" s="7">
        <f t="shared" si="7"/>
        <v>9</v>
      </c>
      <c r="AN34" s="7">
        <f t="shared" si="8"/>
        <v>9</v>
      </c>
      <c r="AO34" s="7">
        <f t="shared" si="9"/>
        <v>4</v>
      </c>
      <c r="AP34" s="7">
        <f t="shared" si="10"/>
        <v>9</v>
      </c>
      <c r="AQ34" s="7">
        <f t="shared" si="11"/>
        <v>4</v>
      </c>
      <c r="AR34" s="7">
        <f t="shared" si="12"/>
        <v>16</v>
      </c>
      <c r="AS34" s="7">
        <f t="shared" si="13"/>
        <v>4</v>
      </c>
      <c r="AT34" s="7">
        <f t="shared" si="14"/>
        <v>4</v>
      </c>
      <c r="AU34" s="7">
        <f t="shared" si="15"/>
        <v>4</v>
      </c>
      <c r="AV34" s="7">
        <f t="shared" si="16"/>
        <v>4</v>
      </c>
      <c r="AW34" s="7">
        <f t="shared" si="17"/>
        <v>4</v>
      </c>
      <c r="AX34" s="7">
        <f t="shared" si="18"/>
        <v>4</v>
      </c>
      <c r="AY34" s="7">
        <f t="shared" si="19"/>
        <v>4</v>
      </c>
      <c r="AZ34" s="7">
        <f t="shared" si="20"/>
        <v>9</v>
      </c>
      <c r="BA34" s="7">
        <f t="shared" si="21"/>
        <v>9</v>
      </c>
      <c r="BB34" s="7">
        <f t="shared" si="22"/>
        <v>4</v>
      </c>
      <c r="BC34" s="7">
        <f t="shared" si="23"/>
        <v>4</v>
      </c>
      <c r="BD34" s="7">
        <f t="shared" si="24"/>
        <v>4</v>
      </c>
      <c r="BE34" s="7">
        <f t="shared" si="25"/>
        <v>4</v>
      </c>
      <c r="BF34" s="7">
        <f t="shared" si="26"/>
        <v>4</v>
      </c>
      <c r="BG34" s="7">
        <f t="shared" si="27"/>
        <v>4</v>
      </c>
      <c r="BI34" s="38">
        <v>29</v>
      </c>
      <c r="BJ34" s="38" t="s">
        <v>246</v>
      </c>
      <c r="BK34" s="44">
        <f t="shared" si="28"/>
        <v>6.6372331159997203E-2</v>
      </c>
      <c r="BL34" s="44">
        <f t="shared" si="29"/>
        <v>0.10969086361906959</v>
      </c>
      <c r="BM34" s="44">
        <f t="shared" si="30"/>
        <v>0.10613237065158375</v>
      </c>
      <c r="BN34" s="44">
        <f t="shared" si="31"/>
        <v>7.3621017383231027E-2</v>
      </c>
      <c r="BO34" s="44">
        <f t="shared" si="32"/>
        <v>0.1090368546277221</v>
      </c>
      <c r="BP34" s="44">
        <f t="shared" si="33"/>
        <v>0.11058146711617285</v>
      </c>
      <c r="BQ34" s="44">
        <f t="shared" si="34"/>
        <v>0.11050642030256359</v>
      </c>
      <c r="BR34" s="44">
        <f t="shared" si="35"/>
        <v>7.079923254047886E-2</v>
      </c>
      <c r="BS34" s="44">
        <f t="shared" si="36"/>
        <v>3.55484173308208E-2</v>
      </c>
      <c r="BT34" s="44">
        <f t="shared" si="37"/>
        <v>7.4329414624716636E-2</v>
      </c>
      <c r="BU34" s="44">
        <f t="shared" si="38"/>
        <v>0.1421338109037403</v>
      </c>
      <c r="BV34" s="44">
        <f t="shared" si="39"/>
        <v>7.2452355600221841E-2</v>
      </c>
      <c r="BW34" s="44">
        <f t="shared" si="40"/>
        <v>7.221581446741189E-2</v>
      </c>
      <c r="BX34" s="44">
        <f t="shared" si="41"/>
        <v>7.500586006173493E-2</v>
      </c>
      <c r="BY34" s="44">
        <f t="shared" si="42"/>
        <v>0.10526315789473684</v>
      </c>
      <c r="BZ34" s="44">
        <f t="shared" si="43"/>
        <v>9.9258333397093015E-2</v>
      </c>
      <c r="CA34" s="44">
        <f t="shared" si="44"/>
        <v>7.6866244202408784E-2</v>
      </c>
      <c r="CB34" s="44">
        <f t="shared" si="45"/>
        <v>7.4587414062820143E-2</v>
      </c>
      <c r="CC34" s="44">
        <f t="shared" si="46"/>
        <v>0.10832372170111783</v>
      </c>
      <c r="CD34" s="44">
        <f t="shared" si="47"/>
        <v>0.11266736492830196</v>
      </c>
      <c r="CE34" s="44">
        <f t="shared" si="48"/>
        <v>7.1749600333417526E-2</v>
      </c>
      <c r="CF34" s="44">
        <f t="shared" si="49"/>
        <v>7.7615052570633281E-2</v>
      </c>
      <c r="CG34" s="44">
        <f t="shared" si="50"/>
        <v>7.156562669645132E-2</v>
      </c>
      <c r="CH34" s="44">
        <f t="shared" si="51"/>
        <v>7.198157507486945E-2</v>
      </c>
      <c r="CI34" s="44">
        <f t="shared" si="52"/>
        <v>7.1337637500642162E-2</v>
      </c>
      <c r="CJ34" s="44">
        <f t="shared" si="53"/>
        <v>7.5164602800282893E-2</v>
      </c>
      <c r="CM34" s="38">
        <v>29</v>
      </c>
      <c r="CN34" s="38" t="s">
        <v>246</v>
      </c>
      <c r="CO34" s="44">
        <f t="shared" si="54"/>
        <v>9.8231050116795848E-3</v>
      </c>
      <c r="CP34" s="44">
        <f t="shared" si="55"/>
        <v>1.2065994998097655E-2</v>
      </c>
      <c r="CQ34" s="44">
        <f t="shared" si="56"/>
        <v>9.6580457292941204E-3</v>
      </c>
      <c r="CR34" s="44">
        <f t="shared" si="57"/>
        <v>5.7424393558920201E-3</v>
      </c>
      <c r="CS34" s="44">
        <f t="shared" si="58"/>
        <v>7.414506114685103E-3</v>
      </c>
      <c r="CT34" s="44">
        <f t="shared" si="59"/>
        <v>6.6348880269703706E-3</v>
      </c>
      <c r="CU34" s="44">
        <f t="shared" si="60"/>
        <v>5.9673466963384341E-3</v>
      </c>
      <c r="CV34" s="44">
        <f t="shared" si="61"/>
        <v>3.4691623944834642E-3</v>
      </c>
      <c r="CW34" s="44">
        <f t="shared" si="62"/>
        <v>1.5641303625561151E-3</v>
      </c>
      <c r="CX34" s="44">
        <f t="shared" si="63"/>
        <v>2.8988471703639486E-3</v>
      </c>
      <c r="CY34" s="44">
        <f t="shared" si="64"/>
        <v>5.1168171925346506E-3</v>
      </c>
      <c r="CZ34" s="44">
        <f t="shared" si="65"/>
        <v>2.3184753792070988E-3</v>
      </c>
      <c r="DA34" s="44">
        <f t="shared" si="66"/>
        <v>2.094258619554945E-3</v>
      </c>
      <c r="DB34" s="44">
        <f t="shared" si="67"/>
        <v>1.9501523616051082E-3</v>
      </c>
      <c r="DC34" s="44">
        <f t="shared" si="68"/>
        <v>2.4210526315789471E-3</v>
      </c>
      <c r="DD34" s="44">
        <f t="shared" si="69"/>
        <v>2.0844250013389532E-3</v>
      </c>
      <c r="DE34" s="44">
        <f t="shared" si="70"/>
        <v>1.383592395643358E-3</v>
      </c>
      <c r="DF34" s="44">
        <f t="shared" si="71"/>
        <v>1.1933986250051223E-3</v>
      </c>
      <c r="DG34" s="44">
        <f t="shared" si="72"/>
        <v>1.5165321038156496E-3</v>
      </c>
      <c r="DH34" s="44">
        <f t="shared" si="73"/>
        <v>1.3520083791396236E-3</v>
      </c>
      <c r="DI34" s="44">
        <f t="shared" si="74"/>
        <v>7.1749600333417525E-4</v>
      </c>
      <c r="DJ34" s="44">
        <f t="shared" si="75"/>
        <v>6.2092042056506624E-4</v>
      </c>
      <c r="DK34" s="44">
        <f t="shared" si="76"/>
        <v>4.2939376017870793E-4</v>
      </c>
      <c r="DL34" s="44">
        <f t="shared" si="77"/>
        <v>2.8792630029947781E-4</v>
      </c>
      <c r="DM34" s="44">
        <f t="shared" si="78"/>
        <v>2.140129125019265E-4</v>
      </c>
      <c r="DN34" s="43">
        <f t="shared" si="79"/>
        <v>7.5164602800282889E-5</v>
      </c>
      <c r="EU34" s="38">
        <v>29</v>
      </c>
      <c r="EV34" s="38" t="s">
        <v>246</v>
      </c>
      <c r="EW34" s="2" t="s">
        <v>423</v>
      </c>
      <c r="EX34" s="52">
        <f t="shared" si="81"/>
        <v>1.3372229256492721E-2</v>
      </c>
      <c r="EY34" s="52">
        <f t="shared" si="82"/>
        <v>1.0596419561420508E-2</v>
      </c>
      <c r="FB34" s="38">
        <v>29</v>
      </c>
      <c r="FC34" s="38" t="s">
        <v>246</v>
      </c>
      <c r="FD34" s="2" t="s">
        <v>423</v>
      </c>
      <c r="FE34" s="49">
        <f t="shared" si="83"/>
        <v>0.442094990081425</v>
      </c>
    </row>
    <row r="35" spans="2:161" x14ac:dyDescent="0.25">
      <c r="B35" s="38">
        <v>30</v>
      </c>
      <c r="C35" s="38" t="s">
        <v>247</v>
      </c>
      <c r="D35" s="7">
        <v>3</v>
      </c>
      <c r="E35" s="7">
        <v>2</v>
      </c>
      <c r="F35" s="7">
        <v>2</v>
      </c>
      <c r="G35" s="7">
        <v>3</v>
      </c>
      <c r="H35" s="7">
        <v>3</v>
      </c>
      <c r="I35" s="7">
        <v>2</v>
      </c>
      <c r="J35" s="7">
        <v>3</v>
      </c>
      <c r="K35" s="7">
        <v>2</v>
      </c>
      <c r="L35" s="7">
        <v>2</v>
      </c>
      <c r="M35" s="7">
        <v>3</v>
      </c>
      <c r="N35" s="7">
        <v>2</v>
      </c>
      <c r="O35" s="7">
        <v>3</v>
      </c>
      <c r="P35" s="7">
        <v>2</v>
      </c>
      <c r="Q35" s="7">
        <v>2</v>
      </c>
      <c r="R35" s="2">
        <v>1</v>
      </c>
      <c r="S35" s="2">
        <v>2</v>
      </c>
      <c r="T35" s="7">
        <v>4</v>
      </c>
      <c r="U35" s="7">
        <v>2</v>
      </c>
      <c r="V35" s="7">
        <v>3</v>
      </c>
      <c r="W35" s="7">
        <v>3</v>
      </c>
      <c r="X35" s="7">
        <v>3</v>
      </c>
      <c r="Y35" s="7">
        <v>2</v>
      </c>
      <c r="Z35" s="7">
        <v>2</v>
      </c>
      <c r="AA35" s="7">
        <v>3</v>
      </c>
      <c r="AB35" s="7">
        <v>3</v>
      </c>
      <c r="AC35" s="7">
        <v>3</v>
      </c>
      <c r="AF35" s="38">
        <v>30</v>
      </c>
      <c r="AG35" s="38" t="s">
        <v>247</v>
      </c>
      <c r="AH35" s="7">
        <f t="shared" si="2"/>
        <v>9</v>
      </c>
      <c r="AI35" s="7">
        <f t="shared" si="3"/>
        <v>4</v>
      </c>
      <c r="AJ35" s="7">
        <f t="shared" si="4"/>
        <v>4</v>
      </c>
      <c r="AK35" s="7">
        <f t="shared" si="5"/>
        <v>9</v>
      </c>
      <c r="AL35" s="7">
        <f t="shared" si="6"/>
        <v>9</v>
      </c>
      <c r="AM35" s="7">
        <f t="shared" si="7"/>
        <v>4</v>
      </c>
      <c r="AN35" s="7">
        <f t="shared" si="8"/>
        <v>9</v>
      </c>
      <c r="AO35" s="7">
        <f t="shared" si="9"/>
        <v>4</v>
      </c>
      <c r="AP35" s="7">
        <f t="shared" si="10"/>
        <v>4</v>
      </c>
      <c r="AQ35" s="7">
        <f t="shared" si="11"/>
        <v>9</v>
      </c>
      <c r="AR35" s="7">
        <f t="shared" si="12"/>
        <v>4</v>
      </c>
      <c r="AS35" s="7">
        <f t="shared" si="13"/>
        <v>9</v>
      </c>
      <c r="AT35" s="7">
        <f t="shared" si="14"/>
        <v>4</v>
      </c>
      <c r="AU35" s="7">
        <f t="shared" si="15"/>
        <v>4</v>
      </c>
      <c r="AV35" s="7">
        <f t="shared" si="16"/>
        <v>1</v>
      </c>
      <c r="AW35" s="7">
        <f t="shared" si="17"/>
        <v>4</v>
      </c>
      <c r="AX35" s="7">
        <f t="shared" si="18"/>
        <v>16</v>
      </c>
      <c r="AY35" s="7">
        <f t="shared" si="19"/>
        <v>4</v>
      </c>
      <c r="AZ35" s="7">
        <f t="shared" si="20"/>
        <v>9</v>
      </c>
      <c r="BA35" s="7">
        <f t="shared" si="21"/>
        <v>9</v>
      </c>
      <c r="BB35" s="7">
        <f t="shared" si="22"/>
        <v>9</v>
      </c>
      <c r="BC35" s="7">
        <f t="shared" si="23"/>
        <v>4</v>
      </c>
      <c r="BD35" s="7">
        <f t="shared" si="24"/>
        <v>4</v>
      </c>
      <c r="BE35" s="7">
        <f t="shared" si="25"/>
        <v>9</v>
      </c>
      <c r="BF35" s="7">
        <f t="shared" si="26"/>
        <v>9</v>
      </c>
      <c r="BG35" s="7">
        <f t="shared" si="27"/>
        <v>9</v>
      </c>
      <c r="BI35" s="38">
        <v>30</v>
      </c>
      <c r="BJ35" s="38" t="s">
        <v>247</v>
      </c>
      <c r="BK35" s="44">
        <f t="shared" si="28"/>
        <v>9.9558496739995797E-2</v>
      </c>
      <c r="BL35" s="44">
        <f t="shared" si="29"/>
        <v>7.3127242412713067E-2</v>
      </c>
      <c r="BM35" s="44">
        <f t="shared" si="30"/>
        <v>7.0754913767722499E-2</v>
      </c>
      <c r="BN35" s="44">
        <f t="shared" si="31"/>
        <v>0.11043152607484655</v>
      </c>
      <c r="BO35" s="44">
        <f t="shared" si="32"/>
        <v>0.1090368546277221</v>
      </c>
      <c r="BP35" s="44">
        <f t="shared" si="33"/>
        <v>7.3720978077448568E-2</v>
      </c>
      <c r="BQ35" s="44">
        <f t="shared" si="34"/>
        <v>0.11050642030256359</v>
      </c>
      <c r="BR35" s="44">
        <f t="shared" si="35"/>
        <v>7.079923254047886E-2</v>
      </c>
      <c r="BS35" s="44">
        <f t="shared" si="36"/>
        <v>2.3698944887213864E-2</v>
      </c>
      <c r="BT35" s="44">
        <f t="shared" si="37"/>
        <v>0.11149412193707495</v>
      </c>
      <c r="BU35" s="44">
        <f t="shared" si="38"/>
        <v>7.1066905451870152E-2</v>
      </c>
      <c r="BV35" s="44">
        <f t="shared" si="39"/>
        <v>0.10867853340033277</v>
      </c>
      <c r="BW35" s="44">
        <f t="shared" si="40"/>
        <v>7.221581446741189E-2</v>
      </c>
      <c r="BX35" s="44">
        <f t="shared" si="41"/>
        <v>7.500586006173493E-2</v>
      </c>
      <c r="BY35" s="44">
        <f t="shared" si="42"/>
        <v>5.2631578947368418E-2</v>
      </c>
      <c r="BZ35" s="44">
        <f t="shared" si="43"/>
        <v>9.9258333397093015E-2</v>
      </c>
      <c r="CA35" s="44">
        <f t="shared" si="44"/>
        <v>0.15373248840481757</v>
      </c>
      <c r="CB35" s="44">
        <f t="shared" si="45"/>
        <v>7.4587414062820143E-2</v>
      </c>
      <c r="CC35" s="44">
        <f t="shared" si="46"/>
        <v>0.10832372170111783</v>
      </c>
      <c r="CD35" s="44">
        <f t="shared" si="47"/>
        <v>0.11266736492830196</v>
      </c>
      <c r="CE35" s="44">
        <f t="shared" si="48"/>
        <v>0.10762440050012628</v>
      </c>
      <c r="CF35" s="44">
        <f t="shared" si="49"/>
        <v>7.7615052570633281E-2</v>
      </c>
      <c r="CG35" s="44">
        <f t="shared" si="50"/>
        <v>7.156562669645132E-2</v>
      </c>
      <c r="CH35" s="44">
        <f t="shared" si="51"/>
        <v>0.10797236261230418</v>
      </c>
      <c r="CI35" s="44">
        <f t="shared" si="52"/>
        <v>0.10700645625096325</v>
      </c>
      <c r="CJ35" s="44">
        <f t="shared" si="53"/>
        <v>0.11274690420042432</v>
      </c>
      <c r="CM35" s="38">
        <v>30</v>
      </c>
      <c r="CN35" s="38" t="s">
        <v>247</v>
      </c>
      <c r="CO35" s="44">
        <f t="shared" si="54"/>
        <v>1.4734657517519378E-2</v>
      </c>
      <c r="CP35" s="44">
        <f t="shared" si="55"/>
        <v>8.0439966653984372E-3</v>
      </c>
      <c r="CQ35" s="44">
        <f t="shared" si="56"/>
        <v>6.4386971528627469E-3</v>
      </c>
      <c r="CR35" s="44">
        <f t="shared" si="57"/>
        <v>8.6136590338380305E-3</v>
      </c>
      <c r="CS35" s="44">
        <f t="shared" si="58"/>
        <v>7.414506114685103E-3</v>
      </c>
      <c r="CT35" s="44">
        <f t="shared" si="59"/>
        <v>4.423258684646914E-3</v>
      </c>
      <c r="CU35" s="44">
        <f t="shared" si="60"/>
        <v>5.9673466963384341E-3</v>
      </c>
      <c r="CV35" s="44">
        <f t="shared" si="61"/>
        <v>3.4691623944834642E-3</v>
      </c>
      <c r="CW35" s="44">
        <f t="shared" si="62"/>
        <v>1.04275357503741E-3</v>
      </c>
      <c r="CX35" s="44">
        <f t="shared" si="63"/>
        <v>4.3482707555459231E-3</v>
      </c>
      <c r="CY35" s="44">
        <f t="shared" si="64"/>
        <v>2.5584085962673253E-3</v>
      </c>
      <c r="CZ35" s="44">
        <f t="shared" si="65"/>
        <v>3.4777130688106489E-3</v>
      </c>
      <c r="DA35" s="44">
        <f t="shared" si="66"/>
        <v>2.094258619554945E-3</v>
      </c>
      <c r="DB35" s="44">
        <f t="shared" si="67"/>
        <v>1.9501523616051082E-3</v>
      </c>
      <c r="DC35" s="44">
        <f t="shared" si="68"/>
        <v>1.2105263157894735E-3</v>
      </c>
      <c r="DD35" s="44">
        <f t="shared" si="69"/>
        <v>2.0844250013389532E-3</v>
      </c>
      <c r="DE35" s="44">
        <f t="shared" si="70"/>
        <v>2.7671847912867161E-3</v>
      </c>
      <c r="DF35" s="44">
        <f t="shared" si="71"/>
        <v>1.1933986250051223E-3</v>
      </c>
      <c r="DG35" s="44">
        <f t="shared" si="72"/>
        <v>1.5165321038156496E-3</v>
      </c>
      <c r="DH35" s="44">
        <f t="shared" si="73"/>
        <v>1.3520083791396236E-3</v>
      </c>
      <c r="DI35" s="44">
        <f t="shared" si="74"/>
        <v>1.0762440050012629E-3</v>
      </c>
      <c r="DJ35" s="44">
        <f t="shared" si="75"/>
        <v>6.2092042056506624E-4</v>
      </c>
      <c r="DK35" s="44">
        <f t="shared" si="76"/>
        <v>4.2939376017870793E-4</v>
      </c>
      <c r="DL35" s="44">
        <f t="shared" si="77"/>
        <v>4.3188945044921674E-4</v>
      </c>
      <c r="DM35" s="44">
        <f t="shared" si="78"/>
        <v>3.2101936875288974E-4</v>
      </c>
      <c r="DN35" s="43">
        <f t="shared" si="79"/>
        <v>1.1274690420042433E-4</v>
      </c>
      <c r="EU35" s="38">
        <v>30</v>
      </c>
      <c r="EV35" s="38" t="s">
        <v>247</v>
      </c>
      <c r="EW35" s="2" t="s">
        <v>424</v>
      </c>
      <c r="EX35" s="52">
        <f t="shared" si="81"/>
        <v>1.2635367444491211E-2</v>
      </c>
      <c r="EY35" s="52">
        <f t="shared" si="82"/>
        <v>1.0127378588398914E-2</v>
      </c>
      <c r="FB35" s="38">
        <v>30</v>
      </c>
      <c r="FC35" s="38" t="s">
        <v>247</v>
      </c>
      <c r="FD35" s="2" t="s">
        <v>424</v>
      </c>
      <c r="FE35" s="49">
        <f t="shared" si="83"/>
        <v>0.4449102306798029</v>
      </c>
    </row>
    <row r="36" spans="2:161" x14ac:dyDescent="0.25">
      <c r="B36" s="38">
        <v>31</v>
      </c>
      <c r="C36" s="38" t="s">
        <v>248</v>
      </c>
      <c r="D36" s="7">
        <v>2</v>
      </c>
      <c r="E36" s="7">
        <v>2</v>
      </c>
      <c r="F36" s="7">
        <v>2</v>
      </c>
      <c r="G36" s="7">
        <v>3</v>
      </c>
      <c r="H36" s="7">
        <v>3</v>
      </c>
      <c r="I36" s="7">
        <v>2</v>
      </c>
      <c r="J36" s="7">
        <v>2</v>
      </c>
      <c r="K36" s="7">
        <v>3</v>
      </c>
      <c r="L36" s="7">
        <v>3</v>
      </c>
      <c r="M36" s="7">
        <v>3</v>
      </c>
      <c r="N36" s="7">
        <v>2</v>
      </c>
      <c r="O36" s="7">
        <v>2</v>
      </c>
      <c r="P36" s="7">
        <v>3</v>
      </c>
      <c r="Q36" s="7">
        <v>2</v>
      </c>
      <c r="R36" s="2">
        <v>2</v>
      </c>
      <c r="S36" s="2">
        <v>2</v>
      </c>
      <c r="T36" s="7">
        <v>2</v>
      </c>
      <c r="U36" s="7">
        <v>2</v>
      </c>
      <c r="V36" s="7">
        <v>3</v>
      </c>
      <c r="W36" s="7">
        <v>3</v>
      </c>
      <c r="X36" s="7">
        <v>3</v>
      </c>
      <c r="Y36" s="7">
        <v>2</v>
      </c>
      <c r="Z36" s="7">
        <v>2</v>
      </c>
      <c r="AA36" s="7">
        <v>2</v>
      </c>
      <c r="AB36" s="7">
        <v>2</v>
      </c>
      <c r="AC36" s="7">
        <v>2</v>
      </c>
      <c r="AF36" s="38">
        <v>31</v>
      </c>
      <c r="AG36" s="38" t="s">
        <v>248</v>
      </c>
      <c r="AH36" s="7">
        <f t="shared" si="2"/>
        <v>4</v>
      </c>
      <c r="AI36" s="7">
        <f t="shared" si="3"/>
        <v>4</v>
      </c>
      <c r="AJ36" s="7">
        <f t="shared" si="4"/>
        <v>4</v>
      </c>
      <c r="AK36" s="7">
        <f t="shared" si="5"/>
        <v>9</v>
      </c>
      <c r="AL36" s="7">
        <f t="shared" si="6"/>
        <v>9</v>
      </c>
      <c r="AM36" s="7">
        <f t="shared" si="7"/>
        <v>4</v>
      </c>
      <c r="AN36" s="7">
        <f t="shared" si="8"/>
        <v>4</v>
      </c>
      <c r="AO36" s="7">
        <f t="shared" si="9"/>
        <v>9</v>
      </c>
      <c r="AP36" s="7">
        <f t="shared" si="10"/>
        <v>9</v>
      </c>
      <c r="AQ36" s="7">
        <f t="shared" si="11"/>
        <v>9</v>
      </c>
      <c r="AR36" s="7">
        <f t="shared" si="12"/>
        <v>4</v>
      </c>
      <c r="AS36" s="7">
        <f t="shared" si="13"/>
        <v>4</v>
      </c>
      <c r="AT36" s="7">
        <f t="shared" si="14"/>
        <v>9</v>
      </c>
      <c r="AU36" s="7">
        <f t="shared" si="15"/>
        <v>4</v>
      </c>
      <c r="AV36" s="7">
        <f t="shared" si="16"/>
        <v>4</v>
      </c>
      <c r="AW36" s="7">
        <f t="shared" si="17"/>
        <v>4</v>
      </c>
      <c r="AX36" s="7">
        <f t="shared" si="18"/>
        <v>4</v>
      </c>
      <c r="AY36" s="7">
        <f t="shared" si="19"/>
        <v>4</v>
      </c>
      <c r="AZ36" s="7">
        <f t="shared" si="20"/>
        <v>9</v>
      </c>
      <c r="BA36" s="7">
        <f t="shared" si="21"/>
        <v>9</v>
      </c>
      <c r="BB36" s="7">
        <f t="shared" si="22"/>
        <v>9</v>
      </c>
      <c r="BC36" s="7">
        <f t="shared" si="23"/>
        <v>4</v>
      </c>
      <c r="BD36" s="7">
        <f t="shared" si="24"/>
        <v>4</v>
      </c>
      <c r="BE36" s="7">
        <f t="shared" si="25"/>
        <v>4</v>
      </c>
      <c r="BF36" s="7">
        <f t="shared" si="26"/>
        <v>4</v>
      </c>
      <c r="BG36" s="7">
        <f t="shared" si="27"/>
        <v>4</v>
      </c>
      <c r="BI36" s="38">
        <v>31</v>
      </c>
      <c r="BJ36" s="38" t="s">
        <v>248</v>
      </c>
      <c r="BK36" s="44">
        <f t="shared" si="28"/>
        <v>6.6372331159997203E-2</v>
      </c>
      <c r="BL36" s="44">
        <f t="shared" si="29"/>
        <v>7.3127242412713067E-2</v>
      </c>
      <c r="BM36" s="44">
        <f t="shared" si="30"/>
        <v>7.0754913767722499E-2</v>
      </c>
      <c r="BN36" s="44">
        <f t="shared" si="31"/>
        <v>0.11043152607484655</v>
      </c>
      <c r="BO36" s="44">
        <f t="shared" si="32"/>
        <v>0.1090368546277221</v>
      </c>
      <c r="BP36" s="44">
        <f t="shared" si="33"/>
        <v>7.3720978077448568E-2</v>
      </c>
      <c r="BQ36" s="44">
        <f t="shared" si="34"/>
        <v>7.3670946868375733E-2</v>
      </c>
      <c r="BR36" s="44">
        <f t="shared" si="35"/>
        <v>0.1061988488107183</v>
      </c>
      <c r="BS36" s="44">
        <f t="shared" si="36"/>
        <v>3.55484173308208E-2</v>
      </c>
      <c r="BT36" s="44">
        <f t="shared" si="37"/>
        <v>0.11149412193707495</v>
      </c>
      <c r="BU36" s="44">
        <f t="shared" si="38"/>
        <v>7.1066905451870152E-2</v>
      </c>
      <c r="BV36" s="44">
        <f t="shared" si="39"/>
        <v>7.2452355600221841E-2</v>
      </c>
      <c r="BW36" s="44">
        <f t="shared" si="40"/>
        <v>0.10832372170111783</v>
      </c>
      <c r="BX36" s="44">
        <f t="shared" si="41"/>
        <v>7.500586006173493E-2</v>
      </c>
      <c r="BY36" s="44">
        <f t="shared" si="42"/>
        <v>0.10526315789473684</v>
      </c>
      <c r="BZ36" s="44">
        <f t="shared" si="43"/>
        <v>9.9258333397093015E-2</v>
      </c>
      <c r="CA36" s="44">
        <f t="shared" si="44"/>
        <v>7.6866244202408784E-2</v>
      </c>
      <c r="CB36" s="44">
        <f t="shared" si="45"/>
        <v>7.4587414062820143E-2</v>
      </c>
      <c r="CC36" s="44">
        <f t="shared" si="46"/>
        <v>0.10832372170111783</v>
      </c>
      <c r="CD36" s="44">
        <f t="shared" si="47"/>
        <v>0.11266736492830196</v>
      </c>
      <c r="CE36" s="44">
        <f t="shared" si="48"/>
        <v>0.10762440050012628</v>
      </c>
      <c r="CF36" s="44">
        <f t="shared" si="49"/>
        <v>7.7615052570633281E-2</v>
      </c>
      <c r="CG36" s="44">
        <f t="shared" si="50"/>
        <v>7.156562669645132E-2</v>
      </c>
      <c r="CH36" s="44">
        <f t="shared" si="51"/>
        <v>7.198157507486945E-2</v>
      </c>
      <c r="CI36" s="44">
        <f t="shared" si="52"/>
        <v>7.1337637500642162E-2</v>
      </c>
      <c r="CJ36" s="44">
        <f t="shared" si="53"/>
        <v>7.5164602800282893E-2</v>
      </c>
      <c r="CM36" s="38">
        <v>31</v>
      </c>
      <c r="CN36" s="38" t="s">
        <v>248</v>
      </c>
      <c r="CO36" s="44">
        <f t="shared" si="54"/>
        <v>9.8231050116795848E-3</v>
      </c>
      <c r="CP36" s="44">
        <f t="shared" si="55"/>
        <v>8.0439966653984372E-3</v>
      </c>
      <c r="CQ36" s="44">
        <f t="shared" si="56"/>
        <v>6.4386971528627469E-3</v>
      </c>
      <c r="CR36" s="44">
        <f t="shared" si="57"/>
        <v>8.6136590338380305E-3</v>
      </c>
      <c r="CS36" s="44">
        <f t="shared" si="58"/>
        <v>7.414506114685103E-3</v>
      </c>
      <c r="CT36" s="44">
        <f t="shared" si="59"/>
        <v>4.423258684646914E-3</v>
      </c>
      <c r="CU36" s="44">
        <f t="shared" si="60"/>
        <v>3.9782311308922897E-3</v>
      </c>
      <c r="CV36" s="44">
        <f t="shared" si="61"/>
        <v>5.2037435917251969E-3</v>
      </c>
      <c r="CW36" s="44">
        <f t="shared" si="62"/>
        <v>1.5641303625561151E-3</v>
      </c>
      <c r="CX36" s="44">
        <f t="shared" si="63"/>
        <v>4.3482707555459231E-3</v>
      </c>
      <c r="CY36" s="44">
        <f t="shared" si="64"/>
        <v>2.5584085962673253E-3</v>
      </c>
      <c r="CZ36" s="44">
        <f t="shared" si="65"/>
        <v>2.3184753792070988E-3</v>
      </c>
      <c r="DA36" s="44">
        <f t="shared" si="66"/>
        <v>3.1413879293324173E-3</v>
      </c>
      <c r="DB36" s="44">
        <f t="shared" si="67"/>
        <v>1.9501523616051082E-3</v>
      </c>
      <c r="DC36" s="44">
        <f t="shared" si="68"/>
        <v>2.4210526315789471E-3</v>
      </c>
      <c r="DD36" s="44">
        <f t="shared" si="69"/>
        <v>2.0844250013389532E-3</v>
      </c>
      <c r="DE36" s="44">
        <f t="shared" si="70"/>
        <v>1.383592395643358E-3</v>
      </c>
      <c r="DF36" s="44">
        <f t="shared" si="71"/>
        <v>1.1933986250051223E-3</v>
      </c>
      <c r="DG36" s="44">
        <f t="shared" si="72"/>
        <v>1.5165321038156496E-3</v>
      </c>
      <c r="DH36" s="44">
        <f t="shared" si="73"/>
        <v>1.3520083791396236E-3</v>
      </c>
      <c r="DI36" s="44">
        <f t="shared" si="74"/>
        <v>1.0762440050012629E-3</v>
      </c>
      <c r="DJ36" s="44">
        <f t="shared" si="75"/>
        <v>6.2092042056506624E-4</v>
      </c>
      <c r="DK36" s="44">
        <f t="shared" si="76"/>
        <v>4.2939376017870793E-4</v>
      </c>
      <c r="DL36" s="44">
        <f t="shared" si="77"/>
        <v>2.8792630029947781E-4</v>
      </c>
      <c r="DM36" s="44">
        <f t="shared" si="78"/>
        <v>2.140129125019265E-4</v>
      </c>
      <c r="DN36" s="43">
        <f t="shared" si="79"/>
        <v>7.5164602800282889E-5</v>
      </c>
      <c r="EU36" s="38">
        <v>31</v>
      </c>
      <c r="EV36" s="38" t="s">
        <v>248</v>
      </c>
      <c r="EW36" s="2" t="s">
        <v>425</v>
      </c>
      <c r="EX36" s="52">
        <f t="shared" si="81"/>
        <v>1.5126946932866443E-2</v>
      </c>
      <c r="EY36" s="52">
        <f t="shared" si="82"/>
        <v>8.0548235808977579E-3</v>
      </c>
      <c r="FB36" s="38">
        <v>31</v>
      </c>
      <c r="FC36" s="38" t="s">
        <v>248</v>
      </c>
      <c r="FD36" s="2" t="s">
        <v>425</v>
      </c>
      <c r="FE36" s="49">
        <f t="shared" si="83"/>
        <v>0.34746369247832892</v>
      </c>
    </row>
    <row r="37" spans="2:161" x14ac:dyDescent="0.25">
      <c r="B37" s="38">
        <v>32</v>
      </c>
      <c r="C37" s="38" t="s">
        <v>249</v>
      </c>
      <c r="D37" s="7">
        <v>3</v>
      </c>
      <c r="E37" s="7">
        <v>2</v>
      </c>
      <c r="F37" s="7">
        <v>2</v>
      </c>
      <c r="G37" s="7">
        <v>3</v>
      </c>
      <c r="H37" s="7">
        <v>2</v>
      </c>
      <c r="I37" s="7">
        <v>2</v>
      </c>
      <c r="J37" s="7">
        <v>2</v>
      </c>
      <c r="K37" s="7">
        <v>3</v>
      </c>
      <c r="L37" s="7">
        <v>2</v>
      </c>
      <c r="M37" s="7">
        <v>3</v>
      </c>
      <c r="N37" s="7">
        <v>2</v>
      </c>
      <c r="O37" s="7">
        <v>3</v>
      </c>
      <c r="P37" s="7">
        <v>3</v>
      </c>
      <c r="Q37" s="7">
        <v>2</v>
      </c>
      <c r="R37" s="2">
        <v>2</v>
      </c>
      <c r="S37" s="2">
        <v>1</v>
      </c>
      <c r="T37" s="7">
        <v>3</v>
      </c>
      <c r="U37" s="7">
        <v>2</v>
      </c>
      <c r="V37" s="7">
        <v>3</v>
      </c>
      <c r="W37" s="7">
        <v>3</v>
      </c>
      <c r="X37" s="7">
        <v>3</v>
      </c>
      <c r="Y37" s="7">
        <v>2</v>
      </c>
      <c r="Z37" s="7">
        <v>3</v>
      </c>
      <c r="AA37" s="7">
        <v>2</v>
      </c>
      <c r="AB37" s="7">
        <v>4</v>
      </c>
      <c r="AC37" s="7">
        <v>2</v>
      </c>
      <c r="AF37" s="38">
        <v>32</v>
      </c>
      <c r="AG37" s="38" t="s">
        <v>249</v>
      </c>
      <c r="AH37" s="7">
        <f t="shared" si="2"/>
        <v>9</v>
      </c>
      <c r="AI37" s="7">
        <f t="shared" si="3"/>
        <v>4</v>
      </c>
      <c r="AJ37" s="7">
        <f t="shared" si="4"/>
        <v>4</v>
      </c>
      <c r="AK37" s="7">
        <f t="shared" si="5"/>
        <v>9</v>
      </c>
      <c r="AL37" s="7">
        <f t="shared" si="6"/>
        <v>4</v>
      </c>
      <c r="AM37" s="7">
        <f t="shared" si="7"/>
        <v>4</v>
      </c>
      <c r="AN37" s="7">
        <f t="shared" si="8"/>
        <v>4</v>
      </c>
      <c r="AO37" s="7">
        <f t="shared" si="9"/>
        <v>9</v>
      </c>
      <c r="AP37" s="7">
        <f t="shared" si="10"/>
        <v>4</v>
      </c>
      <c r="AQ37" s="7">
        <f t="shared" si="11"/>
        <v>9</v>
      </c>
      <c r="AR37" s="7">
        <f t="shared" si="12"/>
        <v>4</v>
      </c>
      <c r="AS37" s="7">
        <f t="shared" si="13"/>
        <v>9</v>
      </c>
      <c r="AT37" s="7">
        <f t="shared" si="14"/>
        <v>9</v>
      </c>
      <c r="AU37" s="7">
        <f t="shared" si="15"/>
        <v>4</v>
      </c>
      <c r="AV37" s="7">
        <f t="shared" si="16"/>
        <v>4</v>
      </c>
      <c r="AW37" s="7">
        <f t="shared" si="17"/>
        <v>1</v>
      </c>
      <c r="AX37" s="7">
        <f t="shared" si="18"/>
        <v>9</v>
      </c>
      <c r="AY37" s="7">
        <f t="shared" si="19"/>
        <v>4</v>
      </c>
      <c r="AZ37" s="7">
        <f t="shared" si="20"/>
        <v>9</v>
      </c>
      <c r="BA37" s="7">
        <f t="shared" si="21"/>
        <v>9</v>
      </c>
      <c r="BB37" s="7">
        <f t="shared" si="22"/>
        <v>9</v>
      </c>
      <c r="BC37" s="7">
        <f t="shared" si="23"/>
        <v>4</v>
      </c>
      <c r="BD37" s="7">
        <f t="shared" si="24"/>
        <v>9</v>
      </c>
      <c r="BE37" s="7">
        <f t="shared" si="25"/>
        <v>4</v>
      </c>
      <c r="BF37" s="7">
        <f t="shared" si="26"/>
        <v>16</v>
      </c>
      <c r="BG37" s="7">
        <f t="shared" si="27"/>
        <v>4</v>
      </c>
      <c r="BI37" s="38">
        <v>32</v>
      </c>
      <c r="BJ37" s="38" t="s">
        <v>249</v>
      </c>
      <c r="BK37" s="44">
        <f t="shared" si="28"/>
        <v>9.9558496739995797E-2</v>
      </c>
      <c r="BL37" s="44">
        <f t="shared" si="29"/>
        <v>7.3127242412713067E-2</v>
      </c>
      <c r="BM37" s="44">
        <f t="shared" si="30"/>
        <v>7.0754913767722499E-2</v>
      </c>
      <c r="BN37" s="44">
        <f t="shared" si="31"/>
        <v>0.11043152607484655</v>
      </c>
      <c r="BO37" s="44">
        <f t="shared" si="32"/>
        <v>7.2691236418481395E-2</v>
      </c>
      <c r="BP37" s="44">
        <f t="shared" si="33"/>
        <v>7.3720978077448568E-2</v>
      </c>
      <c r="BQ37" s="44">
        <f t="shared" si="34"/>
        <v>7.3670946868375733E-2</v>
      </c>
      <c r="BR37" s="44">
        <f t="shared" si="35"/>
        <v>0.1061988488107183</v>
      </c>
      <c r="BS37" s="44">
        <f t="shared" si="36"/>
        <v>2.3698944887213864E-2</v>
      </c>
      <c r="BT37" s="44">
        <f t="shared" si="37"/>
        <v>0.11149412193707495</v>
      </c>
      <c r="BU37" s="44">
        <f t="shared" si="38"/>
        <v>7.1066905451870152E-2</v>
      </c>
      <c r="BV37" s="44">
        <f t="shared" si="39"/>
        <v>0.10867853340033277</v>
      </c>
      <c r="BW37" s="44">
        <f t="shared" si="40"/>
        <v>0.10832372170111783</v>
      </c>
      <c r="BX37" s="44">
        <f t="shared" si="41"/>
        <v>7.500586006173493E-2</v>
      </c>
      <c r="BY37" s="44">
        <f t="shared" si="42"/>
        <v>0.10526315789473684</v>
      </c>
      <c r="BZ37" s="44">
        <f t="shared" si="43"/>
        <v>4.9629166698546508E-2</v>
      </c>
      <c r="CA37" s="44">
        <f t="shared" si="44"/>
        <v>0.11529936630361318</v>
      </c>
      <c r="CB37" s="44">
        <f t="shared" si="45"/>
        <v>7.4587414062820143E-2</v>
      </c>
      <c r="CC37" s="44">
        <f t="shared" si="46"/>
        <v>0.10832372170111783</v>
      </c>
      <c r="CD37" s="44">
        <f t="shared" si="47"/>
        <v>0.11266736492830196</v>
      </c>
      <c r="CE37" s="44">
        <f t="shared" si="48"/>
        <v>0.10762440050012628</v>
      </c>
      <c r="CF37" s="44">
        <f t="shared" si="49"/>
        <v>7.7615052570633281E-2</v>
      </c>
      <c r="CG37" s="44">
        <f t="shared" si="50"/>
        <v>0.10734844004467697</v>
      </c>
      <c r="CH37" s="44">
        <f t="shared" si="51"/>
        <v>7.198157507486945E-2</v>
      </c>
      <c r="CI37" s="44">
        <f t="shared" si="52"/>
        <v>0.14267527500128432</v>
      </c>
      <c r="CJ37" s="44">
        <f t="shared" si="53"/>
        <v>7.5164602800282893E-2</v>
      </c>
      <c r="CM37" s="38">
        <v>32</v>
      </c>
      <c r="CN37" s="38" t="s">
        <v>249</v>
      </c>
      <c r="CO37" s="44">
        <f t="shared" si="54"/>
        <v>1.4734657517519378E-2</v>
      </c>
      <c r="CP37" s="44">
        <f t="shared" si="55"/>
        <v>8.0439966653984372E-3</v>
      </c>
      <c r="CQ37" s="44">
        <f t="shared" si="56"/>
        <v>6.4386971528627469E-3</v>
      </c>
      <c r="CR37" s="44">
        <f t="shared" si="57"/>
        <v>8.6136590338380305E-3</v>
      </c>
      <c r="CS37" s="44">
        <f t="shared" si="58"/>
        <v>4.943004076456735E-3</v>
      </c>
      <c r="CT37" s="44">
        <f t="shared" si="59"/>
        <v>4.423258684646914E-3</v>
      </c>
      <c r="CU37" s="44">
        <f t="shared" si="60"/>
        <v>3.9782311308922897E-3</v>
      </c>
      <c r="CV37" s="44">
        <f t="shared" si="61"/>
        <v>5.2037435917251969E-3</v>
      </c>
      <c r="CW37" s="44">
        <f t="shared" si="62"/>
        <v>1.04275357503741E-3</v>
      </c>
      <c r="CX37" s="44">
        <f t="shared" si="63"/>
        <v>4.3482707555459231E-3</v>
      </c>
      <c r="CY37" s="44">
        <f t="shared" si="64"/>
        <v>2.5584085962673253E-3</v>
      </c>
      <c r="CZ37" s="44">
        <f t="shared" si="65"/>
        <v>3.4777130688106489E-3</v>
      </c>
      <c r="DA37" s="44">
        <f t="shared" si="66"/>
        <v>3.1413879293324173E-3</v>
      </c>
      <c r="DB37" s="44">
        <f t="shared" si="67"/>
        <v>1.9501523616051082E-3</v>
      </c>
      <c r="DC37" s="44">
        <f t="shared" si="68"/>
        <v>2.4210526315789471E-3</v>
      </c>
      <c r="DD37" s="44">
        <f t="shared" si="69"/>
        <v>1.0422125006694766E-3</v>
      </c>
      <c r="DE37" s="44">
        <f t="shared" si="70"/>
        <v>2.0753885934650372E-3</v>
      </c>
      <c r="DF37" s="44">
        <f t="shared" si="71"/>
        <v>1.1933986250051223E-3</v>
      </c>
      <c r="DG37" s="44">
        <f t="shared" si="72"/>
        <v>1.5165321038156496E-3</v>
      </c>
      <c r="DH37" s="44">
        <f t="shared" si="73"/>
        <v>1.3520083791396236E-3</v>
      </c>
      <c r="DI37" s="44">
        <f t="shared" si="74"/>
        <v>1.0762440050012629E-3</v>
      </c>
      <c r="DJ37" s="44">
        <f t="shared" si="75"/>
        <v>6.2092042056506624E-4</v>
      </c>
      <c r="DK37" s="44">
        <f t="shared" si="76"/>
        <v>6.4409064026806182E-4</v>
      </c>
      <c r="DL37" s="44">
        <f t="shared" si="77"/>
        <v>2.8792630029947781E-4</v>
      </c>
      <c r="DM37" s="44">
        <f t="shared" si="78"/>
        <v>4.28025825003853E-4</v>
      </c>
      <c r="DN37" s="43">
        <f t="shared" si="79"/>
        <v>7.5164602800282889E-5</v>
      </c>
      <c r="EU37" s="38">
        <v>32</v>
      </c>
      <c r="EV37" s="38" t="s">
        <v>249</v>
      </c>
      <c r="EW37" s="2" t="s">
        <v>426</v>
      </c>
      <c r="EX37" s="52">
        <f t="shared" si="81"/>
        <v>1.2620520893561927E-2</v>
      </c>
      <c r="EY37" s="52">
        <f t="shared" si="82"/>
        <v>8.6317035003524549E-3</v>
      </c>
      <c r="FB37" s="38">
        <v>32</v>
      </c>
      <c r="FC37" s="38" t="s">
        <v>249</v>
      </c>
      <c r="FD37" s="2" t="s">
        <v>426</v>
      </c>
      <c r="FE37" s="49">
        <f t="shared" si="83"/>
        <v>0.40615529651682775</v>
      </c>
    </row>
    <row r="38" spans="2:161" x14ac:dyDescent="0.25">
      <c r="B38" s="38">
        <v>33</v>
      </c>
      <c r="C38" s="38" t="s">
        <v>250</v>
      </c>
      <c r="D38" s="7">
        <v>2</v>
      </c>
      <c r="E38" s="7">
        <v>2</v>
      </c>
      <c r="F38" s="7">
        <v>2</v>
      </c>
      <c r="G38" s="7">
        <v>3</v>
      </c>
      <c r="H38" s="7">
        <v>2</v>
      </c>
      <c r="I38" s="7">
        <v>3</v>
      </c>
      <c r="J38" s="7">
        <v>3</v>
      </c>
      <c r="K38" s="7">
        <v>3</v>
      </c>
      <c r="L38" s="7">
        <v>2</v>
      </c>
      <c r="M38" s="7">
        <v>3</v>
      </c>
      <c r="N38" s="7">
        <v>2</v>
      </c>
      <c r="O38" s="7">
        <v>2</v>
      </c>
      <c r="P38" s="7">
        <v>3</v>
      </c>
      <c r="Q38" s="7">
        <v>3</v>
      </c>
      <c r="R38" s="2">
        <v>1</v>
      </c>
      <c r="S38" s="2">
        <v>2</v>
      </c>
      <c r="T38" s="7">
        <v>2</v>
      </c>
      <c r="U38" s="7">
        <v>3</v>
      </c>
      <c r="V38" s="7">
        <v>3</v>
      </c>
      <c r="W38" s="7">
        <v>2</v>
      </c>
      <c r="X38" s="7">
        <v>3</v>
      </c>
      <c r="Y38" s="7">
        <v>2</v>
      </c>
      <c r="Z38" s="7">
        <v>2</v>
      </c>
      <c r="AA38" s="7">
        <v>3</v>
      </c>
      <c r="AB38" s="7">
        <v>4</v>
      </c>
      <c r="AC38" s="7">
        <v>2</v>
      </c>
      <c r="AF38" s="38">
        <v>33</v>
      </c>
      <c r="AG38" s="38" t="s">
        <v>250</v>
      </c>
      <c r="AH38" s="7">
        <f t="shared" si="2"/>
        <v>4</v>
      </c>
      <c r="AI38" s="7">
        <f t="shared" si="3"/>
        <v>4</v>
      </c>
      <c r="AJ38" s="7">
        <f t="shared" si="4"/>
        <v>4</v>
      </c>
      <c r="AK38" s="7">
        <f t="shared" si="5"/>
        <v>9</v>
      </c>
      <c r="AL38" s="7">
        <f t="shared" si="6"/>
        <v>4</v>
      </c>
      <c r="AM38" s="7">
        <f t="shared" si="7"/>
        <v>9</v>
      </c>
      <c r="AN38" s="7">
        <f t="shared" si="8"/>
        <v>9</v>
      </c>
      <c r="AO38" s="7">
        <f t="shared" si="9"/>
        <v>9</v>
      </c>
      <c r="AP38" s="7">
        <f t="shared" si="10"/>
        <v>4</v>
      </c>
      <c r="AQ38" s="7">
        <f t="shared" si="11"/>
        <v>9</v>
      </c>
      <c r="AR38" s="7">
        <f t="shared" si="12"/>
        <v>4</v>
      </c>
      <c r="AS38" s="7">
        <f t="shared" si="13"/>
        <v>4</v>
      </c>
      <c r="AT38" s="7">
        <f t="shared" si="14"/>
        <v>9</v>
      </c>
      <c r="AU38" s="7">
        <f t="shared" si="15"/>
        <v>9</v>
      </c>
      <c r="AV38" s="7">
        <f t="shared" si="16"/>
        <v>1</v>
      </c>
      <c r="AW38" s="7">
        <f t="shared" si="17"/>
        <v>4</v>
      </c>
      <c r="AX38" s="7">
        <f t="shared" si="18"/>
        <v>4</v>
      </c>
      <c r="AY38" s="7">
        <f t="shared" si="19"/>
        <v>9</v>
      </c>
      <c r="AZ38" s="7">
        <f t="shared" si="20"/>
        <v>9</v>
      </c>
      <c r="BA38" s="7">
        <f t="shared" si="21"/>
        <v>4</v>
      </c>
      <c r="BB38" s="7">
        <f t="shared" si="22"/>
        <v>9</v>
      </c>
      <c r="BC38" s="7">
        <f t="shared" si="23"/>
        <v>4</v>
      </c>
      <c r="BD38" s="7">
        <f t="shared" si="24"/>
        <v>4</v>
      </c>
      <c r="BE38" s="7">
        <f t="shared" si="25"/>
        <v>9</v>
      </c>
      <c r="BF38" s="7">
        <f t="shared" si="26"/>
        <v>16</v>
      </c>
      <c r="BG38" s="7">
        <f t="shared" si="27"/>
        <v>4</v>
      </c>
      <c r="BI38" s="38">
        <v>33</v>
      </c>
      <c r="BJ38" s="38" t="s">
        <v>250</v>
      </c>
      <c r="BK38" s="44">
        <f t="shared" si="28"/>
        <v>6.6372331159997203E-2</v>
      </c>
      <c r="BL38" s="44">
        <f t="shared" si="29"/>
        <v>7.3127242412713067E-2</v>
      </c>
      <c r="BM38" s="44">
        <f t="shared" si="30"/>
        <v>7.0754913767722499E-2</v>
      </c>
      <c r="BN38" s="44">
        <f t="shared" si="31"/>
        <v>0.11043152607484655</v>
      </c>
      <c r="BO38" s="44">
        <f t="shared" si="32"/>
        <v>7.2691236418481395E-2</v>
      </c>
      <c r="BP38" s="44">
        <f t="shared" si="33"/>
        <v>0.11058146711617285</v>
      </c>
      <c r="BQ38" s="44">
        <f t="shared" si="34"/>
        <v>0.11050642030256359</v>
      </c>
      <c r="BR38" s="44">
        <f t="shared" si="35"/>
        <v>0.1061988488107183</v>
      </c>
      <c r="BS38" s="44">
        <f t="shared" si="36"/>
        <v>2.3698944887213864E-2</v>
      </c>
      <c r="BT38" s="44">
        <f t="shared" si="37"/>
        <v>0.11149412193707495</v>
      </c>
      <c r="BU38" s="44">
        <f t="shared" si="38"/>
        <v>7.1066905451870152E-2</v>
      </c>
      <c r="BV38" s="44">
        <f t="shared" si="39"/>
        <v>7.2452355600221841E-2</v>
      </c>
      <c r="BW38" s="44">
        <f t="shared" si="40"/>
        <v>0.10832372170111783</v>
      </c>
      <c r="BX38" s="44">
        <f t="shared" si="41"/>
        <v>0.1125087900926024</v>
      </c>
      <c r="BY38" s="44">
        <f t="shared" si="42"/>
        <v>5.2631578947368418E-2</v>
      </c>
      <c r="BZ38" s="44">
        <f t="shared" si="43"/>
        <v>9.9258333397093015E-2</v>
      </c>
      <c r="CA38" s="44">
        <f t="shared" si="44"/>
        <v>7.6866244202408784E-2</v>
      </c>
      <c r="CB38" s="44">
        <f t="shared" si="45"/>
        <v>0.11188112109423022</v>
      </c>
      <c r="CC38" s="44">
        <f t="shared" si="46"/>
        <v>0.10832372170111783</v>
      </c>
      <c r="CD38" s="44">
        <f t="shared" si="47"/>
        <v>7.511157661886797E-2</v>
      </c>
      <c r="CE38" s="44">
        <f t="shared" si="48"/>
        <v>0.10762440050012628</v>
      </c>
      <c r="CF38" s="44">
        <f t="shared" si="49"/>
        <v>7.7615052570633281E-2</v>
      </c>
      <c r="CG38" s="44">
        <f t="shared" si="50"/>
        <v>7.156562669645132E-2</v>
      </c>
      <c r="CH38" s="44">
        <f t="shared" si="51"/>
        <v>0.10797236261230418</v>
      </c>
      <c r="CI38" s="44">
        <f t="shared" si="52"/>
        <v>0.14267527500128432</v>
      </c>
      <c r="CJ38" s="44">
        <f t="shared" si="53"/>
        <v>7.5164602800282893E-2</v>
      </c>
      <c r="CM38" s="38">
        <v>33</v>
      </c>
      <c r="CN38" s="38" t="s">
        <v>250</v>
      </c>
      <c r="CO38" s="44">
        <f t="shared" si="54"/>
        <v>9.8231050116795848E-3</v>
      </c>
      <c r="CP38" s="44">
        <f t="shared" si="55"/>
        <v>8.0439966653984372E-3</v>
      </c>
      <c r="CQ38" s="44">
        <f t="shared" si="56"/>
        <v>6.4386971528627469E-3</v>
      </c>
      <c r="CR38" s="44">
        <f t="shared" si="57"/>
        <v>8.6136590338380305E-3</v>
      </c>
      <c r="CS38" s="44">
        <f t="shared" si="58"/>
        <v>4.943004076456735E-3</v>
      </c>
      <c r="CT38" s="44">
        <f t="shared" si="59"/>
        <v>6.6348880269703706E-3</v>
      </c>
      <c r="CU38" s="44">
        <f t="shared" si="60"/>
        <v>5.9673466963384341E-3</v>
      </c>
      <c r="CV38" s="44">
        <f t="shared" si="61"/>
        <v>5.2037435917251969E-3</v>
      </c>
      <c r="CW38" s="44">
        <f t="shared" si="62"/>
        <v>1.04275357503741E-3</v>
      </c>
      <c r="CX38" s="44">
        <f t="shared" si="63"/>
        <v>4.3482707555459231E-3</v>
      </c>
      <c r="CY38" s="44">
        <f t="shared" si="64"/>
        <v>2.5584085962673253E-3</v>
      </c>
      <c r="CZ38" s="44">
        <f t="shared" si="65"/>
        <v>2.3184753792070988E-3</v>
      </c>
      <c r="DA38" s="44">
        <f t="shared" si="66"/>
        <v>3.1413879293324173E-3</v>
      </c>
      <c r="DB38" s="44">
        <f t="shared" si="67"/>
        <v>2.925228542407662E-3</v>
      </c>
      <c r="DC38" s="44">
        <f t="shared" si="68"/>
        <v>1.2105263157894735E-3</v>
      </c>
      <c r="DD38" s="44">
        <f t="shared" si="69"/>
        <v>2.0844250013389532E-3</v>
      </c>
      <c r="DE38" s="44">
        <f t="shared" si="70"/>
        <v>1.383592395643358E-3</v>
      </c>
      <c r="DF38" s="44">
        <f t="shared" si="71"/>
        <v>1.7900979375076835E-3</v>
      </c>
      <c r="DG38" s="44">
        <f t="shared" si="72"/>
        <v>1.5165321038156496E-3</v>
      </c>
      <c r="DH38" s="44">
        <f t="shared" si="73"/>
        <v>9.0133891942641565E-4</v>
      </c>
      <c r="DI38" s="44">
        <f t="shared" si="74"/>
        <v>1.0762440050012629E-3</v>
      </c>
      <c r="DJ38" s="44">
        <f t="shared" si="75"/>
        <v>6.2092042056506624E-4</v>
      </c>
      <c r="DK38" s="44">
        <f t="shared" si="76"/>
        <v>4.2939376017870793E-4</v>
      </c>
      <c r="DL38" s="44">
        <f t="shared" si="77"/>
        <v>4.3188945044921674E-4</v>
      </c>
      <c r="DM38" s="44">
        <f t="shared" si="78"/>
        <v>4.28025825003853E-4</v>
      </c>
      <c r="DN38" s="43">
        <f t="shared" si="79"/>
        <v>7.5164602800282889E-5</v>
      </c>
      <c r="EU38" s="38">
        <v>33</v>
      </c>
      <c r="EV38" s="38" t="s">
        <v>250</v>
      </c>
      <c r="EW38" s="2" t="s">
        <v>427</v>
      </c>
      <c r="EX38" s="52">
        <f t="shared" si="81"/>
        <v>1.4706761202680264E-2</v>
      </c>
      <c r="EY38" s="52">
        <f t="shared" si="82"/>
        <v>8.6219152592932648E-3</v>
      </c>
      <c r="FB38" s="38">
        <v>33</v>
      </c>
      <c r="FC38" s="38" t="s">
        <v>250</v>
      </c>
      <c r="FD38" s="2" t="s">
        <v>427</v>
      </c>
      <c r="FE38" s="49">
        <f t="shared" si="83"/>
        <v>0.36958441570173328</v>
      </c>
    </row>
    <row r="39" spans="2:161" x14ac:dyDescent="0.25">
      <c r="B39" s="38">
        <v>34</v>
      </c>
      <c r="C39" s="38" t="s">
        <v>251</v>
      </c>
      <c r="D39" s="7">
        <v>3</v>
      </c>
      <c r="E39" s="7">
        <v>3</v>
      </c>
      <c r="F39" s="7">
        <v>3</v>
      </c>
      <c r="G39" s="7">
        <v>3</v>
      </c>
      <c r="H39" s="7">
        <v>2</v>
      </c>
      <c r="I39" s="7">
        <v>3</v>
      </c>
      <c r="J39" s="7">
        <v>3</v>
      </c>
      <c r="K39" s="7">
        <v>2</v>
      </c>
      <c r="L39" s="7">
        <v>3</v>
      </c>
      <c r="M39" s="7">
        <v>2</v>
      </c>
      <c r="N39" s="7">
        <v>2</v>
      </c>
      <c r="O39" s="7">
        <v>2</v>
      </c>
      <c r="P39" s="7">
        <v>2</v>
      </c>
      <c r="Q39" s="7">
        <v>3</v>
      </c>
      <c r="R39" s="2">
        <v>2</v>
      </c>
      <c r="S39" s="2">
        <v>2</v>
      </c>
      <c r="T39" s="7">
        <v>2</v>
      </c>
      <c r="U39" s="7">
        <v>3</v>
      </c>
      <c r="V39" s="7">
        <v>3</v>
      </c>
      <c r="W39" s="7">
        <v>2</v>
      </c>
      <c r="X39" s="7">
        <v>2</v>
      </c>
      <c r="Y39" s="7">
        <v>3</v>
      </c>
      <c r="Z39" s="7">
        <v>3</v>
      </c>
      <c r="AA39" s="7">
        <v>3</v>
      </c>
      <c r="AB39" s="7">
        <v>4</v>
      </c>
      <c r="AC39" s="7">
        <v>2</v>
      </c>
      <c r="AF39" s="38">
        <v>34</v>
      </c>
      <c r="AG39" s="38" t="s">
        <v>251</v>
      </c>
      <c r="AH39" s="7">
        <f t="shared" si="2"/>
        <v>9</v>
      </c>
      <c r="AI39" s="7">
        <f t="shared" si="3"/>
        <v>9</v>
      </c>
      <c r="AJ39" s="7">
        <f t="shared" si="4"/>
        <v>9</v>
      </c>
      <c r="AK39" s="7">
        <f t="shared" si="5"/>
        <v>9</v>
      </c>
      <c r="AL39" s="7">
        <f t="shared" si="6"/>
        <v>4</v>
      </c>
      <c r="AM39" s="7">
        <f t="shared" si="7"/>
        <v>9</v>
      </c>
      <c r="AN39" s="7">
        <f t="shared" si="8"/>
        <v>9</v>
      </c>
      <c r="AO39" s="7">
        <f t="shared" si="9"/>
        <v>4</v>
      </c>
      <c r="AP39" s="7">
        <f t="shared" si="10"/>
        <v>9</v>
      </c>
      <c r="AQ39" s="7">
        <f t="shared" si="11"/>
        <v>4</v>
      </c>
      <c r="AR39" s="7">
        <f t="shared" si="12"/>
        <v>4</v>
      </c>
      <c r="AS39" s="7">
        <f t="shared" si="13"/>
        <v>4</v>
      </c>
      <c r="AT39" s="7">
        <f t="shared" si="14"/>
        <v>4</v>
      </c>
      <c r="AU39" s="7">
        <f t="shared" si="15"/>
        <v>9</v>
      </c>
      <c r="AV39" s="7">
        <f t="shared" si="16"/>
        <v>4</v>
      </c>
      <c r="AW39" s="7">
        <f t="shared" si="17"/>
        <v>4</v>
      </c>
      <c r="AX39" s="7">
        <f t="shared" si="18"/>
        <v>4</v>
      </c>
      <c r="AY39" s="7">
        <f t="shared" si="19"/>
        <v>9</v>
      </c>
      <c r="AZ39" s="7">
        <f t="shared" si="20"/>
        <v>9</v>
      </c>
      <c r="BA39" s="7">
        <f t="shared" si="21"/>
        <v>4</v>
      </c>
      <c r="BB39" s="7">
        <f t="shared" si="22"/>
        <v>4</v>
      </c>
      <c r="BC39" s="7">
        <f t="shared" si="23"/>
        <v>9</v>
      </c>
      <c r="BD39" s="7">
        <f t="shared" si="24"/>
        <v>9</v>
      </c>
      <c r="BE39" s="7">
        <f t="shared" si="25"/>
        <v>9</v>
      </c>
      <c r="BF39" s="7">
        <f t="shared" si="26"/>
        <v>16</v>
      </c>
      <c r="BG39" s="7">
        <f t="shared" si="27"/>
        <v>4</v>
      </c>
      <c r="BI39" s="38">
        <v>34</v>
      </c>
      <c r="BJ39" s="38" t="s">
        <v>251</v>
      </c>
      <c r="BK39" s="44">
        <f t="shared" si="28"/>
        <v>9.9558496739995797E-2</v>
      </c>
      <c r="BL39" s="44">
        <f t="shared" si="29"/>
        <v>0.10969086361906959</v>
      </c>
      <c r="BM39" s="44">
        <f t="shared" si="30"/>
        <v>0.10613237065158375</v>
      </c>
      <c r="BN39" s="44">
        <f t="shared" si="31"/>
        <v>0.11043152607484655</v>
      </c>
      <c r="BO39" s="44">
        <f t="shared" si="32"/>
        <v>7.2691236418481395E-2</v>
      </c>
      <c r="BP39" s="44">
        <f t="shared" si="33"/>
        <v>0.11058146711617285</v>
      </c>
      <c r="BQ39" s="44">
        <f t="shared" si="34"/>
        <v>0.11050642030256359</v>
      </c>
      <c r="BR39" s="44">
        <f t="shared" si="35"/>
        <v>7.079923254047886E-2</v>
      </c>
      <c r="BS39" s="44">
        <f t="shared" si="36"/>
        <v>3.55484173308208E-2</v>
      </c>
      <c r="BT39" s="44">
        <f t="shared" si="37"/>
        <v>7.4329414624716636E-2</v>
      </c>
      <c r="BU39" s="44">
        <f t="shared" si="38"/>
        <v>7.1066905451870152E-2</v>
      </c>
      <c r="BV39" s="44">
        <f t="shared" si="39"/>
        <v>7.2452355600221841E-2</v>
      </c>
      <c r="BW39" s="44">
        <f t="shared" si="40"/>
        <v>7.221581446741189E-2</v>
      </c>
      <c r="BX39" s="44">
        <f t="shared" si="41"/>
        <v>0.1125087900926024</v>
      </c>
      <c r="BY39" s="44">
        <f t="shared" si="42"/>
        <v>0.10526315789473684</v>
      </c>
      <c r="BZ39" s="44">
        <f t="shared" si="43"/>
        <v>9.9258333397093015E-2</v>
      </c>
      <c r="CA39" s="44">
        <f t="shared" si="44"/>
        <v>7.6866244202408784E-2</v>
      </c>
      <c r="CB39" s="44">
        <f t="shared" si="45"/>
        <v>0.11188112109423022</v>
      </c>
      <c r="CC39" s="44">
        <f t="shared" si="46"/>
        <v>0.10832372170111783</v>
      </c>
      <c r="CD39" s="44">
        <f t="shared" si="47"/>
        <v>7.511157661886797E-2</v>
      </c>
      <c r="CE39" s="44">
        <f t="shared" si="48"/>
        <v>7.1749600333417526E-2</v>
      </c>
      <c r="CF39" s="44">
        <f t="shared" si="49"/>
        <v>0.11642257885594992</v>
      </c>
      <c r="CG39" s="44">
        <f t="shared" si="50"/>
        <v>0.10734844004467697</v>
      </c>
      <c r="CH39" s="44">
        <f t="shared" si="51"/>
        <v>0.10797236261230418</v>
      </c>
      <c r="CI39" s="44">
        <f t="shared" si="52"/>
        <v>0.14267527500128432</v>
      </c>
      <c r="CJ39" s="44">
        <f t="shared" si="53"/>
        <v>7.5164602800282893E-2</v>
      </c>
      <c r="CM39" s="38">
        <v>34</v>
      </c>
      <c r="CN39" s="38" t="s">
        <v>251</v>
      </c>
      <c r="CO39" s="44">
        <f t="shared" si="54"/>
        <v>1.4734657517519378E-2</v>
      </c>
      <c r="CP39" s="44">
        <f t="shared" si="55"/>
        <v>1.2065994998097655E-2</v>
      </c>
      <c r="CQ39" s="44">
        <f t="shared" si="56"/>
        <v>9.6580457292941204E-3</v>
      </c>
      <c r="CR39" s="44">
        <f t="shared" si="57"/>
        <v>8.6136590338380305E-3</v>
      </c>
      <c r="CS39" s="44">
        <f t="shared" si="58"/>
        <v>4.943004076456735E-3</v>
      </c>
      <c r="CT39" s="44">
        <f t="shared" si="59"/>
        <v>6.6348880269703706E-3</v>
      </c>
      <c r="CU39" s="44">
        <f t="shared" si="60"/>
        <v>5.9673466963384341E-3</v>
      </c>
      <c r="CV39" s="44">
        <f t="shared" si="61"/>
        <v>3.4691623944834642E-3</v>
      </c>
      <c r="CW39" s="44">
        <f t="shared" si="62"/>
        <v>1.5641303625561151E-3</v>
      </c>
      <c r="CX39" s="44">
        <f t="shared" si="63"/>
        <v>2.8988471703639486E-3</v>
      </c>
      <c r="CY39" s="44">
        <f t="shared" si="64"/>
        <v>2.5584085962673253E-3</v>
      </c>
      <c r="CZ39" s="44">
        <f t="shared" si="65"/>
        <v>2.3184753792070988E-3</v>
      </c>
      <c r="DA39" s="44">
        <f t="shared" si="66"/>
        <v>2.094258619554945E-3</v>
      </c>
      <c r="DB39" s="44">
        <f t="shared" si="67"/>
        <v>2.925228542407662E-3</v>
      </c>
      <c r="DC39" s="44">
        <f t="shared" si="68"/>
        <v>2.4210526315789471E-3</v>
      </c>
      <c r="DD39" s="44">
        <f t="shared" si="69"/>
        <v>2.0844250013389532E-3</v>
      </c>
      <c r="DE39" s="44">
        <f t="shared" si="70"/>
        <v>1.383592395643358E-3</v>
      </c>
      <c r="DF39" s="44">
        <f t="shared" si="71"/>
        <v>1.7900979375076835E-3</v>
      </c>
      <c r="DG39" s="44">
        <f t="shared" si="72"/>
        <v>1.5165321038156496E-3</v>
      </c>
      <c r="DH39" s="44">
        <f t="shared" si="73"/>
        <v>9.0133891942641565E-4</v>
      </c>
      <c r="DI39" s="44">
        <f t="shared" si="74"/>
        <v>7.1749600333417525E-4</v>
      </c>
      <c r="DJ39" s="44">
        <f t="shared" si="75"/>
        <v>9.3138063084759941E-4</v>
      </c>
      <c r="DK39" s="44">
        <f t="shared" si="76"/>
        <v>6.4409064026806182E-4</v>
      </c>
      <c r="DL39" s="44">
        <f t="shared" si="77"/>
        <v>4.3188945044921674E-4</v>
      </c>
      <c r="DM39" s="44">
        <f t="shared" si="78"/>
        <v>4.28025825003853E-4</v>
      </c>
      <c r="DN39" s="43">
        <f t="shared" si="79"/>
        <v>7.5164602800282889E-5</v>
      </c>
      <c r="EU39" s="38">
        <v>34</v>
      </c>
      <c r="EV39" s="38" t="s">
        <v>251</v>
      </c>
      <c r="EW39" s="2" t="s">
        <v>428</v>
      </c>
      <c r="EX39" s="52">
        <f t="shared" si="81"/>
        <v>1.0418689874673729E-2</v>
      </c>
      <c r="EY39" s="52">
        <f t="shared" si="82"/>
        <v>1.0850160800811044E-2</v>
      </c>
      <c r="FB39" s="38">
        <v>34</v>
      </c>
      <c r="FC39" s="38" t="s">
        <v>251</v>
      </c>
      <c r="FD39" s="2" t="s">
        <v>428</v>
      </c>
      <c r="FE39" s="49">
        <f t="shared" si="83"/>
        <v>0.51014325909567471</v>
      </c>
    </row>
    <row r="40" spans="2:161" x14ac:dyDescent="0.25">
      <c r="B40" s="38">
        <v>35</v>
      </c>
      <c r="C40" s="39" t="s">
        <v>252</v>
      </c>
      <c r="D40" s="7">
        <v>2</v>
      </c>
      <c r="E40" s="7">
        <v>3</v>
      </c>
      <c r="F40" s="7">
        <v>3</v>
      </c>
      <c r="G40" s="7">
        <v>3</v>
      </c>
      <c r="H40" s="7">
        <v>2</v>
      </c>
      <c r="I40" s="7">
        <v>3</v>
      </c>
      <c r="J40" s="7">
        <v>2</v>
      </c>
      <c r="K40" s="7">
        <v>2</v>
      </c>
      <c r="L40" s="7">
        <v>3</v>
      </c>
      <c r="M40" s="7">
        <v>2</v>
      </c>
      <c r="N40" s="7">
        <v>2</v>
      </c>
      <c r="O40" s="7">
        <v>2</v>
      </c>
      <c r="P40" s="7">
        <v>3</v>
      </c>
      <c r="Q40" s="7">
        <v>3</v>
      </c>
      <c r="R40" s="2">
        <v>2</v>
      </c>
      <c r="S40" s="2">
        <v>1</v>
      </c>
      <c r="T40" s="7">
        <v>2</v>
      </c>
      <c r="U40" s="7">
        <v>3</v>
      </c>
      <c r="V40" s="7">
        <v>2</v>
      </c>
      <c r="W40" s="7">
        <v>2</v>
      </c>
      <c r="X40" s="7">
        <v>2</v>
      </c>
      <c r="Y40" s="7">
        <v>3</v>
      </c>
      <c r="Z40" s="7">
        <v>2</v>
      </c>
      <c r="AA40" s="7">
        <v>3</v>
      </c>
      <c r="AB40" s="7">
        <v>2</v>
      </c>
      <c r="AC40" s="7">
        <v>3</v>
      </c>
      <c r="AF40" s="38">
        <v>35</v>
      </c>
      <c r="AG40" s="39" t="s">
        <v>252</v>
      </c>
      <c r="AH40" s="7">
        <f t="shared" si="2"/>
        <v>4</v>
      </c>
      <c r="AI40" s="7">
        <f t="shared" si="3"/>
        <v>9</v>
      </c>
      <c r="AJ40" s="7">
        <f t="shared" si="4"/>
        <v>9</v>
      </c>
      <c r="AK40" s="7">
        <f t="shared" si="5"/>
        <v>9</v>
      </c>
      <c r="AL40" s="7">
        <f t="shared" si="6"/>
        <v>4</v>
      </c>
      <c r="AM40" s="7">
        <f t="shared" si="7"/>
        <v>9</v>
      </c>
      <c r="AN40" s="7">
        <f t="shared" si="8"/>
        <v>4</v>
      </c>
      <c r="AO40" s="7">
        <f t="shared" si="9"/>
        <v>4</v>
      </c>
      <c r="AP40" s="7">
        <f t="shared" si="10"/>
        <v>9</v>
      </c>
      <c r="AQ40" s="7">
        <f t="shared" si="11"/>
        <v>4</v>
      </c>
      <c r="AR40" s="7">
        <f t="shared" si="12"/>
        <v>4</v>
      </c>
      <c r="AS40" s="7">
        <f t="shared" si="13"/>
        <v>4</v>
      </c>
      <c r="AT40" s="7">
        <f t="shared" si="14"/>
        <v>9</v>
      </c>
      <c r="AU40" s="7">
        <f t="shared" si="15"/>
        <v>9</v>
      </c>
      <c r="AV40" s="7">
        <f t="shared" si="16"/>
        <v>4</v>
      </c>
      <c r="AW40" s="7">
        <f t="shared" si="17"/>
        <v>1</v>
      </c>
      <c r="AX40" s="7">
        <f t="shared" si="18"/>
        <v>4</v>
      </c>
      <c r="AY40" s="7">
        <f t="shared" si="19"/>
        <v>9</v>
      </c>
      <c r="AZ40" s="7">
        <f t="shared" si="20"/>
        <v>4</v>
      </c>
      <c r="BA40" s="7">
        <f t="shared" si="21"/>
        <v>4</v>
      </c>
      <c r="BB40" s="7">
        <f t="shared" si="22"/>
        <v>4</v>
      </c>
      <c r="BC40" s="7">
        <f t="shared" si="23"/>
        <v>9</v>
      </c>
      <c r="BD40" s="7">
        <f t="shared" si="24"/>
        <v>4</v>
      </c>
      <c r="BE40" s="7">
        <f t="shared" si="25"/>
        <v>9</v>
      </c>
      <c r="BF40" s="7">
        <f t="shared" si="26"/>
        <v>4</v>
      </c>
      <c r="BG40" s="7">
        <f t="shared" si="27"/>
        <v>9</v>
      </c>
      <c r="BI40" s="38">
        <v>35</v>
      </c>
      <c r="BJ40" s="39" t="s">
        <v>252</v>
      </c>
      <c r="BK40" s="44">
        <f t="shared" si="28"/>
        <v>6.6372331159997203E-2</v>
      </c>
      <c r="BL40" s="44">
        <f t="shared" si="29"/>
        <v>0.10969086361906959</v>
      </c>
      <c r="BM40" s="44">
        <f t="shared" si="30"/>
        <v>0.10613237065158375</v>
      </c>
      <c r="BN40" s="44">
        <f t="shared" si="31"/>
        <v>0.11043152607484655</v>
      </c>
      <c r="BO40" s="44">
        <f t="shared" si="32"/>
        <v>7.2691236418481395E-2</v>
      </c>
      <c r="BP40" s="44">
        <f t="shared" si="33"/>
        <v>0.11058146711617285</v>
      </c>
      <c r="BQ40" s="44">
        <f t="shared" si="34"/>
        <v>7.3670946868375733E-2</v>
      </c>
      <c r="BR40" s="44">
        <f t="shared" si="35"/>
        <v>7.079923254047886E-2</v>
      </c>
      <c r="BS40" s="44">
        <f t="shared" si="36"/>
        <v>3.55484173308208E-2</v>
      </c>
      <c r="BT40" s="44">
        <f t="shared" si="37"/>
        <v>7.4329414624716636E-2</v>
      </c>
      <c r="BU40" s="44">
        <f t="shared" si="38"/>
        <v>7.1066905451870152E-2</v>
      </c>
      <c r="BV40" s="44">
        <f t="shared" si="39"/>
        <v>7.2452355600221841E-2</v>
      </c>
      <c r="BW40" s="44">
        <f t="shared" si="40"/>
        <v>0.10832372170111783</v>
      </c>
      <c r="BX40" s="44">
        <f t="shared" si="41"/>
        <v>0.1125087900926024</v>
      </c>
      <c r="BY40" s="44">
        <f t="shared" si="42"/>
        <v>0.10526315789473684</v>
      </c>
      <c r="BZ40" s="44">
        <f t="shared" si="43"/>
        <v>4.9629166698546508E-2</v>
      </c>
      <c r="CA40" s="44">
        <f t="shared" si="44"/>
        <v>7.6866244202408784E-2</v>
      </c>
      <c r="CB40" s="44">
        <f t="shared" si="45"/>
        <v>0.11188112109423022</v>
      </c>
      <c r="CC40" s="44">
        <f t="shared" si="46"/>
        <v>7.221581446741189E-2</v>
      </c>
      <c r="CD40" s="44">
        <f t="shared" si="47"/>
        <v>7.511157661886797E-2</v>
      </c>
      <c r="CE40" s="44">
        <f t="shared" si="48"/>
        <v>7.1749600333417526E-2</v>
      </c>
      <c r="CF40" s="44">
        <f t="shared" si="49"/>
        <v>0.11642257885594992</v>
      </c>
      <c r="CG40" s="44">
        <f t="shared" si="50"/>
        <v>7.156562669645132E-2</v>
      </c>
      <c r="CH40" s="44">
        <f t="shared" si="51"/>
        <v>0.10797236261230418</v>
      </c>
      <c r="CI40" s="44">
        <f t="shared" si="52"/>
        <v>7.1337637500642162E-2</v>
      </c>
      <c r="CJ40" s="44">
        <f t="shared" si="53"/>
        <v>0.11274690420042432</v>
      </c>
      <c r="CM40" s="38">
        <v>35</v>
      </c>
      <c r="CN40" s="39" t="s">
        <v>252</v>
      </c>
      <c r="CO40" s="44">
        <f t="shared" si="54"/>
        <v>9.8231050116795848E-3</v>
      </c>
      <c r="CP40" s="44">
        <f t="shared" si="55"/>
        <v>1.2065994998097655E-2</v>
      </c>
      <c r="CQ40" s="44">
        <f t="shared" si="56"/>
        <v>9.6580457292941204E-3</v>
      </c>
      <c r="CR40" s="44">
        <f t="shared" si="57"/>
        <v>8.6136590338380305E-3</v>
      </c>
      <c r="CS40" s="44">
        <f t="shared" si="58"/>
        <v>4.943004076456735E-3</v>
      </c>
      <c r="CT40" s="44">
        <f t="shared" si="59"/>
        <v>6.6348880269703706E-3</v>
      </c>
      <c r="CU40" s="44">
        <f t="shared" si="60"/>
        <v>3.9782311308922897E-3</v>
      </c>
      <c r="CV40" s="44">
        <f t="shared" si="61"/>
        <v>3.4691623944834642E-3</v>
      </c>
      <c r="CW40" s="44">
        <f t="shared" si="62"/>
        <v>1.5641303625561151E-3</v>
      </c>
      <c r="CX40" s="44">
        <f t="shared" si="63"/>
        <v>2.8988471703639486E-3</v>
      </c>
      <c r="CY40" s="44">
        <f t="shared" si="64"/>
        <v>2.5584085962673253E-3</v>
      </c>
      <c r="CZ40" s="44">
        <f t="shared" si="65"/>
        <v>2.3184753792070988E-3</v>
      </c>
      <c r="DA40" s="44">
        <f t="shared" si="66"/>
        <v>3.1413879293324173E-3</v>
      </c>
      <c r="DB40" s="44">
        <f t="shared" si="67"/>
        <v>2.925228542407662E-3</v>
      </c>
      <c r="DC40" s="44">
        <f t="shared" si="68"/>
        <v>2.4210526315789471E-3</v>
      </c>
      <c r="DD40" s="44">
        <f t="shared" si="69"/>
        <v>1.0422125006694766E-3</v>
      </c>
      <c r="DE40" s="44">
        <f t="shared" si="70"/>
        <v>1.383592395643358E-3</v>
      </c>
      <c r="DF40" s="44">
        <f t="shared" si="71"/>
        <v>1.7900979375076835E-3</v>
      </c>
      <c r="DG40" s="44">
        <f t="shared" si="72"/>
        <v>1.0110214025437665E-3</v>
      </c>
      <c r="DH40" s="44">
        <f t="shared" si="73"/>
        <v>9.0133891942641565E-4</v>
      </c>
      <c r="DI40" s="44">
        <f t="shared" si="74"/>
        <v>7.1749600333417525E-4</v>
      </c>
      <c r="DJ40" s="44">
        <f t="shared" si="75"/>
        <v>9.3138063084759941E-4</v>
      </c>
      <c r="DK40" s="44">
        <f t="shared" si="76"/>
        <v>4.2939376017870793E-4</v>
      </c>
      <c r="DL40" s="44">
        <f t="shared" si="77"/>
        <v>4.3188945044921674E-4</v>
      </c>
      <c r="DM40" s="44">
        <f t="shared" si="78"/>
        <v>2.140129125019265E-4</v>
      </c>
      <c r="DN40" s="43">
        <f t="shared" si="79"/>
        <v>1.1274690420042433E-4</v>
      </c>
      <c r="EU40" s="38">
        <v>35</v>
      </c>
      <c r="EV40" s="39" t="s">
        <v>252</v>
      </c>
      <c r="EW40" s="2" t="s">
        <v>429</v>
      </c>
      <c r="EX40" s="52">
        <f t="shared" si="81"/>
        <v>1.353570794089117E-2</v>
      </c>
      <c r="EY40" s="52">
        <f t="shared" si="82"/>
        <v>8.9765157977606137E-3</v>
      </c>
      <c r="FB40" s="38">
        <v>35</v>
      </c>
      <c r="FC40" s="39" t="s">
        <v>252</v>
      </c>
      <c r="FD40" s="2" t="s">
        <v>429</v>
      </c>
      <c r="FE40" s="49">
        <f t="shared" si="83"/>
        <v>0.39873963149844749</v>
      </c>
    </row>
    <row r="41" spans="2:161" x14ac:dyDescent="0.25">
      <c r="B41" s="38">
        <v>36</v>
      </c>
      <c r="C41" s="39" t="s">
        <v>253</v>
      </c>
      <c r="D41" s="7">
        <v>3</v>
      </c>
      <c r="E41" s="7">
        <v>3</v>
      </c>
      <c r="F41" s="7">
        <v>3</v>
      </c>
      <c r="G41" s="7">
        <v>3</v>
      </c>
      <c r="H41" s="7">
        <v>3</v>
      </c>
      <c r="I41" s="7">
        <v>3</v>
      </c>
      <c r="J41" s="7">
        <v>1</v>
      </c>
      <c r="K41" s="7">
        <v>2</v>
      </c>
      <c r="L41" s="7">
        <v>3</v>
      </c>
      <c r="M41" s="7">
        <v>2</v>
      </c>
      <c r="N41" s="7">
        <v>2</v>
      </c>
      <c r="O41" s="7">
        <v>2</v>
      </c>
      <c r="P41" s="7">
        <v>3</v>
      </c>
      <c r="Q41" s="7">
        <v>2</v>
      </c>
      <c r="R41" s="2">
        <v>1</v>
      </c>
      <c r="S41" s="2">
        <v>2</v>
      </c>
      <c r="T41" s="7">
        <v>2</v>
      </c>
      <c r="U41" s="7">
        <v>3</v>
      </c>
      <c r="V41" s="7">
        <v>4</v>
      </c>
      <c r="W41" s="7">
        <v>2</v>
      </c>
      <c r="X41" s="7">
        <v>2</v>
      </c>
      <c r="Y41" s="7">
        <v>2</v>
      </c>
      <c r="Z41" s="7">
        <v>3</v>
      </c>
      <c r="AA41" s="7">
        <v>3</v>
      </c>
      <c r="AB41" s="7">
        <v>2</v>
      </c>
      <c r="AC41" s="7">
        <v>3</v>
      </c>
      <c r="AF41" s="38">
        <v>36</v>
      </c>
      <c r="AG41" s="39" t="s">
        <v>253</v>
      </c>
      <c r="AH41" s="7">
        <f t="shared" si="2"/>
        <v>9</v>
      </c>
      <c r="AI41" s="7">
        <f t="shared" si="3"/>
        <v>9</v>
      </c>
      <c r="AJ41" s="7">
        <f t="shared" si="4"/>
        <v>9</v>
      </c>
      <c r="AK41" s="7">
        <f t="shared" si="5"/>
        <v>9</v>
      </c>
      <c r="AL41" s="7">
        <f t="shared" si="6"/>
        <v>9</v>
      </c>
      <c r="AM41" s="7">
        <f t="shared" si="7"/>
        <v>9</v>
      </c>
      <c r="AN41" s="7">
        <f t="shared" si="8"/>
        <v>1</v>
      </c>
      <c r="AO41" s="7">
        <f t="shared" si="9"/>
        <v>4</v>
      </c>
      <c r="AP41" s="7">
        <f t="shared" si="10"/>
        <v>9</v>
      </c>
      <c r="AQ41" s="7">
        <f t="shared" si="11"/>
        <v>4</v>
      </c>
      <c r="AR41" s="7">
        <f t="shared" si="12"/>
        <v>4</v>
      </c>
      <c r="AS41" s="7">
        <f t="shared" si="13"/>
        <v>4</v>
      </c>
      <c r="AT41" s="7">
        <f t="shared" si="14"/>
        <v>9</v>
      </c>
      <c r="AU41" s="7">
        <f t="shared" si="15"/>
        <v>4</v>
      </c>
      <c r="AV41" s="7">
        <f t="shared" si="16"/>
        <v>1</v>
      </c>
      <c r="AW41" s="7">
        <f t="shared" si="17"/>
        <v>4</v>
      </c>
      <c r="AX41" s="7">
        <f t="shared" si="18"/>
        <v>4</v>
      </c>
      <c r="AY41" s="7">
        <f t="shared" si="19"/>
        <v>9</v>
      </c>
      <c r="AZ41" s="7">
        <f t="shared" si="20"/>
        <v>16</v>
      </c>
      <c r="BA41" s="7">
        <f t="shared" si="21"/>
        <v>4</v>
      </c>
      <c r="BB41" s="7">
        <f t="shared" si="22"/>
        <v>4</v>
      </c>
      <c r="BC41" s="7">
        <f t="shared" si="23"/>
        <v>4</v>
      </c>
      <c r="BD41" s="7">
        <f t="shared" si="24"/>
        <v>9</v>
      </c>
      <c r="BE41" s="7">
        <f t="shared" si="25"/>
        <v>9</v>
      </c>
      <c r="BF41" s="7">
        <f t="shared" si="26"/>
        <v>4</v>
      </c>
      <c r="BG41" s="7">
        <f t="shared" si="27"/>
        <v>9</v>
      </c>
      <c r="BI41" s="38">
        <v>36</v>
      </c>
      <c r="BJ41" s="39" t="s">
        <v>253</v>
      </c>
      <c r="BK41" s="44">
        <f t="shared" si="28"/>
        <v>9.9558496739995797E-2</v>
      </c>
      <c r="BL41" s="44">
        <f t="shared" si="29"/>
        <v>0.10969086361906959</v>
      </c>
      <c r="BM41" s="44">
        <f t="shared" si="30"/>
        <v>0.10613237065158375</v>
      </c>
      <c r="BN41" s="44">
        <f t="shared" si="31"/>
        <v>0.11043152607484655</v>
      </c>
      <c r="BO41" s="44">
        <f t="shared" si="32"/>
        <v>0.1090368546277221</v>
      </c>
      <c r="BP41" s="44">
        <f t="shared" si="33"/>
        <v>0.11058146711617285</v>
      </c>
      <c r="BQ41" s="44">
        <f t="shared" si="34"/>
        <v>3.6835473434187867E-2</v>
      </c>
      <c r="BR41" s="44">
        <f t="shared" si="35"/>
        <v>7.079923254047886E-2</v>
      </c>
      <c r="BS41" s="44">
        <f t="shared" si="36"/>
        <v>3.55484173308208E-2</v>
      </c>
      <c r="BT41" s="44">
        <f t="shared" si="37"/>
        <v>7.4329414624716636E-2</v>
      </c>
      <c r="BU41" s="44">
        <f t="shared" si="38"/>
        <v>7.1066905451870152E-2</v>
      </c>
      <c r="BV41" s="44">
        <f t="shared" si="39"/>
        <v>7.2452355600221841E-2</v>
      </c>
      <c r="BW41" s="44">
        <f t="shared" si="40"/>
        <v>0.10832372170111783</v>
      </c>
      <c r="BX41" s="44">
        <f t="shared" si="41"/>
        <v>7.500586006173493E-2</v>
      </c>
      <c r="BY41" s="44">
        <f t="shared" si="42"/>
        <v>5.2631578947368418E-2</v>
      </c>
      <c r="BZ41" s="44">
        <f t="shared" si="43"/>
        <v>9.9258333397093015E-2</v>
      </c>
      <c r="CA41" s="44">
        <f t="shared" si="44"/>
        <v>7.6866244202408784E-2</v>
      </c>
      <c r="CB41" s="44">
        <f t="shared" si="45"/>
        <v>0.11188112109423022</v>
      </c>
      <c r="CC41" s="44">
        <f t="shared" si="46"/>
        <v>0.14443162893482378</v>
      </c>
      <c r="CD41" s="44">
        <f t="shared" si="47"/>
        <v>7.511157661886797E-2</v>
      </c>
      <c r="CE41" s="44">
        <f t="shared" si="48"/>
        <v>7.1749600333417526E-2</v>
      </c>
      <c r="CF41" s="44">
        <f t="shared" si="49"/>
        <v>7.7615052570633281E-2</v>
      </c>
      <c r="CG41" s="44">
        <f t="shared" si="50"/>
        <v>0.10734844004467697</v>
      </c>
      <c r="CH41" s="44">
        <f t="shared" si="51"/>
        <v>0.10797236261230418</v>
      </c>
      <c r="CI41" s="44">
        <f t="shared" si="52"/>
        <v>7.1337637500642162E-2</v>
      </c>
      <c r="CJ41" s="44">
        <f t="shared" si="53"/>
        <v>0.11274690420042432</v>
      </c>
      <c r="CM41" s="38">
        <v>36</v>
      </c>
      <c r="CN41" s="39" t="s">
        <v>253</v>
      </c>
      <c r="CO41" s="44">
        <f t="shared" si="54"/>
        <v>1.4734657517519378E-2</v>
      </c>
      <c r="CP41" s="44">
        <f t="shared" si="55"/>
        <v>1.2065994998097655E-2</v>
      </c>
      <c r="CQ41" s="44">
        <f t="shared" si="56"/>
        <v>9.6580457292941204E-3</v>
      </c>
      <c r="CR41" s="44">
        <f t="shared" si="57"/>
        <v>8.6136590338380305E-3</v>
      </c>
      <c r="CS41" s="44">
        <f t="shared" si="58"/>
        <v>7.414506114685103E-3</v>
      </c>
      <c r="CT41" s="44">
        <f t="shared" si="59"/>
        <v>6.6348880269703706E-3</v>
      </c>
      <c r="CU41" s="44">
        <f t="shared" si="60"/>
        <v>1.9891155654461448E-3</v>
      </c>
      <c r="CV41" s="44">
        <f t="shared" si="61"/>
        <v>3.4691623944834642E-3</v>
      </c>
      <c r="CW41" s="44">
        <f t="shared" si="62"/>
        <v>1.5641303625561151E-3</v>
      </c>
      <c r="CX41" s="44">
        <f t="shared" si="63"/>
        <v>2.8988471703639486E-3</v>
      </c>
      <c r="CY41" s="44">
        <f t="shared" si="64"/>
        <v>2.5584085962673253E-3</v>
      </c>
      <c r="CZ41" s="44">
        <f t="shared" si="65"/>
        <v>2.3184753792070988E-3</v>
      </c>
      <c r="DA41" s="44">
        <f t="shared" si="66"/>
        <v>3.1413879293324173E-3</v>
      </c>
      <c r="DB41" s="44">
        <f t="shared" si="67"/>
        <v>1.9501523616051082E-3</v>
      </c>
      <c r="DC41" s="44">
        <f t="shared" si="68"/>
        <v>1.2105263157894735E-3</v>
      </c>
      <c r="DD41" s="44">
        <f t="shared" si="69"/>
        <v>2.0844250013389532E-3</v>
      </c>
      <c r="DE41" s="44">
        <f t="shared" si="70"/>
        <v>1.383592395643358E-3</v>
      </c>
      <c r="DF41" s="44">
        <f t="shared" si="71"/>
        <v>1.7900979375076835E-3</v>
      </c>
      <c r="DG41" s="44">
        <f t="shared" si="72"/>
        <v>2.022042805087533E-3</v>
      </c>
      <c r="DH41" s="44">
        <f t="shared" si="73"/>
        <v>9.0133891942641565E-4</v>
      </c>
      <c r="DI41" s="44">
        <f t="shared" si="74"/>
        <v>7.1749600333417525E-4</v>
      </c>
      <c r="DJ41" s="44">
        <f t="shared" si="75"/>
        <v>6.2092042056506624E-4</v>
      </c>
      <c r="DK41" s="44">
        <f t="shared" si="76"/>
        <v>6.4409064026806182E-4</v>
      </c>
      <c r="DL41" s="44">
        <f t="shared" si="77"/>
        <v>4.3188945044921674E-4</v>
      </c>
      <c r="DM41" s="44">
        <f t="shared" si="78"/>
        <v>2.140129125019265E-4</v>
      </c>
      <c r="DN41" s="43">
        <f t="shared" si="79"/>
        <v>1.1274690420042433E-4</v>
      </c>
      <c r="EU41" s="38">
        <v>36</v>
      </c>
      <c r="EV41" s="39" t="s">
        <v>253</v>
      </c>
      <c r="EW41" s="2" t="s">
        <v>430</v>
      </c>
      <c r="EX41" s="52">
        <f t="shared" si="81"/>
        <v>1.084385574519927E-2</v>
      </c>
      <c r="EY41" s="52">
        <f t="shared" si="82"/>
        <v>1.0858044297215869E-2</v>
      </c>
      <c r="FB41" s="38">
        <v>36</v>
      </c>
      <c r="FC41" s="39" t="s">
        <v>253</v>
      </c>
      <c r="FD41" s="2" t="s">
        <v>430</v>
      </c>
      <c r="FE41" s="49">
        <f t="shared" si="83"/>
        <v>0.50032689653875628</v>
      </c>
    </row>
    <row r="42" spans="2:161" x14ac:dyDescent="0.25">
      <c r="B42" s="38">
        <v>37</v>
      </c>
      <c r="C42" s="39" t="s">
        <v>254</v>
      </c>
      <c r="D42" s="7">
        <v>2</v>
      </c>
      <c r="E42" s="7">
        <v>3</v>
      </c>
      <c r="F42" s="7">
        <v>3</v>
      </c>
      <c r="G42" s="7">
        <v>3</v>
      </c>
      <c r="H42" s="7">
        <v>3</v>
      </c>
      <c r="I42" s="7">
        <v>3</v>
      </c>
      <c r="J42" s="7">
        <v>2</v>
      </c>
      <c r="K42" s="7">
        <v>2</v>
      </c>
      <c r="L42" s="7">
        <v>3</v>
      </c>
      <c r="M42" s="7">
        <v>2</v>
      </c>
      <c r="N42" s="7">
        <v>1</v>
      </c>
      <c r="O42" s="7">
        <v>2</v>
      </c>
      <c r="P42" s="7">
        <v>3</v>
      </c>
      <c r="Q42" s="7">
        <v>2</v>
      </c>
      <c r="R42" s="2">
        <v>2</v>
      </c>
      <c r="S42" s="2">
        <v>2</v>
      </c>
      <c r="T42" s="7">
        <v>2</v>
      </c>
      <c r="U42" s="7">
        <v>3</v>
      </c>
      <c r="V42" s="7">
        <v>2</v>
      </c>
      <c r="W42" s="7">
        <v>2</v>
      </c>
      <c r="X42" s="7">
        <v>2</v>
      </c>
      <c r="Y42" s="7">
        <v>2</v>
      </c>
      <c r="Z42" s="7">
        <v>3</v>
      </c>
      <c r="AA42" s="7">
        <v>3</v>
      </c>
      <c r="AB42" s="7">
        <v>2</v>
      </c>
      <c r="AC42" s="7">
        <v>3</v>
      </c>
      <c r="AF42" s="38">
        <v>37</v>
      </c>
      <c r="AG42" s="39" t="s">
        <v>254</v>
      </c>
      <c r="AH42" s="7">
        <f t="shared" si="2"/>
        <v>4</v>
      </c>
      <c r="AI42" s="7">
        <f t="shared" si="3"/>
        <v>9</v>
      </c>
      <c r="AJ42" s="7">
        <f t="shared" si="4"/>
        <v>9</v>
      </c>
      <c r="AK42" s="7">
        <f t="shared" si="5"/>
        <v>9</v>
      </c>
      <c r="AL42" s="7">
        <f t="shared" si="6"/>
        <v>9</v>
      </c>
      <c r="AM42" s="7">
        <f t="shared" si="7"/>
        <v>9</v>
      </c>
      <c r="AN42" s="7">
        <f t="shared" si="8"/>
        <v>4</v>
      </c>
      <c r="AO42" s="7">
        <f t="shared" si="9"/>
        <v>4</v>
      </c>
      <c r="AP42" s="7">
        <f t="shared" si="10"/>
        <v>9</v>
      </c>
      <c r="AQ42" s="7">
        <f t="shared" si="11"/>
        <v>4</v>
      </c>
      <c r="AR42" s="7">
        <f t="shared" si="12"/>
        <v>1</v>
      </c>
      <c r="AS42" s="7">
        <f t="shared" si="13"/>
        <v>4</v>
      </c>
      <c r="AT42" s="7">
        <f t="shared" si="14"/>
        <v>9</v>
      </c>
      <c r="AU42" s="7">
        <f t="shared" si="15"/>
        <v>4</v>
      </c>
      <c r="AV42" s="7">
        <f t="shared" si="16"/>
        <v>4</v>
      </c>
      <c r="AW42" s="7">
        <f t="shared" si="17"/>
        <v>4</v>
      </c>
      <c r="AX42" s="7">
        <f t="shared" si="18"/>
        <v>4</v>
      </c>
      <c r="AY42" s="7">
        <f t="shared" si="19"/>
        <v>9</v>
      </c>
      <c r="AZ42" s="7">
        <f t="shared" si="20"/>
        <v>4</v>
      </c>
      <c r="BA42" s="7">
        <f t="shared" si="21"/>
        <v>4</v>
      </c>
      <c r="BB42" s="7">
        <f t="shared" si="22"/>
        <v>4</v>
      </c>
      <c r="BC42" s="7">
        <f t="shared" si="23"/>
        <v>4</v>
      </c>
      <c r="BD42" s="7">
        <f t="shared" si="24"/>
        <v>9</v>
      </c>
      <c r="BE42" s="7">
        <f t="shared" si="25"/>
        <v>9</v>
      </c>
      <c r="BF42" s="7">
        <f t="shared" si="26"/>
        <v>4</v>
      </c>
      <c r="BG42" s="7">
        <f t="shared" si="27"/>
        <v>9</v>
      </c>
      <c r="BI42" s="38">
        <v>37</v>
      </c>
      <c r="BJ42" s="39" t="s">
        <v>254</v>
      </c>
      <c r="BK42" s="44">
        <f t="shared" si="28"/>
        <v>6.6372331159997203E-2</v>
      </c>
      <c r="BL42" s="44">
        <f t="shared" si="29"/>
        <v>0.10969086361906959</v>
      </c>
      <c r="BM42" s="44">
        <f t="shared" si="30"/>
        <v>0.10613237065158375</v>
      </c>
      <c r="BN42" s="44">
        <f t="shared" si="31"/>
        <v>0.11043152607484655</v>
      </c>
      <c r="BO42" s="44">
        <f t="shared" si="32"/>
        <v>0.1090368546277221</v>
      </c>
      <c r="BP42" s="44">
        <f t="shared" si="33"/>
        <v>0.11058146711617285</v>
      </c>
      <c r="BQ42" s="44">
        <f t="shared" si="34"/>
        <v>7.3670946868375733E-2</v>
      </c>
      <c r="BR42" s="44">
        <f t="shared" si="35"/>
        <v>7.079923254047886E-2</v>
      </c>
      <c r="BS42" s="44">
        <f t="shared" si="36"/>
        <v>3.55484173308208E-2</v>
      </c>
      <c r="BT42" s="44">
        <f t="shared" si="37"/>
        <v>7.4329414624716636E-2</v>
      </c>
      <c r="BU42" s="44">
        <f t="shared" si="38"/>
        <v>3.5533452725935076E-2</v>
      </c>
      <c r="BV42" s="44">
        <f t="shared" si="39"/>
        <v>7.2452355600221841E-2</v>
      </c>
      <c r="BW42" s="44">
        <f t="shared" si="40"/>
        <v>0.10832372170111783</v>
      </c>
      <c r="BX42" s="44">
        <f t="shared" si="41"/>
        <v>7.500586006173493E-2</v>
      </c>
      <c r="BY42" s="44">
        <f t="shared" si="42"/>
        <v>0.10526315789473684</v>
      </c>
      <c r="BZ42" s="44">
        <f t="shared" si="43"/>
        <v>9.9258333397093015E-2</v>
      </c>
      <c r="CA42" s="44">
        <f t="shared" si="44"/>
        <v>7.6866244202408784E-2</v>
      </c>
      <c r="CB42" s="44">
        <f t="shared" si="45"/>
        <v>0.11188112109423022</v>
      </c>
      <c r="CC42" s="44">
        <f t="shared" si="46"/>
        <v>7.221581446741189E-2</v>
      </c>
      <c r="CD42" s="44">
        <f t="shared" si="47"/>
        <v>7.511157661886797E-2</v>
      </c>
      <c r="CE42" s="44">
        <f t="shared" si="48"/>
        <v>7.1749600333417526E-2</v>
      </c>
      <c r="CF42" s="44">
        <f t="shared" si="49"/>
        <v>7.7615052570633281E-2</v>
      </c>
      <c r="CG42" s="44">
        <f t="shared" si="50"/>
        <v>0.10734844004467697</v>
      </c>
      <c r="CH42" s="44">
        <f t="shared" si="51"/>
        <v>0.10797236261230418</v>
      </c>
      <c r="CI42" s="44">
        <f t="shared" si="52"/>
        <v>7.1337637500642162E-2</v>
      </c>
      <c r="CJ42" s="44">
        <f t="shared" si="53"/>
        <v>0.11274690420042432</v>
      </c>
      <c r="CM42" s="38">
        <v>37</v>
      </c>
      <c r="CN42" s="39" t="s">
        <v>254</v>
      </c>
      <c r="CO42" s="44">
        <f t="shared" si="54"/>
        <v>9.8231050116795848E-3</v>
      </c>
      <c r="CP42" s="44">
        <f t="shared" si="55"/>
        <v>1.2065994998097655E-2</v>
      </c>
      <c r="CQ42" s="44">
        <f t="shared" si="56"/>
        <v>9.6580457292941204E-3</v>
      </c>
      <c r="CR42" s="44">
        <f t="shared" si="57"/>
        <v>8.6136590338380305E-3</v>
      </c>
      <c r="CS42" s="44">
        <f t="shared" si="58"/>
        <v>7.414506114685103E-3</v>
      </c>
      <c r="CT42" s="44">
        <f t="shared" si="59"/>
        <v>6.6348880269703706E-3</v>
      </c>
      <c r="CU42" s="44">
        <f t="shared" si="60"/>
        <v>3.9782311308922897E-3</v>
      </c>
      <c r="CV42" s="44">
        <f t="shared" si="61"/>
        <v>3.4691623944834642E-3</v>
      </c>
      <c r="CW42" s="44">
        <f t="shared" si="62"/>
        <v>1.5641303625561151E-3</v>
      </c>
      <c r="CX42" s="44">
        <f t="shared" si="63"/>
        <v>2.8988471703639486E-3</v>
      </c>
      <c r="CY42" s="44">
        <f t="shared" si="64"/>
        <v>1.2792042981336627E-3</v>
      </c>
      <c r="CZ42" s="44">
        <f t="shared" si="65"/>
        <v>2.3184753792070988E-3</v>
      </c>
      <c r="DA42" s="44">
        <f t="shared" si="66"/>
        <v>3.1413879293324173E-3</v>
      </c>
      <c r="DB42" s="44">
        <f t="shared" si="67"/>
        <v>1.9501523616051082E-3</v>
      </c>
      <c r="DC42" s="44">
        <f t="shared" si="68"/>
        <v>2.4210526315789471E-3</v>
      </c>
      <c r="DD42" s="44">
        <f t="shared" si="69"/>
        <v>2.0844250013389532E-3</v>
      </c>
      <c r="DE42" s="44">
        <f t="shared" si="70"/>
        <v>1.383592395643358E-3</v>
      </c>
      <c r="DF42" s="44">
        <f t="shared" si="71"/>
        <v>1.7900979375076835E-3</v>
      </c>
      <c r="DG42" s="44">
        <f t="shared" si="72"/>
        <v>1.0110214025437665E-3</v>
      </c>
      <c r="DH42" s="44">
        <f t="shared" si="73"/>
        <v>9.0133891942641565E-4</v>
      </c>
      <c r="DI42" s="44">
        <f t="shared" si="74"/>
        <v>7.1749600333417525E-4</v>
      </c>
      <c r="DJ42" s="44">
        <f t="shared" si="75"/>
        <v>6.2092042056506624E-4</v>
      </c>
      <c r="DK42" s="44">
        <f t="shared" si="76"/>
        <v>6.4409064026806182E-4</v>
      </c>
      <c r="DL42" s="44">
        <f t="shared" si="77"/>
        <v>4.3188945044921674E-4</v>
      </c>
      <c r="DM42" s="44">
        <f t="shared" si="78"/>
        <v>2.140129125019265E-4</v>
      </c>
      <c r="DN42" s="43">
        <f t="shared" si="79"/>
        <v>1.1274690420042433E-4</v>
      </c>
      <c r="EU42" s="38">
        <v>37</v>
      </c>
      <c r="EV42" s="39" t="s">
        <v>254</v>
      </c>
      <c r="EW42" s="2" t="s">
        <v>431</v>
      </c>
      <c r="EX42" s="52">
        <f t="shared" si="81"/>
        <v>1.3609102184088478E-2</v>
      </c>
      <c r="EY42" s="52">
        <f t="shared" si="82"/>
        <v>9.7628030036526672E-3</v>
      </c>
      <c r="FB42" s="38">
        <v>37</v>
      </c>
      <c r="FC42" s="39" t="s">
        <v>254</v>
      </c>
      <c r="FD42" s="2" t="s">
        <v>431</v>
      </c>
      <c r="FE42" s="49">
        <f t="shared" si="83"/>
        <v>0.41771532638141018</v>
      </c>
    </row>
    <row r="43" spans="2:161" x14ac:dyDescent="0.25">
      <c r="B43" s="38">
        <v>38</v>
      </c>
      <c r="C43" s="39" t="s">
        <v>255</v>
      </c>
      <c r="D43" s="7">
        <v>2</v>
      </c>
      <c r="E43" s="7">
        <v>3</v>
      </c>
      <c r="F43" s="7">
        <v>3</v>
      </c>
      <c r="G43" s="7">
        <v>2</v>
      </c>
      <c r="H43" s="7">
        <v>3</v>
      </c>
      <c r="I43" s="7">
        <v>2</v>
      </c>
      <c r="J43" s="7">
        <v>2</v>
      </c>
      <c r="K43" s="7">
        <v>2</v>
      </c>
      <c r="L43" s="7">
        <v>3</v>
      </c>
      <c r="M43" s="7">
        <v>2</v>
      </c>
      <c r="N43" s="7">
        <v>2</v>
      </c>
      <c r="O43" s="7">
        <v>2</v>
      </c>
      <c r="P43" s="7">
        <v>3</v>
      </c>
      <c r="Q43" s="7">
        <v>2</v>
      </c>
      <c r="R43" s="2">
        <v>2</v>
      </c>
      <c r="S43" s="2">
        <v>2</v>
      </c>
      <c r="T43" s="7">
        <v>2</v>
      </c>
      <c r="U43" s="7">
        <v>3</v>
      </c>
      <c r="V43" s="7">
        <v>2</v>
      </c>
      <c r="W43" s="7">
        <v>2</v>
      </c>
      <c r="X43" s="7">
        <v>2</v>
      </c>
      <c r="Y43" s="7">
        <v>2</v>
      </c>
      <c r="Z43" s="7">
        <v>3</v>
      </c>
      <c r="AA43" s="7">
        <v>3</v>
      </c>
      <c r="AB43" s="7">
        <v>2</v>
      </c>
      <c r="AC43" s="7">
        <v>3</v>
      </c>
      <c r="AF43" s="38">
        <v>38</v>
      </c>
      <c r="AG43" s="39" t="s">
        <v>255</v>
      </c>
      <c r="AH43" s="7">
        <f t="shared" si="2"/>
        <v>4</v>
      </c>
      <c r="AI43" s="7">
        <f t="shared" si="3"/>
        <v>9</v>
      </c>
      <c r="AJ43" s="7">
        <f t="shared" si="4"/>
        <v>9</v>
      </c>
      <c r="AK43" s="7">
        <f t="shared" si="5"/>
        <v>4</v>
      </c>
      <c r="AL43" s="7">
        <f t="shared" si="6"/>
        <v>9</v>
      </c>
      <c r="AM43" s="7">
        <f t="shared" si="7"/>
        <v>4</v>
      </c>
      <c r="AN43" s="7">
        <f t="shared" si="8"/>
        <v>4</v>
      </c>
      <c r="AO43" s="7">
        <f t="shared" si="9"/>
        <v>4</v>
      </c>
      <c r="AP43" s="7">
        <f t="shared" si="10"/>
        <v>9</v>
      </c>
      <c r="AQ43" s="7">
        <f t="shared" si="11"/>
        <v>4</v>
      </c>
      <c r="AR43" s="7">
        <f t="shared" si="12"/>
        <v>4</v>
      </c>
      <c r="AS43" s="7">
        <f t="shared" si="13"/>
        <v>4</v>
      </c>
      <c r="AT43" s="7">
        <f t="shared" si="14"/>
        <v>9</v>
      </c>
      <c r="AU43" s="7">
        <f t="shared" si="15"/>
        <v>4</v>
      </c>
      <c r="AV43" s="7">
        <f t="shared" si="16"/>
        <v>4</v>
      </c>
      <c r="AW43" s="7">
        <f t="shared" si="17"/>
        <v>4</v>
      </c>
      <c r="AX43" s="7">
        <f t="shared" si="18"/>
        <v>4</v>
      </c>
      <c r="AY43" s="7">
        <f t="shared" si="19"/>
        <v>9</v>
      </c>
      <c r="AZ43" s="7">
        <f t="shared" si="20"/>
        <v>4</v>
      </c>
      <c r="BA43" s="7">
        <f t="shared" si="21"/>
        <v>4</v>
      </c>
      <c r="BB43" s="7">
        <f t="shared" si="22"/>
        <v>4</v>
      </c>
      <c r="BC43" s="7">
        <f t="shared" si="23"/>
        <v>4</v>
      </c>
      <c r="BD43" s="7">
        <f t="shared" si="24"/>
        <v>9</v>
      </c>
      <c r="BE43" s="7">
        <f t="shared" si="25"/>
        <v>9</v>
      </c>
      <c r="BF43" s="7">
        <f t="shared" si="26"/>
        <v>4</v>
      </c>
      <c r="BG43" s="7">
        <f t="shared" si="27"/>
        <v>9</v>
      </c>
      <c r="BI43" s="38">
        <v>38</v>
      </c>
      <c r="BJ43" s="39" t="s">
        <v>255</v>
      </c>
      <c r="BK43" s="44">
        <f t="shared" si="28"/>
        <v>6.6372331159997203E-2</v>
      </c>
      <c r="BL43" s="44">
        <f t="shared" si="29"/>
        <v>0.10969086361906959</v>
      </c>
      <c r="BM43" s="44">
        <f t="shared" si="30"/>
        <v>0.10613237065158375</v>
      </c>
      <c r="BN43" s="44">
        <f t="shared" si="31"/>
        <v>7.3621017383231027E-2</v>
      </c>
      <c r="BO43" s="44">
        <f t="shared" si="32"/>
        <v>0.1090368546277221</v>
      </c>
      <c r="BP43" s="44">
        <f t="shared" si="33"/>
        <v>7.3720978077448568E-2</v>
      </c>
      <c r="BQ43" s="44">
        <f t="shared" si="34"/>
        <v>7.3670946868375733E-2</v>
      </c>
      <c r="BR43" s="44">
        <f t="shared" si="35"/>
        <v>7.079923254047886E-2</v>
      </c>
      <c r="BS43" s="44">
        <f t="shared" si="36"/>
        <v>3.55484173308208E-2</v>
      </c>
      <c r="BT43" s="44">
        <f t="shared" si="37"/>
        <v>7.4329414624716636E-2</v>
      </c>
      <c r="BU43" s="44">
        <f t="shared" si="38"/>
        <v>7.1066905451870152E-2</v>
      </c>
      <c r="BV43" s="44">
        <f t="shared" si="39"/>
        <v>7.2452355600221841E-2</v>
      </c>
      <c r="BW43" s="44">
        <f t="shared" si="40"/>
        <v>0.10832372170111783</v>
      </c>
      <c r="BX43" s="44">
        <f t="shared" si="41"/>
        <v>7.500586006173493E-2</v>
      </c>
      <c r="BY43" s="44">
        <f t="shared" si="42"/>
        <v>0.10526315789473684</v>
      </c>
      <c r="BZ43" s="44">
        <f t="shared" si="43"/>
        <v>9.9258333397093015E-2</v>
      </c>
      <c r="CA43" s="44">
        <f t="shared" si="44"/>
        <v>7.6866244202408784E-2</v>
      </c>
      <c r="CB43" s="44">
        <f t="shared" si="45"/>
        <v>0.11188112109423022</v>
      </c>
      <c r="CC43" s="44">
        <f t="shared" si="46"/>
        <v>7.221581446741189E-2</v>
      </c>
      <c r="CD43" s="44">
        <f t="shared" si="47"/>
        <v>7.511157661886797E-2</v>
      </c>
      <c r="CE43" s="44">
        <f t="shared" si="48"/>
        <v>7.1749600333417526E-2</v>
      </c>
      <c r="CF43" s="44">
        <f t="shared" si="49"/>
        <v>7.7615052570633281E-2</v>
      </c>
      <c r="CG43" s="44">
        <f t="shared" si="50"/>
        <v>0.10734844004467697</v>
      </c>
      <c r="CH43" s="44">
        <f t="shared" si="51"/>
        <v>0.10797236261230418</v>
      </c>
      <c r="CI43" s="44">
        <f t="shared" si="52"/>
        <v>7.1337637500642162E-2</v>
      </c>
      <c r="CJ43" s="44">
        <f t="shared" si="53"/>
        <v>0.11274690420042432</v>
      </c>
      <c r="CM43" s="38">
        <v>38</v>
      </c>
      <c r="CN43" s="39" t="s">
        <v>255</v>
      </c>
      <c r="CO43" s="44">
        <f t="shared" si="54"/>
        <v>9.8231050116795848E-3</v>
      </c>
      <c r="CP43" s="44">
        <f t="shared" si="55"/>
        <v>1.2065994998097655E-2</v>
      </c>
      <c r="CQ43" s="44">
        <f t="shared" si="56"/>
        <v>9.6580457292941204E-3</v>
      </c>
      <c r="CR43" s="44">
        <f t="shared" si="57"/>
        <v>5.7424393558920201E-3</v>
      </c>
      <c r="CS43" s="44">
        <f t="shared" si="58"/>
        <v>7.414506114685103E-3</v>
      </c>
      <c r="CT43" s="44">
        <f t="shared" si="59"/>
        <v>4.423258684646914E-3</v>
      </c>
      <c r="CU43" s="44">
        <f t="shared" si="60"/>
        <v>3.9782311308922897E-3</v>
      </c>
      <c r="CV43" s="44">
        <f t="shared" si="61"/>
        <v>3.4691623944834642E-3</v>
      </c>
      <c r="CW43" s="44">
        <f t="shared" si="62"/>
        <v>1.5641303625561151E-3</v>
      </c>
      <c r="CX43" s="44">
        <f t="shared" si="63"/>
        <v>2.8988471703639486E-3</v>
      </c>
      <c r="CY43" s="44">
        <f t="shared" si="64"/>
        <v>2.5584085962673253E-3</v>
      </c>
      <c r="CZ43" s="44">
        <f t="shared" si="65"/>
        <v>2.3184753792070988E-3</v>
      </c>
      <c r="DA43" s="44">
        <f t="shared" si="66"/>
        <v>3.1413879293324173E-3</v>
      </c>
      <c r="DB43" s="44">
        <f t="shared" si="67"/>
        <v>1.9501523616051082E-3</v>
      </c>
      <c r="DC43" s="44">
        <f t="shared" si="68"/>
        <v>2.4210526315789471E-3</v>
      </c>
      <c r="DD43" s="44">
        <f t="shared" si="69"/>
        <v>2.0844250013389532E-3</v>
      </c>
      <c r="DE43" s="44">
        <f t="shared" si="70"/>
        <v>1.383592395643358E-3</v>
      </c>
      <c r="DF43" s="44">
        <f t="shared" si="71"/>
        <v>1.7900979375076835E-3</v>
      </c>
      <c r="DG43" s="44">
        <f t="shared" si="72"/>
        <v>1.0110214025437665E-3</v>
      </c>
      <c r="DH43" s="44">
        <f t="shared" si="73"/>
        <v>9.0133891942641565E-4</v>
      </c>
      <c r="DI43" s="44">
        <f t="shared" si="74"/>
        <v>7.1749600333417525E-4</v>
      </c>
      <c r="DJ43" s="44">
        <f t="shared" si="75"/>
        <v>6.2092042056506624E-4</v>
      </c>
      <c r="DK43" s="44">
        <f t="shared" si="76"/>
        <v>6.4409064026806182E-4</v>
      </c>
      <c r="DL43" s="44">
        <f t="shared" si="77"/>
        <v>4.3188945044921674E-4</v>
      </c>
      <c r="DM43" s="44">
        <f t="shared" si="78"/>
        <v>2.140129125019265E-4</v>
      </c>
      <c r="DN43" s="43">
        <f t="shared" si="79"/>
        <v>1.1274690420042433E-4</v>
      </c>
      <c r="EU43" s="38">
        <v>38</v>
      </c>
      <c r="EV43" s="39" t="s">
        <v>255</v>
      </c>
      <c r="EW43" s="2" t="s">
        <v>432</v>
      </c>
      <c r="EX43" s="52">
        <f t="shared" si="81"/>
        <v>1.4131613151951236E-2</v>
      </c>
      <c r="EY43" s="52">
        <f t="shared" si="82"/>
        <v>8.5838523823880079E-3</v>
      </c>
      <c r="FB43" s="38">
        <v>38</v>
      </c>
      <c r="FC43" s="39" t="s">
        <v>255</v>
      </c>
      <c r="FD43" s="2" t="s">
        <v>432</v>
      </c>
      <c r="FE43" s="49">
        <f t="shared" si="83"/>
        <v>0.37788582274097332</v>
      </c>
    </row>
    <row r="44" spans="2:161" x14ac:dyDescent="0.25">
      <c r="B44" s="38">
        <v>39</v>
      </c>
      <c r="C44" s="39" t="s">
        <v>256</v>
      </c>
      <c r="D44" s="7">
        <v>4</v>
      </c>
      <c r="E44" s="7">
        <v>3</v>
      </c>
      <c r="F44" s="7">
        <v>4</v>
      </c>
      <c r="G44" s="7">
        <v>2</v>
      </c>
      <c r="H44" s="7">
        <v>3</v>
      </c>
      <c r="I44" s="7">
        <v>2</v>
      </c>
      <c r="J44" s="7">
        <v>1</v>
      </c>
      <c r="K44" s="7">
        <v>3</v>
      </c>
      <c r="L44" s="7">
        <v>4</v>
      </c>
      <c r="M44" s="7">
        <v>2</v>
      </c>
      <c r="N44" s="7">
        <v>3</v>
      </c>
      <c r="O44" s="7">
        <v>3</v>
      </c>
      <c r="P44" s="7">
        <v>2</v>
      </c>
      <c r="Q44" s="7">
        <v>2</v>
      </c>
      <c r="R44" s="2">
        <v>1</v>
      </c>
      <c r="S44" s="2">
        <v>1</v>
      </c>
      <c r="T44" s="7">
        <v>2</v>
      </c>
      <c r="U44" s="7">
        <v>3</v>
      </c>
      <c r="V44" s="7">
        <v>2</v>
      </c>
      <c r="W44" s="7">
        <v>3</v>
      </c>
      <c r="X44" s="7">
        <v>3</v>
      </c>
      <c r="Y44" s="7">
        <v>1</v>
      </c>
      <c r="Z44" s="7">
        <v>2</v>
      </c>
      <c r="AA44" s="7">
        <v>2</v>
      </c>
      <c r="AB44" s="7">
        <v>4</v>
      </c>
      <c r="AC44" s="7">
        <v>2</v>
      </c>
      <c r="AF44" s="38">
        <v>39</v>
      </c>
      <c r="AG44" s="39" t="s">
        <v>256</v>
      </c>
      <c r="AH44" s="7">
        <f t="shared" si="2"/>
        <v>16</v>
      </c>
      <c r="AI44" s="7">
        <f t="shared" si="3"/>
        <v>9</v>
      </c>
      <c r="AJ44" s="7">
        <f t="shared" si="4"/>
        <v>16</v>
      </c>
      <c r="AK44" s="7">
        <f t="shared" si="5"/>
        <v>4</v>
      </c>
      <c r="AL44" s="7">
        <f t="shared" si="6"/>
        <v>9</v>
      </c>
      <c r="AM44" s="7">
        <f t="shared" si="7"/>
        <v>4</v>
      </c>
      <c r="AN44" s="7">
        <f t="shared" si="8"/>
        <v>1</v>
      </c>
      <c r="AO44" s="7">
        <f t="shared" si="9"/>
        <v>9</v>
      </c>
      <c r="AP44" s="7">
        <f t="shared" si="10"/>
        <v>16</v>
      </c>
      <c r="AQ44" s="7">
        <f t="shared" si="11"/>
        <v>4</v>
      </c>
      <c r="AR44" s="7">
        <f t="shared" si="12"/>
        <v>9</v>
      </c>
      <c r="AS44" s="7">
        <f t="shared" si="13"/>
        <v>9</v>
      </c>
      <c r="AT44" s="7">
        <f t="shared" si="14"/>
        <v>4</v>
      </c>
      <c r="AU44" s="7">
        <f t="shared" si="15"/>
        <v>4</v>
      </c>
      <c r="AV44" s="7">
        <f t="shared" si="16"/>
        <v>1</v>
      </c>
      <c r="AW44" s="7">
        <f t="shared" si="17"/>
        <v>1</v>
      </c>
      <c r="AX44" s="7">
        <f t="shared" si="18"/>
        <v>4</v>
      </c>
      <c r="AY44" s="7">
        <f t="shared" si="19"/>
        <v>9</v>
      </c>
      <c r="AZ44" s="7">
        <f t="shared" si="20"/>
        <v>4</v>
      </c>
      <c r="BA44" s="7">
        <f t="shared" si="21"/>
        <v>9</v>
      </c>
      <c r="BB44" s="7">
        <f t="shared" si="22"/>
        <v>9</v>
      </c>
      <c r="BC44" s="7">
        <f t="shared" si="23"/>
        <v>1</v>
      </c>
      <c r="BD44" s="7">
        <f t="shared" si="24"/>
        <v>4</v>
      </c>
      <c r="BE44" s="7">
        <f t="shared" si="25"/>
        <v>4</v>
      </c>
      <c r="BF44" s="7">
        <f t="shared" si="26"/>
        <v>16</v>
      </c>
      <c r="BG44" s="7">
        <f t="shared" si="27"/>
        <v>4</v>
      </c>
      <c r="BI44" s="38">
        <v>39</v>
      </c>
      <c r="BJ44" s="39" t="s">
        <v>256</v>
      </c>
      <c r="BK44" s="44">
        <f t="shared" si="28"/>
        <v>0.13274466231999441</v>
      </c>
      <c r="BL44" s="44">
        <f t="shared" si="29"/>
        <v>0.10969086361906959</v>
      </c>
      <c r="BM44" s="44">
        <f t="shared" si="30"/>
        <v>0.141509827535445</v>
      </c>
      <c r="BN44" s="44">
        <f t="shared" si="31"/>
        <v>7.3621017383231027E-2</v>
      </c>
      <c r="BO44" s="44">
        <f t="shared" si="32"/>
        <v>0.1090368546277221</v>
      </c>
      <c r="BP44" s="44">
        <f t="shared" si="33"/>
        <v>7.3720978077448568E-2</v>
      </c>
      <c r="BQ44" s="44">
        <f t="shared" si="34"/>
        <v>3.6835473434187867E-2</v>
      </c>
      <c r="BR44" s="44">
        <f t="shared" si="35"/>
        <v>0.1061988488107183</v>
      </c>
      <c r="BS44" s="44">
        <f t="shared" si="36"/>
        <v>4.7397889774427729E-2</v>
      </c>
      <c r="BT44" s="44">
        <f t="shared" si="37"/>
        <v>7.4329414624716636E-2</v>
      </c>
      <c r="BU44" s="44">
        <f t="shared" si="38"/>
        <v>0.10660035817780522</v>
      </c>
      <c r="BV44" s="44">
        <f t="shared" si="39"/>
        <v>0.10867853340033277</v>
      </c>
      <c r="BW44" s="44">
        <f t="shared" si="40"/>
        <v>7.221581446741189E-2</v>
      </c>
      <c r="BX44" s="44">
        <f t="shared" si="41"/>
        <v>7.500586006173493E-2</v>
      </c>
      <c r="BY44" s="44">
        <f t="shared" si="42"/>
        <v>5.2631578947368418E-2</v>
      </c>
      <c r="BZ44" s="44">
        <f t="shared" si="43"/>
        <v>4.9629166698546508E-2</v>
      </c>
      <c r="CA44" s="44">
        <f t="shared" si="44"/>
        <v>7.6866244202408784E-2</v>
      </c>
      <c r="CB44" s="44">
        <f t="shared" si="45"/>
        <v>0.11188112109423022</v>
      </c>
      <c r="CC44" s="44">
        <f t="shared" si="46"/>
        <v>7.221581446741189E-2</v>
      </c>
      <c r="CD44" s="44">
        <f t="shared" si="47"/>
        <v>0.11266736492830196</v>
      </c>
      <c r="CE44" s="44">
        <f t="shared" si="48"/>
        <v>0.10762440050012628</v>
      </c>
      <c r="CF44" s="44">
        <f t="shared" si="49"/>
        <v>3.880752628531664E-2</v>
      </c>
      <c r="CG44" s="44">
        <f t="shared" si="50"/>
        <v>7.156562669645132E-2</v>
      </c>
      <c r="CH44" s="44">
        <f t="shared" si="51"/>
        <v>7.198157507486945E-2</v>
      </c>
      <c r="CI44" s="44">
        <f t="shared" si="52"/>
        <v>0.14267527500128432</v>
      </c>
      <c r="CJ44" s="44">
        <f t="shared" si="53"/>
        <v>7.5164602800282893E-2</v>
      </c>
      <c r="CM44" s="38">
        <v>39</v>
      </c>
      <c r="CN44" s="39" t="s">
        <v>256</v>
      </c>
      <c r="CO44" s="44">
        <f t="shared" si="54"/>
        <v>1.964621002335917E-2</v>
      </c>
      <c r="CP44" s="44">
        <f t="shared" si="55"/>
        <v>1.2065994998097655E-2</v>
      </c>
      <c r="CQ44" s="44">
        <f t="shared" si="56"/>
        <v>1.2877394305725494E-2</v>
      </c>
      <c r="CR44" s="44">
        <f t="shared" si="57"/>
        <v>5.7424393558920201E-3</v>
      </c>
      <c r="CS44" s="44">
        <f t="shared" si="58"/>
        <v>7.414506114685103E-3</v>
      </c>
      <c r="CT44" s="44">
        <f t="shared" si="59"/>
        <v>4.423258684646914E-3</v>
      </c>
      <c r="CU44" s="44">
        <f t="shared" si="60"/>
        <v>1.9891155654461448E-3</v>
      </c>
      <c r="CV44" s="44">
        <f t="shared" si="61"/>
        <v>5.2037435917251969E-3</v>
      </c>
      <c r="CW44" s="44">
        <f t="shared" si="62"/>
        <v>2.0855071500748201E-3</v>
      </c>
      <c r="CX44" s="44">
        <f t="shared" si="63"/>
        <v>2.8988471703639486E-3</v>
      </c>
      <c r="CY44" s="44">
        <f t="shared" si="64"/>
        <v>3.8376128944009875E-3</v>
      </c>
      <c r="CZ44" s="44">
        <f t="shared" si="65"/>
        <v>3.4777130688106489E-3</v>
      </c>
      <c r="DA44" s="44">
        <f t="shared" si="66"/>
        <v>2.094258619554945E-3</v>
      </c>
      <c r="DB44" s="44">
        <f t="shared" si="67"/>
        <v>1.9501523616051082E-3</v>
      </c>
      <c r="DC44" s="44">
        <f t="shared" si="68"/>
        <v>1.2105263157894735E-3</v>
      </c>
      <c r="DD44" s="44">
        <f t="shared" si="69"/>
        <v>1.0422125006694766E-3</v>
      </c>
      <c r="DE44" s="44">
        <f t="shared" si="70"/>
        <v>1.383592395643358E-3</v>
      </c>
      <c r="DF44" s="44">
        <f t="shared" si="71"/>
        <v>1.7900979375076835E-3</v>
      </c>
      <c r="DG44" s="44">
        <f t="shared" si="72"/>
        <v>1.0110214025437665E-3</v>
      </c>
      <c r="DH44" s="44">
        <f t="shared" si="73"/>
        <v>1.3520083791396236E-3</v>
      </c>
      <c r="DI44" s="44">
        <f t="shared" si="74"/>
        <v>1.0762440050012629E-3</v>
      </c>
      <c r="DJ44" s="44">
        <f t="shared" si="75"/>
        <v>3.1046021028253312E-4</v>
      </c>
      <c r="DK44" s="44">
        <f t="shared" si="76"/>
        <v>4.2939376017870793E-4</v>
      </c>
      <c r="DL44" s="44">
        <f t="shared" si="77"/>
        <v>2.8792630029947781E-4</v>
      </c>
      <c r="DM44" s="44">
        <f t="shared" si="78"/>
        <v>4.28025825003853E-4</v>
      </c>
      <c r="DN44" s="43">
        <f t="shared" si="79"/>
        <v>7.5164602800282889E-5</v>
      </c>
      <c r="EU44" s="38">
        <v>39</v>
      </c>
      <c r="EV44" s="39" t="s">
        <v>256</v>
      </c>
      <c r="EW44" s="2" t="s">
        <v>433</v>
      </c>
      <c r="EX44" s="52">
        <f t="shared" si="81"/>
        <v>9.732080995556865E-3</v>
      </c>
      <c r="EY44" s="52">
        <f t="shared" si="82"/>
        <v>1.4426785364581234E-2</v>
      </c>
      <c r="FB44" s="38">
        <v>39</v>
      </c>
      <c r="FC44" s="39" t="s">
        <v>256</v>
      </c>
      <c r="FD44" s="2" t="s">
        <v>433</v>
      </c>
      <c r="FE44" s="49">
        <f t="shared" si="83"/>
        <v>0.5971631760166235</v>
      </c>
    </row>
    <row r="45" spans="2:161" x14ac:dyDescent="0.25">
      <c r="B45" s="38">
        <v>40</v>
      </c>
      <c r="C45" s="39" t="s">
        <v>257</v>
      </c>
      <c r="D45" s="7">
        <v>4</v>
      </c>
      <c r="E45" s="7">
        <v>3</v>
      </c>
      <c r="F45" s="7">
        <v>4</v>
      </c>
      <c r="G45" s="7">
        <v>2</v>
      </c>
      <c r="H45" s="7">
        <v>3</v>
      </c>
      <c r="I45" s="7">
        <v>2</v>
      </c>
      <c r="J45" s="7">
        <v>2</v>
      </c>
      <c r="K45" s="7">
        <v>3</v>
      </c>
      <c r="L45" s="7">
        <v>2</v>
      </c>
      <c r="M45" s="7">
        <v>2</v>
      </c>
      <c r="N45" s="7">
        <v>3</v>
      </c>
      <c r="O45" s="7">
        <v>3</v>
      </c>
      <c r="P45" s="7">
        <v>3</v>
      </c>
      <c r="Q45" s="7">
        <v>2</v>
      </c>
      <c r="R45" s="2">
        <v>2</v>
      </c>
      <c r="S45" s="2">
        <v>2</v>
      </c>
      <c r="T45" s="7">
        <v>1</v>
      </c>
      <c r="U45" s="7">
        <v>2</v>
      </c>
      <c r="V45" s="7">
        <v>2</v>
      </c>
      <c r="W45" s="7">
        <v>3</v>
      </c>
      <c r="X45" s="7">
        <v>2</v>
      </c>
      <c r="Y45" s="7">
        <v>2</v>
      </c>
      <c r="Z45" s="7">
        <v>2</v>
      </c>
      <c r="AA45" s="7">
        <v>2</v>
      </c>
      <c r="AB45" s="7">
        <v>2</v>
      </c>
      <c r="AC45" s="7">
        <v>3</v>
      </c>
      <c r="AF45" s="38">
        <v>40</v>
      </c>
      <c r="AG45" s="39" t="s">
        <v>257</v>
      </c>
      <c r="AH45" s="7">
        <f t="shared" si="2"/>
        <v>16</v>
      </c>
      <c r="AI45" s="7">
        <f t="shared" si="3"/>
        <v>9</v>
      </c>
      <c r="AJ45" s="7">
        <f t="shared" si="4"/>
        <v>16</v>
      </c>
      <c r="AK45" s="7">
        <f t="shared" si="5"/>
        <v>4</v>
      </c>
      <c r="AL45" s="7">
        <f t="shared" si="6"/>
        <v>9</v>
      </c>
      <c r="AM45" s="7">
        <f t="shared" si="7"/>
        <v>4</v>
      </c>
      <c r="AN45" s="7">
        <f t="shared" si="8"/>
        <v>4</v>
      </c>
      <c r="AO45" s="7">
        <f t="shared" si="9"/>
        <v>9</v>
      </c>
      <c r="AP45" s="7">
        <f t="shared" si="10"/>
        <v>4</v>
      </c>
      <c r="AQ45" s="7">
        <f t="shared" si="11"/>
        <v>4</v>
      </c>
      <c r="AR45" s="7">
        <f t="shared" si="12"/>
        <v>9</v>
      </c>
      <c r="AS45" s="7">
        <f t="shared" si="13"/>
        <v>9</v>
      </c>
      <c r="AT45" s="7">
        <f t="shared" si="14"/>
        <v>9</v>
      </c>
      <c r="AU45" s="7">
        <f t="shared" si="15"/>
        <v>4</v>
      </c>
      <c r="AV45" s="7">
        <f t="shared" si="16"/>
        <v>4</v>
      </c>
      <c r="AW45" s="7">
        <f t="shared" si="17"/>
        <v>4</v>
      </c>
      <c r="AX45" s="7">
        <f t="shared" si="18"/>
        <v>1</v>
      </c>
      <c r="AY45" s="7">
        <f t="shared" si="19"/>
        <v>4</v>
      </c>
      <c r="AZ45" s="7">
        <f t="shared" si="20"/>
        <v>4</v>
      </c>
      <c r="BA45" s="7">
        <f t="shared" si="21"/>
        <v>9</v>
      </c>
      <c r="BB45" s="7">
        <f t="shared" si="22"/>
        <v>4</v>
      </c>
      <c r="BC45" s="7">
        <f t="shared" si="23"/>
        <v>4</v>
      </c>
      <c r="BD45" s="7">
        <f t="shared" si="24"/>
        <v>4</v>
      </c>
      <c r="BE45" s="7">
        <f t="shared" si="25"/>
        <v>4</v>
      </c>
      <c r="BF45" s="7">
        <f t="shared" si="26"/>
        <v>4</v>
      </c>
      <c r="BG45" s="7">
        <f t="shared" si="27"/>
        <v>9</v>
      </c>
      <c r="BI45" s="38">
        <v>40</v>
      </c>
      <c r="BJ45" s="39" t="s">
        <v>257</v>
      </c>
      <c r="BK45" s="44">
        <f t="shared" si="28"/>
        <v>0.13274466231999441</v>
      </c>
      <c r="BL45" s="44">
        <f t="shared" si="29"/>
        <v>0.10969086361906959</v>
      </c>
      <c r="BM45" s="44">
        <f t="shared" si="30"/>
        <v>0.141509827535445</v>
      </c>
      <c r="BN45" s="44">
        <f t="shared" si="31"/>
        <v>7.3621017383231027E-2</v>
      </c>
      <c r="BO45" s="44">
        <f t="shared" si="32"/>
        <v>0.1090368546277221</v>
      </c>
      <c r="BP45" s="44">
        <f t="shared" si="33"/>
        <v>7.3720978077448568E-2</v>
      </c>
      <c r="BQ45" s="44">
        <f t="shared" si="34"/>
        <v>7.3670946868375733E-2</v>
      </c>
      <c r="BR45" s="44">
        <f t="shared" si="35"/>
        <v>0.1061988488107183</v>
      </c>
      <c r="BS45" s="44">
        <f t="shared" si="36"/>
        <v>2.3698944887213864E-2</v>
      </c>
      <c r="BT45" s="44">
        <f t="shared" si="37"/>
        <v>7.4329414624716636E-2</v>
      </c>
      <c r="BU45" s="44">
        <f t="shared" si="38"/>
        <v>0.10660035817780522</v>
      </c>
      <c r="BV45" s="44">
        <f t="shared" si="39"/>
        <v>0.10867853340033277</v>
      </c>
      <c r="BW45" s="44">
        <f t="shared" si="40"/>
        <v>0.10832372170111783</v>
      </c>
      <c r="BX45" s="44">
        <f t="shared" si="41"/>
        <v>7.500586006173493E-2</v>
      </c>
      <c r="BY45" s="44">
        <f t="shared" si="42"/>
        <v>0.10526315789473684</v>
      </c>
      <c r="BZ45" s="44">
        <f t="shared" si="43"/>
        <v>9.9258333397093015E-2</v>
      </c>
      <c r="CA45" s="44">
        <f t="shared" si="44"/>
        <v>3.8433122101204392E-2</v>
      </c>
      <c r="CB45" s="44">
        <f t="shared" si="45"/>
        <v>7.4587414062820143E-2</v>
      </c>
      <c r="CC45" s="44">
        <f t="shared" si="46"/>
        <v>7.221581446741189E-2</v>
      </c>
      <c r="CD45" s="44">
        <f t="shared" si="47"/>
        <v>0.11266736492830196</v>
      </c>
      <c r="CE45" s="44">
        <f t="shared" si="48"/>
        <v>7.1749600333417526E-2</v>
      </c>
      <c r="CF45" s="44">
        <f t="shared" si="49"/>
        <v>7.7615052570633281E-2</v>
      </c>
      <c r="CG45" s="44">
        <f t="shared" si="50"/>
        <v>7.156562669645132E-2</v>
      </c>
      <c r="CH45" s="44">
        <f t="shared" si="51"/>
        <v>7.198157507486945E-2</v>
      </c>
      <c r="CI45" s="44">
        <f t="shared" si="52"/>
        <v>7.1337637500642162E-2</v>
      </c>
      <c r="CJ45" s="44">
        <f t="shared" si="53"/>
        <v>0.11274690420042432</v>
      </c>
      <c r="CM45" s="38">
        <v>40</v>
      </c>
      <c r="CN45" s="39" t="s">
        <v>257</v>
      </c>
      <c r="CO45" s="44">
        <f t="shared" si="54"/>
        <v>1.964621002335917E-2</v>
      </c>
      <c r="CP45" s="44">
        <f t="shared" si="55"/>
        <v>1.2065994998097655E-2</v>
      </c>
      <c r="CQ45" s="44">
        <f t="shared" si="56"/>
        <v>1.2877394305725494E-2</v>
      </c>
      <c r="CR45" s="44">
        <f t="shared" si="57"/>
        <v>5.7424393558920201E-3</v>
      </c>
      <c r="CS45" s="44">
        <f t="shared" si="58"/>
        <v>7.414506114685103E-3</v>
      </c>
      <c r="CT45" s="44">
        <f t="shared" si="59"/>
        <v>4.423258684646914E-3</v>
      </c>
      <c r="CU45" s="44">
        <f t="shared" si="60"/>
        <v>3.9782311308922897E-3</v>
      </c>
      <c r="CV45" s="44">
        <f t="shared" si="61"/>
        <v>5.2037435917251969E-3</v>
      </c>
      <c r="CW45" s="44">
        <f t="shared" si="62"/>
        <v>1.04275357503741E-3</v>
      </c>
      <c r="CX45" s="44">
        <f t="shared" si="63"/>
        <v>2.8988471703639486E-3</v>
      </c>
      <c r="CY45" s="44">
        <f t="shared" si="64"/>
        <v>3.8376128944009875E-3</v>
      </c>
      <c r="CZ45" s="44">
        <f t="shared" si="65"/>
        <v>3.4777130688106489E-3</v>
      </c>
      <c r="DA45" s="44">
        <f t="shared" si="66"/>
        <v>3.1413879293324173E-3</v>
      </c>
      <c r="DB45" s="44">
        <f t="shared" si="67"/>
        <v>1.9501523616051082E-3</v>
      </c>
      <c r="DC45" s="44">
        <f t="shared" si="68"/>
        <v>2.4210526315789471E-3</v>
      </c>
      <c r="DD45" s="44">
        <f t="shared" si="69"/>
        <v>2.0844250013389532E-3</v>
      </c>
      <c r="DE45" s="44">
        <f t="shared" si="70"/>
        <v>6.9179619782167902E-4</v>
      </c>
      <c r="DF45" s="44">
        <f t="shared" si="71"/>
        <v>1.1933986250051223E-3</v>
      </c>
      <c r="DG45" s="44">
        <f t="shared" si="72"/>
        <v>1.0110214025437665E-3</v>
      </c>
      <c r="DH45" s="44">
        <f t="shared" si="73"/>
        <v>1.3520083791396236E-3</v>
      </c>
      <c r="DI45" s="44">
        <f t="shared" si="74"/>
        <v>7.1749600333417525E-4</v>
      </c>
      <c r="DJ45" s="44">
        <f t="shared" si="75"/>
        <v>6.2092042056506624E-4</v>
      </c>
      <c r="DK45" s="44">
        <f t="shared" si="76"/>
        <v>4.2939376017870793E-4</v>
      </c>
      <c r="DL45" s="44">
        <f t="shared" si="77"/>
        <v>2.8792630029947781E-4</v>
      </c>
      <c r="DM45" s="44">
        <f t="shared" si="78"/>
        <v>2.140129125019265E-4</v>
      </c>
      <c r="DN45" s="43">
        <f t="shared" si="79"/>
        <v>1.1274690420042433E-4</v>
      </c>
      <c r="EU45" s="38">
        <v>40</v>
      </c>
      <c r="EV45" s="39" t="s">
        <v>257</v>
      </c>
      <c r="EW45" s="2" t="s">
        <v>434</v>
      </c>
      <c r="EX45" s="52">
        <f t="shared" si="81"/>
        <v>8.9807663955020055E-3</v>
      </c>
      <c r="EY45" s="52">
        <f t="shared" si="82"/>
        <v>1.4551283794574602E-2</v>
      </c>
      <c r="FB45" s="38">
        <v>40</v>
      </c>
      <c r="FC45" s="39" t="s">
        <v>257</v>
      </c>
      <c r="FD45" s="2" t="s">
        <v>434</v>
      </c>
      <c r="FE45" s="49">
        <f t="shared" si="83"/>
        <v>0.61836022263418566</v>
      </c>
    </row>
    <row r="46" spans="2:161" x14ac:dyDescent="0.25">
      <c r="B46" s="38">
        <v>41</v>
      </c>
      <c r="C46" s="39" t="s">
        <v>258</v>
      </c>
      <c r="D46" s="7">
        <v>4</v>
      </c>
      <c r="E46" s="7">
        <v>3</v>
      </c>
      <c r="F46" s="7">
        <v>4</v>
      </c>
      <c r="G46" s="7">
        <v>2</v>
      </c>
      <c r="H46" s="7">
        <v>2</v>
      </c>
      <c r="I46" s="7">
        <v>2</v>
      </c>
      <c r="J46" s="7">
        <v>3</v>
      </c>
      <c r="K46" s="7">
        <v>3</v>
      </c>
      <c r="L46" s="7">
        <v>2</v>
      </c>
      <c r="M46" s="7">
        <v>3</v>
      </c>
      <c r="N46" s="7">
        <v>3</v>
      </c>
      <c r="O46" s="7">
        <v>3</v>
      </c>
      <c r="P46" s="7">
        <v>3</v>
      </c>
      <c r="Q46" s="7">
        <v>3</v>
      </c>
      <c r="R46" s="2">
        <v>2</v>
      </c>
      <c r="S46" s="2">
        <v>2</v>
      </c>
      <c r="T46" s="7">
        <v>2</v>
      </c>
      <c r="U46" s="7">
        <v>3</v>
      </c>
      <c r="V46" s="7">
        <v>1</v>
      </c>
      <c r="W46" s="7">
        <v>3</v>
      </c>
      <c r="X46" s="7">
        <v>1</v>
      </c>
      <c r="Y46" s="7">
        <v>2</v>
      </c>
      <c r="Z46" s="7">
        <v>2</v>
      </c>
      <c r="AA46" s="7">
        <v>2</v>
      </c>
      <c r="AB46" s="7">
        <v>2</v>
      </c>
      <c r="AC46" s="7">
        <v>3</v>
      </c>
      <c r="AF46" s="38">
        <v>41</v>
      </c>
      <c r="AG46" s="39" t="s">
        <v>258</v>
      </c>
      <c r="AH46" s="7">
        <f t="shared" si="2"/>
        <v>16</v>
      </c>
      <c r="AI46" s="7">
        <f t="shared" si="3"/>
        <v>9</v>
      </c>
      <c r="AJ46" s="7">
        <f t="shared" si="4"/>
        <v>16</v>
      </c>
      <c r="AK46" s="7">
        <f t="shared" si="5"/>
        <v>4</v>
      </c>
      <c r="AL46" s="7">
        <f t="shared" si="6"/>
        <v>4</v>
      </c>
      <c r="AM46" s="7">
        <f t="shared" si="7"/>
        <v>4</v>
      </c>
      <c r="AN46" s="7">
        <f t="shared" si="8"/>
        <v>9</v>
      </c>
      <c r="AO46" s="7">
        <f t="shared" si="9"/>
        <v>9</v>
      </c>
      <c r="AP46" s="7">
        <f t="shared" si="10"/>
        <v>4</v>
      </c>
      <c r="AQ46" s="7">
        <f t="shared" si="11"/>
        <v>9</v>
      </c>
      <c r="AR46" s="7">
        <f t="shared" si="12"/>
        <v>9</v>
      </c>
      <c r="AS46" s="7">
        <f t="shared" si="13"/>
        <v>9</v>
      </c>
      <c r="AT46" s="7">
        <f t="shared" si="14"/>
        <v>9</v>
      </c>
      <c r="AU46" s="7">
        <f t="shared" si="15"/>
        <v>9</v>
      </c>
      <c r="AV46" s="7">
        <f t="shared" si="16"/>
        <v>4</v>
      </c>
      <c r="AW46" s="7">
        <f t="shared" si="17"/>
        <v>4</v>
      </c>
      <c r="AX46" s="7">
        <f t="shared" si="18"/>
        <v>4</v>
      </c>
      <c r="AY46" s="7">
        <f t="shared" si="19"/>
        <v>9</v>
      </c>
      <c r="AZ46" s="7">
        <f t="shared" si="20"/>
        <v>1</v>
      </c>
      <c r="BA46" s="7">
        <f t="shared" si="21"/>
        <v>9</v>
      </c>
      <c r="BB46" s="7">
        <f t="shared" si="22"/>
        <v>1</v>
      </c>
      <c r="BC46" s="7">
        <f t="shared" si="23"/>
        <v>4</v>
      </c>
      <c r="BD46" s="7">
        <f t="shared" si="24"/>
        <v>4</v>
      </c>
      <c r="BE46" s="7">
        <f t="shared" si="25"/>
        <v>4</v>
      </c>
      <c r="BF46" s="7">
        <f t="shared" si="26"/>
        <v>4</v>
      </c>
      <c r="BG46" s="7">
        <f t="shared" si="27"/>
        <v>9</v>
      </c>
      <c r="BI46" s="38">
        <v>41</v>
      </c>
      <c r="BJ46" s="39" t="s">
        <v>258</v>
      </c>
      <c r="BK46" s="44">
        <f t="shared" si="28"/>
        <v>0.13274466231999441</v>
      </c>
      <c r="BL46" s="44">
        <f t="shared" si="29"/>
        <v>0.10969086361906959</v>
      </c>
      <c r="BM46" s="44">
        <f t="shared" si="30"/>
        <v>0.141509827535445</v>
      </c>
      <c r="BN46" s="44">
        <f t="shared" si="31"/>
        <v>7.3621017383231027E-2</v>
      </c>
      <c r="BO46" s="44">
        <f t="shared" si="32"/>
        <v>7.2691236418481395E-2</v>
      </c>
      <c r="BP46" s="44">
        <f t="shared" si="33"/>
        <v>7.3720978077448568E-2</v>
      </c>
      <c r="BQ46" s="44">
        <f t="shared" si="34"/>
        <v>0.11050642030256359</v>
      </c>
      <c r="BR46" s="44">
        <f t="shared" si="35"/>
        <v>0.1061988488107183</v>
      </c>
      <c r="BS46" s="44">
        <f t="shared" si="36"/>
        <v>2.3698944887213864E-2</v>
      </c>
      <c r="BT46" s="44">
        <f t="shared" si="37"/>
        <v>0.11149412193707495</v>
      </c>
      <c r="BU46" s="44">
        <f t="shared" si="38"/>
        <v>0.10660035817780522</v>
      </c>
      <c r="BV46" s="44">
        <f t="shared" si="39"/>
        <v>0.10867853340033277</v>
      </c>
      <c r="BW46" s="44">
        <f t="shared" si="40"/>
        <v>0.10832372170111783</v>
      </c>
      <c r="BX46" s="44">
        <f t="shared" si="41"/>
        <v>0.1125087900926024</v>
      </c>
      <c r="BY46" s="44">
        <f t="shared" si="42"/>
        <v>0.10526315789473684</v>
      </c>
      <c r="BZ46" s="44">
        <f t="shared" si="43"/>
        <v>9.9258333397093015E-2</v>
      </c>
      <c r="CA46" s="44">
        <f t="shared" si="44"/>
        <v>7.6866244202408784E-2</v>
      </c>
      <c r="CB46" s="44">
        <f t="shared" si="45"/>
        <v>0.11188112109423022</v>
      </c>
      <c r="CC46" s="44">
        <f t="shared" si="46"/>
        <v>3.6107907233705945E-2</v>
      </c>
      <c r="CD46" s="44">
        <f t="shared" si="47"/>
        <v>0.11266736492830196</v>
      </c>
      <c r="CE46" s="44">
        <f t="shared" si="48"/>
        <v>3.5874800166708763E-2</v>
      </c>
      <c r="CF46" s="44">
        <f t="shared" si="49"/>
        <v>7.7615052570633281E-2</v>
      </c>
      <c r="CG46" s="44">
        <f t="shared" si="50"/>
        <v>7.156562669645132E-2</v>
      </c>
      <c r="CH46" s="44">
        <f t="shared" si="51"/>
        <v>7.198157507486945E-2</v>
      </c>
      <c r="CI46" s="44">
        <f t="shared" si="52"/>
        <v>7.1337637500642162E-2</v>
      </c>
      <c r="CJ46" s="44">
        <f t="shared" si="53"/>
        <v>0.11274690420042432</v>
      </c>
      <c r="CM46" s="38">
        <v>41</v>
      </c>
      <c r="CN46" s="39" t="s">
        <v>258</v>
      </c>
      <c r="CO46" s="44">
        <f t="shared" si="54"/>
        <v>1.964621002335917E-2</v>
      </c>
      <c r="CP46" s="44">
        <f t="shared" si="55"/>
        <v>1.2065994998097655E-2</v>
      </c>
      <c r="CQ46" s="44">
        <f t="shared" si="56"/>
        <v>1.2877394305725494E-2</v>
      </c>
      <c r="CR46" s="44">
        <f t="shared" si="57"/>
        <v>5.7424393558920201E-3</v>
      </c>
      <c r="CS46" s="44">
        <f t="shared" si="58"/>
        <v>4.943004076456735E-3</v>
      </c>
      <c r="CT46" s="44">
        <f t="shared" si="59"/>
        <v>4.423258684646914E-3</v>
      </c>
      <c r="CU46" s="44">
        <f t="shared" si="60"/>
        <v>5.9673466963384341E-3</v>
      </c>
      <c r="CV46" s="44">
        <f t="shared" si="61"/>
        <v>5.2037435917251969E-3</v>
      </c>
      <c r="CW46" s="44">
        <f t="shared" si="62"/>
        <v>1.04275357503741E-3</v>
      </c>
      <c r="CX46" s="44">
        <f t="shared" si="63"/>
        <v>4.3482707555459231E-3</v>
      </c>
      <c r="CY46" s="44">
        <f t="shared" si="64"/>
        <v>3.8376128944009875E-3</v>
      </c>
      <c r="CZ46" s="44">
        <f t="shared" si="65"/>
        <v>3.4777130688106489E-3</v>
      </c>
      <c r="DA46" s="44">
        <f t="shared" si="66"/>
        <v>3.1413879293324173E-3</v>
      </c>
      <c r="DB46" s="44">
        <f t="shared" si="67"/>
        <v>2.925228542407662E-3</v>
      </c>
      <c r="DC46" s="44">
        <f t="shared" si="68"/>
        <v>2.4210526315789471E-3</v>
      </c>
      <c r="DD46" s="44">
        <f t="shared" si="69"/>
        <v>2.0844250013389532E-3</v>
      </c>
      <c r="DE46" s="44">
        <f t="shared" si="70"/>
        <v>1.383592395643358E-3</v>
      </c>
      <c r="DF46" s="44">
        <f t="shared" si="71"/>
        <v>1.7900979375076835E-3</v>
      </c>
      <c r="DG46" s="44">
        <f t="shared" si="72"/>
        <v>5.0551070127188326E-4</v>
      </c>
      <c r="DH46" s="44">
        <f t="shared" si="73"/>
        <v>1.3520083791396236E-3</v>
      </c>
      <c r="DI46" s="44">
        <f t="shared" si="74"/>
        <v>3.5874800166708763E-4</v>
      </c>
      <c r="DJ46" s="44">
        <f t="shared" si="75"/>
        <v>6.2092042056506624E-4</v>
      </c>
      <c r="DK46" s="44">
        <f t="shared" si="76"/>
        <v>4.2939376017870793E-4</v>
      </c>
      <c r="DL46" s="44">
        <f t="shared" si="77"/>
        <v>2.8792630029947781E-4</v>
      </c>
      <c r="DM46" s="44">
        <f t="shared" si="78"/>
        <v>2.140129125019265E-4</v>
      </c>
      <c r="DN46" s="43">
        <f t="shared" si="79"/>
        <v>1.1274690420042433E-4</v>
      </c>
      <c r="EU46" s="38">
        <v>41</v>
      </c>
      <c r="EV46" s="39" t="s">
        <v>258</v>
      </c>
      <c r="EW46" s="2" t="s">
        <v>435</v>
      </c>
      <c r="EX46" s="52">
        <f t="shared" si="81"/>
        <v>8.8774692844251213E-3</v>
      </c>
      <c r="EY46" s="52">
        <f t="shared" si="82"/>
        <v>1.4690231482836697E-2</v>
      </c>
      <c r="FB46" s="38">
        <v>41</v>
      </c>
      <c r="FC46" s="39" t="s">
        <v>258</v>
      </c>
      <c r="FD46" s="2" t="s">
        <v>435</v>
      </c>
      <c r="FE46" s="49">
        <f t="shared" si="83"/>
        <v>0.6233205193797724</v>
      </c>
    </row>
    <row r="47" spans="2:161" x14ac:dyDescent="0.25">
      <c r="B47" s="38">
        <v>42</v>
      </c>
      <c r="C47" s="39" t="s">
        <v>259</v>
      </c>
      <c r="D47" s="7">
        <v>4</v>
      </c>
      <c r="E47" s="7">
        <v>2</v>
      </c>
      <c r="F47" s="7">
        <v>2</v>
      </c>
      <c r="G47" s="7">
        <v>3</v>
      </c>
      <c r="H47" s="7">
        <v>2</v>
      </c>
      <c r="I47" s="7">
        <v>2</v>
      </c>
      <c r="J47" s="7">
        <v>3</v>
      </c>
      <c r="K47" s="7">
        <v>3</v>
      </c>
      <c r="L47" s="7">
        <v>2</v>
      </c>
      <c r="M47" s="7">
        <v>3</v>
      </c>
      <c r="N47" s="7">
        <v>1</v>
      </c>
      <c r="O47" s="7">
        <v>2</v>
      </c>
      <c r="P47" s="7">
        <v>3</v>
      </c>
      <c r="Q47" s="7">
        <v>3</v>
      </c>
      <c r="R47" s="2">
        <v>1</v>
      </c>
      <c r="S47" s="2">
        <v>2</v>
      </c>
      <c r="T47" s="7">
        <v>2</v>
      </c>
      <c r="U47" s="7">
        <v>3</v>
      </c>
      <c r="V47" s="7">
        <v>2</v>
      </c>
      <c r="W47" s="7">
        <v>3</v>
      </c>
      <c r="X47" s="7">
        <v>2</v>
      </c>
      <c r="Y47" s="7">
        <v>3</v>
      </c>
      <c r="Z47" s="7">
        <v>3</v>
      </c>
      <c r="AA47" s="7">
        <v>4</v>
      </c>
      <c r="AB47" s="7">
        <v>2</v>
      </c>
      <c r="AC47" s="7">
        <v>3</v>
      </c>
      <c r="AF47" s="38">
        <v>42</v>
      </c>
      <c r="AG47" s="39" t="s">
        <v>259</v>
      </c>
      <c r="AH47" s="7">
        <f t="shared" si="2"/>
        <v>16</v>
      </c>
      <c r="AI47" s="7">
        <f t="shared" si="3"/>
        <v>4</v>
      </c>
      <c r="AJ47" s="7">
        <f t="shared" si="4"/>
        <v>4</v>
      </c>
      <c r="AK47" s="7">
        <f t="shared" si="5"/>
        <v>9</v>
      </c>
      <c r="AL47" s="7">
        <f t="shared" si="6"/>
        <v>4</v>
      </c>
      <c r="AM47" s="7">
        <f t="shared" si="7"/>
        <v>4</v>
      </c>
      <c r="AN47" s="7">
        <f t="shared" si="8"/>
        <v>9</v>
      </c>
      <c r="AO47" s="7">
        <f t="shared" si="9"/>
        <v>9</v>
      </c>
      <c r="AP47" s="7">
        <f t="shared" si="10"/>
        <v>4</v>
      </c>
      <c r="AQ47" s="7">
        <f t="shared" si="11"/>
        <v>9</v>
      </c>
      <c r="AR47" s="7">
        <f t="shared" si="12"/>
        <v>1</v>
      </c>
      <c r="AS47" s="7">
        <f t="shared" si="13"/>
        <v>4</v>
      </c>
      <c r="AT47" s="7">
        <f t="shared" si="14"/>
        <v>9</v>
      </c>
      <c r="AU47" s="7">
        <f t="shared" si="15"/>
        <v>9</v>
      </c>
      <c r="AV47" s="7">
        <f t="shared" si="16"/>
        <v>1</v>
      </c>
      <c r="AW47" s="7">
        <f t="shared" si="17"/>
        <v>4</v>
      </c>
      <c r="AX47" s="7">
        <f t="shared" si="18"/>
        <v>4</v>
      </c>
      <c r="AY47" s="7">
        <f t="shared" si="19"/>
        <v>9</v>
      </c>
      <c r="AZ47" s="7">
        <f t="shared" si="20"/>
        <v>4</v>
      </c>
      <c r="BA47" s="7">
        <f t="shared" si="21"/>
        <v>9</v>
      </c>
      <c r="BB47" s="7">
        <f t="shared" si="22"/>
        <v>4</v>
      </c>
      <c r="BC47" s="7">
        <f t="shared" si="23"/>
        <v>9</v>
      </c>
      <c r="BD47" s="7">
        <f t="shared" si="24"/>
        <v>9</v>
      </c>
      <c r="BE47" s="7">
        <f t="shared" si="25"/>
        <v>16</v>
      </c>
      <c r="BF47" s="7">
        <f t="shared" si="26"/>
        <v>4</v>
      </c>
      <c r="BG47" s="7">
        <f t="shared" si="27"/>
        <v>9</v>
      </c>
      <c r="BI47" s="38">
        <v>42</v>
      </c>
      <c r="BJ47" s="39" t="s">
        <v>259</v>
      </c>
      <c r="BK47" s="44">
        <f t="shared" si="28"/>
        <v>0.13274466231999441</v>
      </c>
      <c r="BL47" s="44">
        <f t="shared" si="29"/>
        <v>7.3127242412713067E-2</v>
      </c>
      <c r="BM47" s="44">
        <f t="shared" si="30"/>
        <v>7.0754913767722499E-2</v>
      </c>
      <c r="BN47" s="44">
        <f t="shared" si="31"/>
        <v>0.11043152607484655</v>
      </c>
      <c r="BO47" s="44">
        <f t="shared" si="32"/>
        <v>7.2691236418481395E-2</v>
      </c>
      <c r="BP47" s="44">
        <f t="shared" si="33"/>
        <v>7.3720978077448568E-2</v>
      </c>
      <c r="BQ47" s="44">
        <f t="shared" si="34"/>
        <v>0.11050642030256359</v>
      </c>
      <c r="BR47" s="44">
        <f t="shared" si="35"/>
        <v>0.1061988488107183</v>
      </c>
      <c r="BS47" s="44">
        <f t="shared" si="36"/>
        <v>2.3698944887213864E-2</v>
      </c>
      <c r="BT47" s="44">
        <f t="shared" si="37"/>
        <v>0.11149412193707495</v>
      </c>
      <c r="BU47" s="44">
        <f t="shared" si="38"/>
        <v>3.5533452725935076E-2</v>
      </c>
      <c r="BV47" s="44">
        <f t="shared" si="39"/>
        <v>7.2452355600221841E-2</v>
      </c>
      <c r="BW47" s="44">
        <f t="shared" si="40"/>
        <v>0.10832372170111783</v>
      </c>
      <c r="BX47" s="44">
        <f t="shared" si="41"/>
        <v>0.1125087900926024</v>
      </c>
      <c r="BY47" s="44">
        <f t="shared" si="42"/>
        <v>5.2631578947368418E-2</v>
      </c>
      <c r="BZ47" s="44">
        <f t="shared" si="43"/>
        <v>9.9258333397093015E-2</v>
      </c>
      <c r="CA47" s="44">
        <f t="shared" si="44"/>
        <v>7.6866244202408784E-2</v>
      </c>
      <c r="CB47" s="44">
        <f t="shared" si="45"/>
        <v>0.11188112109423022</v>
      </c>
      <c r="CC47" s="44">
        <f t="shared" si="46"/>
        <v>7.221581446741189E-2</v>
      </c>
      <c r="CD47" s="44">
        <f t="shared" si="47"/>
        <v>0.11266736492830196</v>
      </c>
      <c r="CE47" s="44">
        <f t="shared" si="48"/>
        <v>7.1749600333417526E-2</v>
      </c>
      <c r="CF47" s="44">
        <f t="shared" si="49"/>
        <v>0.11642257885594992</v>
      </c>
      <c r="CG47" s="44">
        <f t="shared" si="50"/>
        <v>0.10734844004467697</v>
      </c>
      <c r="CH47" s="44">
        <f t="shared" si="51"/>
        <v>0.1439631501497389</v>
      </c>
      <c r="CI47" s="44">
        <f t="shared" si="52"/>
        <v>7.1337637500642162E-2</v>
      </c>
      <c r="CJ47" s="44">
        <f t="shared" si="53"/>
        <v>0.11274690420042432</v>
      </c>
      <c r="CM47" s="38">
        <v>42</v>
      </c>
      <c r="CN47" s="39" t="s">
        <v>259</v>
      </c>
      <c r="CO47" s="44">
        <f t="shared" si="54"/>
        <v>1.964621002335917E-2</v>
      </c>
      <c r="CP47" s="44">
        <f t="shared" si="55"/>
        <v>8.0439966653984372E-3</v>
      </c>
      <c r="CQ47" s="44">
        <f t="shared" si="56"/>
        <v>6.4386971528627469E-3</v>
      </c>
      <c r="CR47" s="44">
        <f t="shared" si="57"/>
        <v>8.6136590338380305E-3</v>
      </c>
      <c r="CS47" s="44">
        <f t="shared" si="58"/>
        <v>4.943004076456735E-3</v>
      </c>
      <c r="CT47" s="44">
        <f t="shared" si="59"/>
        <v>4.423258684646914E-3</v>
      </c>
      <c r="CU47" s="44">
        <f t="shared" si="60"/>
        <v>5.9673466963384341E-3</v>
      </c>
      <c r="CV47" s="44">
        <f t="shared" si="61"/>
        <v>5.2037435917251969E-3</v>
      </c>
      <c r="CW47" s="44">
        <f t="shared" si="62"/>
        <v>1.04275357503741E-3</v>
      </c>
      <c r="CX47" s="44">
        <f t="shared" si="63"/>
        <v>4.3482707555459231E-3</v>
      </c>
      <c r="CY47" s="44">
        <f t="shared" si="64"/>
        <v>1.2792042981336627E-3</v>
      </c>
      <c r="CZ47" s="44">
        <f t="shared" si="65"/>
        <v>2.3184753792070988E-3</v>
      </c>
      <c r="DA47" s="44">
        <f t="shared" si="66"/>
        <v>3.1413879293324173E-3</v>
      </c>
      <c r="DB47" s="44">
        <f t="shared" si="67"/>
        <v>2.925228542407662E-3</v>
      </c>
      <c r="DC47" s="44">
        <f t="shared" si="68"/>
        <v>1.2105263157894735E-3</v>
      </c>
      <c r="DD47" s="44">
        <f t="shared" si="69"/>
        <v>2.0844250013389532E-3</v>
      </c>
      <c r="DE47" s="44">
        <f t="shared" si="70"/>
        <v>1.383592395643358E-3</v>
      </c>
      <c r="DF47" s="44">
        <f t="shared" si="71"/>
        <v>1.7900979375076835E-3</v>
      </c>
      <c r="DG47" s="44">
        <f t="shared" si="72"/>
        <v>1.0110214025437665E-3</v>
      </c>
      <c r="DH47" s="44">
        <f t="shared" si="73"/>
        <v>1.3520083791396236E-3</v>
      </c>
      <c r="DI47" s="44">
        <f t="shared" si="74"/>
        <v>7.1749600333417525E-4</v>
      </c>
      <c r="DJ47" s="44">
        <f t="shared" si="75"/>
        <v>9.3138063084759941E-4</v>
      </c>
      <c r="DK47" s="44">
        <f t="shared" si="76"/>
        <v>6.4409064026806182E-4</v>
      </c>
      <c r="DL47" s="44">
        <f t="shared" si="77"/>
        <v>5.7585260059895562E-4</v>
      </c>
      <c r="DM47" s="44">
        <f t="shared" si="78"/>
        <v>2.140129125019265E-4</v>
      </c>
      <c r="DN47" s="43">
        <f t="shared" si="79"/>
        <v>1.1274690420042433E-4</v>
      </c>
      <c r="EU47" s="38">
        <v>42</v>
      </c>
      <c r="EV47" s="39" t="s">
        <v>259</v>
      </c>
      <c r="EW47" s="2" t="s">
        <v>436</v>
      </c>
      <c r="EX47" s="52">
        <f t="shared" si="81"/>
        <v>1.190893794614041E-2</v>
      </c>
      <c r="EY47" s="52">
        <f t="shared" si="82"/>
        <v>1.2442699154583899E-2</v>
      </c>
      <c r="FB47" s="38">
        <v>42</v>
      </c>
      <c r="FC47" s="39" t="s">
        <v>259</v>
      </c>
      <c r="FD47" s="2" t="s">
        <v>436</v>
      </c>
      <c r="FE47" s="49">
        <f t="shared" si="83"/>
        <v>0.51095945225850159</v>
      </c>
    </row>
    <row r="48" spans="2:161" x14ac:dyDescent="0.25">
      <c r="B48" s="38">
        <v>43</v>
      </c>
      <c r="C48" s="39" t="s">
        <v>260</v>
      </c>
      <c r="D48" s="7">
        <v>3</v>
      </c>
      <c r="E48" s="7">
        <v>2</v>
      </c>
      <c r="F48" s="7">
        <v>2</v>
      </c>
      <c r="G48" s="7">
        <v>3</v>
      </c>
      <c r="H48" s="7">
        <v>2</v>
      </c>
      <c r="I48" s="7">
        <v>2</v>
      </c>
      <c r="J48" s="7">
        <v>3</v>
      </c>
      <c r="K48" s="7">
        <v>3</v>
      </c>
      <c r="L48" s="7">
        <v>2</v>
      </c>
      <c r="M48" s="7">
        <v>3</v>
      </c>
      <c r="N48" s="7">
        <v>2</v>
      </c>
      <c r="O48" s="7">
        <v>2</v>
      </c>
      <c r="P48" s="7">
        <v>2</v>
      </c>
      <c r="Q48" s="7">
        <v>2</v>
      </c>
      <c r="R48" s="2">
        <v>2</v>
      </c>
      <c r="S48" s="2">
        <v>2</v>
      </c>
      <c r="T48" s="7">
        <v>2</v>
      </c>
      <c r="U48" s="7">
        <v>3</v>
      </c>
      <c r="V48" s="7">
        <v>2</v>
      </c>
      <c r="W48" s="7">
        <v>2</v>
      </c>
      <c r="X48" s="7">
        <v>3</v>
      </c>
      <c r="Y48" s="7">
        <v>2</v>
      </c>
      <c r="Z48" s="7">
        <v>2</v>
      </c>
      <c r="AA48" s="7">
        <v>3</v>
      </c>
      <c r="AB48" s="7">
        <v>4</v>
      </c>
      <c r="AC48" s="7">
        <v>2</v>
      </c>
      <c r="AF48" s="38">
        <v>43</v>
      </c>
      <c r="AG48" s="39" t="s">
        <v>260</v>
      </c>
      <c r="AH48" s="7">
        <f t="shared" si="2"/>
        <v>9</v>
      </c>
      <c r="AI48" s="7">
        <f t="shared" si="3"/>
        <v>4</v>
      </c>
      <c r="AJ48" s="7">
        <f t="shared" si="4"/>
        <v>4</v>
      </c>
      <c r="AK48" s="7">
        <f t="shared" si="5"/>
        <v>9</v>
      </c>
      <c r="AL48" s="7">
        <f t="shared" si="6"/>
        <v>4</v>
      </c>
      <c r="AM48" s="7">
        <f t="shared" si="7"/>
        <v>4</v>
      </c>
      <c r="AN48" s="7">
        <f t="shared" si="8"/>
        <v>9</v>
      </c>
      <c r="AO48" s="7">
        <f t="shared" si="9"/>
        <v>9</v>
      </c>
      <c r="AP48" s="7">
        <f t="shared" si="10"/>
        <v>4</v>
      </c>
      <c r="AQ48" s="7">
        <f t="shared" si="11"/>
        <v>9</v>
      </c>
      <c r="AR48" s="7">
        <f t="shared" si="12"/>
        <v>4</v>
      </c>
      <c r="AS48" s="7">
        <f t="shared" si="13"/>
        <v>4</v>
      </c>
      <c r="AT48" s="7">
        <f t="shared" si="14"/>
        <v>4</v>
      </c>
      <c r="AU48" s="7">
        <f t="shared" si="15"/>
        <v>4</v>
      </c>
      <c r="AV48" s="7">
        <f t="shared" si="16"/>
        <v>4</v>
      </c>
      <c r="AW48" s="7">
        <f t="shared" si="17"/>
        <v>4</v>
      </c>
      <c r="AX48" s="7">
        <f t="shared" si="18"/>
        <v>4</v>
      </c>
      <c r="AY48" s="7">
        <f t="shared" si="19"/>
        <v>9</v>
      </c>
      <c r="AZ48" s="7">
        <f t="shared" si="20"/>
        <v>4</v>
      </c>
      <c r="BA48" s="7">
        <f t="shared" si="21"/>
        <v>4</v>
      </c>
      <c r="BB48" s="7">
        <f t="shared" si="22"/>
        <v>9</v>
      </c>
      <c r="BC48" s="7">
        <f t="shared" si="23"/>
        <v>4</v>
      </c>
      <c r="BD48" s="7">
        <f t="shared" si="24"/>
        <v>4</v>
      </c>
      <c r="BE48" s="7">
        <f t="shared" si="25"/>
        <v>9</v>
      </c>
      <c r="BF48" s="7">
        <f t="shared" si="26"/>
        <v>16</v>
      </c>
      <c r="BG48" s="7">
        <f t="shared" si="27"/>
        <v>4</v>
      </c>
      <c r="BI48" s="38">
        <v>43</v>
      </c>
      <c r="BJ48" s="39" t="s">
        <v>260</v>
      </c>
      <c r="BK48" s="44">
        <f t="shared" si="28"/>
        <v>9.9558496739995797E-2</v>
      </c>
      <c r="BL48" s="44">
        <f t="shared" si="29"/>
        <v>7.3127242412713067E-2</v>
      </c>
      <c r="BM48" s="44">
        <f t="shared" si="30"/>
        <v>7.0754913767722499E-2</v>
      </c>
      <c r="BN48" s="44">
        <f t="shared" si="31"/>
        <v>0.11043152607484655</v>
      </c>
      <c r="BO48" s="44">
        <f t="shared" si="32"/>
        <v>7.2691236418481395E-2</v>
      </c>
      <c r="BP48" s="44">
        <f t="shared" si="33"/>
        <v>7.3720978077448568E-2</v>
      </c>
      <c r="BQ48" s="44">
        <f t="shared" si="34"/>
        <v>0.11050642030256359</v>
      </c>
      <c r="BR48" s="44">
        <f t="shared" si="35"/>
        <v>0.1061988488107183</v>
      </c>
      <c r="BS48" s="44">
        <f t="shared" si="36"/>
        <v>2.3698944887213864E-2</v>
      </c>
      <c r="BT48" s="44">
        <f t="shared" si="37"/>
        <v>0.11149412193707495</v>
      </c>
      <c r="BU48" s="44">
        <f t="shared" si="38"/>
        <v>7.1066905451870152E-2</v>
      </c>
      <c r="BV48" s="44">
        <f t="shared" si="39"/>
        <v>7.2452355600221841E-2</v>
      </c>
      <c r="BW48" s="44">
        <f t="shared" si="40"/>
        <v>7.221581446741189E-2</v>
      </c>
      <c r="BX48" s="44">
        <f t="shared" si="41"/>
        <v>7.500586006173493E-2</v>
      </c>
      <c r="BY48" s="44">
        <f t="shared" si="42"/>
        <v>0.10526315789473684</v>
      </c>
      <c r="BZ48" s="44">
        <f t="shared" si="43"/>
        <v>9.9258333397093015E-2</v>
      </c>
      <c r="CA48" s="44">
        <f t="shared" si="44"/>
        <v>7.6866244202408784E-2</v>
      </c>
      <c r="CB48" s="44">
        <f t="shared" si="45"/>
        <v>0.11188112109423022</v>
      </c>
      <c r="CC48" s="44">
        <f t="shared" si="46"/>
        <v>7.221581446741189E-2</v>
      </c>
      <c r="CD48" s="44">
        <f t="shared" si="47"/>
        <v>7.511157661886797E-2</v>
      </c>
      <c r="CE48" s="44">
        <f t="shared" si="48"/>
        <v>0.10762440050012628</v>
      </c>
      <c r="CF48" s="44">
        <f t="shared" si="49"/>
        <v>7.7615052570633281E-2</v>
      </c>
      <c r="CG48" s="44">
        <f t="shared" si="50"/>
        <v>7.156562669645132E-2</v>
      </c>
      <c r="CH48" s="44">
        <f t="shared" si="51"/>
        <v>0.10797236261230418</v>
      </c>
      <c r="CI48" s="44">
        <f t="shared" si="52"/>
        <v>0.14267527500128432</v>
      </c>
      <c r="CJ48" s="44">
        <f t="shared" si="53"/>
        <v>7.5164602800282893E-2</v>
      </c>
      <c r="CM48" s="38">
        <v>43</v>
      </c>
      <c r="CN48" s="39" t="s">
        <v>260</v>
      </c>
      <c r="CO48" s="44">
        <f t="shared" si="54"/>
        <v>1.4734657517519378E-2</v>
      </c>
      <c r="CP48" s="44">
        <f t="shared" si="55"/>
        <v>8.0439966653984372E-3</v>
      </c>
      <c r="CQ48" s="44">
        <f t="shared" si="56"/>
        <v>6.4386971528627469E-3</v>
      </c>
      <c r="CR48" s="44">
        <f t="shared" si="57"/>
        <v>8.6136590338380305E-3</v>
      </c>
      <c r="CS48" s="44">
        <f t="shared" si="58"/>
        <v>4.943004076456735E-3</v>
      </c>
      <c r="CT48" s="44">
        <f t="shared" si="59"/>
        <v>4.423258684646914E-3</v>
      </c>
      <c r="CU48" s="44">
        <f t="shared" si="60"/>
        <v>5.9673466963384341E-3</v>
      </c>
      <c r="CV48" s="44">
        <f t="shared" si="61"/>
        <v>5.2037435917251969E-3</v>
      </c>
      <c r="CW48" s="44">
        <f t="shared" si="62"/>
        <v>1.04275357503741E-3</v>
      </c>
      <c r="CX48" s="44">
        <f t="shared" si="63"/>
        <v>4.3482707555459231E-3</v>
      </c>
      <c r="CY48" s="44">
        <f t="shared" si="64"/>
        <v>2.5584085962673253E-3</v>
      </c>
      <c r="CZ48" s="44">
        <f t="shared" si="65"/>
        <v>2.3184753792070988E-3</v>
      </c>
      <c r="DA48" s="44">
        <f t="shared" si="66"/>
        <v>2.094258619554945E-3</v>
      </c>
      <c r="DB48" s="44">
        <f t="shared" si="67"/>
        <v>1.9501523616051082E-3</v>
      </c>
      <c r="DC48" s="44">
        <f t="shared" si="68"/>
        <v>2.4210526315789471E-3</v>
      </c>
      <c r="DD48" s="44">
        <f t="shared" si="69"/>
        <v>2.0844250013389532E-3</v>
      </c>
      <c r="DE48" s="44">
        <f t="shared" si="70"/>
        <v>1.383592395643358E-3</v>
      </c>
      <c r="DF48" s="44">
        <f t="shared" si="71"/>
        <v>1.7900979375076835E-3</v>
      </c>
      <c r="DG48" s="44">
        <f t="shared" si="72"/>
        <v>1.0110214025437665E-3</v>
      </c>
      <c r="DH48" s="44">
        <f t="shared" si="73"/>
        <v>9.0133891942641565E-4</v>
      </c>
      <c r="DI48" s="44">
        <f t="shared" si="74"/>
        <v>1.0762440050012629E-3</v>
      </c>
      <c r="DJ48" s="44">
        <f t="shared" si="75"/>
        <v>6.2092042056506624E-4</v>
      </c>
      <c r="DK48" s="44">
        <f t="shared" si="76"/>
        <v>4.2939376017870793E-4</v>
      </c>
      <c r="DL48" s="44">
        <f t="shared" si="77"/>
        <v>4.3188945044921674E-4</v>
      </c>
      <c r="DM48" s="44">
        <f t="shared" si="78"/>
        <v>4.28025825003853E-4</v>
      </c>
      <c r="DN48" s="43">
        <f t="shared" si="79"/>
        <v>7.5164602800282889E-5</v>
      </c>
      <c r="EU48" s="38">
        <v>43</v>
      </c>
      <c r="EV48" s="39" t="s">
        <v>260</v>
      </c>
      <c r="EW48" s="2" t="s">
        <v>437</v>
      </c>
      <c r="EX48" s="52">
        <f t="shared" si="81"/>
        <v>1.2743070899395883E-2</v>
      </c>
      <c r="EY48" s="52">
        <f t="shared" si="82"/>
        <v>8.9884856274323032E-3</v>
      </c>
      <c r="FB48" s="38">
        <v>43</v>
      </c>
      <c r="FC48" s="39" t="s">
        <v>260</v>
      </c>
      <c r="FD48" s="2" t="s">
        <v>437</v>
      </c>
      <c r="FE48" s="49">
        <f t="shared" si="83"/>
        <v>0.41361444203666586</v>
      </c>
    </row>
    <row r="49" spans="2:161" x14ac:dyDescent="0.25">
      <c r="B49" s="38">
        <v>44</v>
      </c>
      <c r="C49" s="39" t="s">
        <v>261</v>
      </c>
      <c r="D49" s="7">
        <v>3</v>
      </c>
      <c r="E49" s="7">
        <v>2</v>
      </c>
      <c r="F49" s="7">
        <v>2</v>
      </c>
      <c r="G49" s="7">
        <v>3</v>
      </c>
      <c r="H49" s="7">
        <v>2</v>
      </c>
      <c r="I49" s="7">
        <v>2</v>
      </c>
      <c r="J49" s="7">
        <v>3</v>
      </c>
      <c r="K49" s="7">
        <v>3</v>
      </c>
      <c r="L49" s="7">
        <v>2</v>
      </c>
      <c r="M49" s="7">
        <v>3</v>
      </c>
      <c r="N49" s="7">
        <v>2</v>
      </c>
      <c r="O49" s="7">
        <v>2</v>
      </c>
      <c r="P49" s="7">
        <v>2</v>
      </c>
      <c r="Q49" s="7">
        <v>2</v>
      </c>
      <c r="R49" s="2">
        <v>2</v>
      </c>
      <c r="S49" s="2">
        <v>2</v>
      </c>
      <c r="T49" s="7">
        <v>2</v>
      </c>
      <c r="U49" s="7">
        <v>3</v>
      </c>
      <c r="V49" s="7">
        <v>2</v>
      </c>
      <c r="W49" s="7">
        <v>3</v>
      </c>
      <c r="X49" s="7">
        <v>3</v>
      </c>
      <c r="Y49" s="7">
        <v>2</v>
      </c>
      <c r="Z49" s="7">
        <v>3</v>
      </c>
      <c r="AA49" s="7">
        <v>3</v>
      </c>
      <c r="AB49" s="7">
        <v>2</v>
      </c>
      <c r="AC49" s="7">
        <v>2</v>
      </c>
      <c r="AF49" s="38">
        <v>44</v>
      </c>
      <c r="AG49" s="39" t="s">
        <v>261</v>
      </c>
      <c r="AH49" s="7">
        <f t="shared" si="2"/>
        <v>9</v>
      </c>
      <c r="AI49" s="7">
        <f t="shared" si="3"/>
        <v>4</v>
      </c>
      <c r="AJ49" s="7">
        <f t="shared" si="4"/>
        <v>4</v>
      </c>
      <c r="AK49" s="7">
        <f t="shared" si="5"/>
        <v>9</v>
      </c>
      <c r="AL49" s="7">
        <f t="shared" si="6"/>
        <v>4</v>
      </c>
      <c r="AM49" s="7">
        <f t="shared" si="7"/>
        <v>4</v>
      </c>
      <c r="AN49" s="7">
        <f t="shared" si="8"/>
        <v>9</v>
      </c>
      <c r="AO49" s="7">
        <f t="shared" si="9"/>
        <v>9</v>
      </c>
      <c r="AP49" s="7">
        <f t="shared" si="10"/>
        <v>4</v>
      </c>
      <c r="AQ49" s="7">
        <f t="shared" si="11"/>
        <v>9</v>
      </c>
      <c r="AR49" s="7">
        <f t="shared" si="12"/>
        <v>4</v>
      </c>
      <c r="AS49" s="7">
        <f t="shared" si="13"/>
        <v>4</v>
      </c>
      <c r="AT49" s="7">
        <f t="shared" si="14"/>
        <v>4</v>
      </c>
      <c r="AU49" s="7">
        <f t="shared" si="15"/>
        <v>4</v>
      </c>
      <c r="AV49" s="7">
        <f t="shared" si="16"/>
        <v>4</v>
      </c>
      <c r="AW49" s="7">
        <f t="shared" si="17"/>
        <v>4</v>
      </c>
      <c r="AX49" s="7">
        <f t="shared" si="18"/>
        <v>4</v>
      </c>
      <c r="AY49" s="7">
        <f t="shared" si="19"/>
        <v>9</v>
      </c>
      <c r="AZ49" s="7">
        <f t="shared" si="20"/>
        <v>4</v>
      </c>
      <c r="BA49" s="7">
        <f t="shared" si="21"/>
        <v>9</v>
      </c>
      <c r="BB49" s="7">
        <f t="shared" si="22"/>
        <v>9</v>
      </c>
      <c r="BC49" s="7">
        <f t="shared" si="23"/>
        <v>4</v>
      </c>
      <c r="BD49" s="7">
        <f t="shared" si="24"/>
        <v>9</v>
      </c>
      <c r="BE49" s="7">
        <f t="shared" si="25"/>
        <v>9</v>
      </c>
      <c r="BF49" s="7">
        <f t="shared" si="26"/>
        <v>4</v>
      </c>
      <c r="BG49" s="7">
        <f t="shared" si="27"/>
        <v>4</v>
      </c>
      <c r="BI49" s="38">
        <v>44</v>
      </c>
      <c r="BJ49" s="39" t="s">
        <v>261</v>
      </c>
      <c r="BK49" s="44">
        <f t="shared" si="28"/>
        <v>9.9558496739995797E-2</v>
      </c>
      <c r="BL49" s="44">
        <f t="shared" si="29"/>
        <v>7.3127242412713067E-2</v>
      </c>
      <c r="BM49" s="44">
        <f t="shared" si="30"/>
        <v>7.0754913767722499E-2</v>
      </c>
      <c r="BN49" s="44">
        <f t="shared" si="31"/>
        <v>0.11043152607484655</v>
      </c>
      <c r="BO49" s="44">
        <f t="shared" si="32"/>
        <v>7.2691236418481395E-2</v>
      </c>
      <c r="BP49" s="44">
        <f t="shared" si="33"/>
        <v>7.3720978077448568E-2</v>
      </c>
      <c r="BQ49" s="44">
        <f t="shared" si="34"/>
        <v>0.11050642030256359</v>
      </c>
      <c r="BR49" s="44">
        <f t="shared" si="35"/>
        <v>0.1061988488107183</v>
      </c>
      <c r="BS49" s="44">
        <f t="shared" si="36"/>
        <v>2.3698944887213864E-2</v>
      </c>
      <c r="BT49" s="44">
        <f t="shared" si="37"/>
        <v>0.11149412193707495</v>
      </c>
      <c r="BU49" s="44">
        <f t="shared" si="38"/>
        <v>7.1066905451870152E-2</v>
      </c>
      <c r="BV49" s="44">
        <f t="shared" si="39"/>
        <v>7.2452355600221841E-2</v>
      </c>
      <c r="BW49" s="44">
        <f t="shared" si="40"/>
        <v>7.221581446741189E-2</v>
      </c>
      <c r="BX49" s="44">
        <f t="shared" si="41"/>
        <v>7.500586006173493E-2</v>
      </c>
      <c r="BY49" s="44">
        <f t="shared" si="42"/>
        <v>0.10526315789473684</v>
      </c>
      <c r="BZ49" s="44">
        <f t="shared" si="43"/>
        <v>9.9258333397093015E-2</v>
      </c>
      <c r="CA49" s="44">
        <f t="shared" si="44"/>
        <v>7.6866244202408784E-2</v>
      </c>
      <c r="CB49" s="44">
        <f t="shared" si="45"/>
        <v>0.11188112109423022</v>
      </c>
      <c r="CC49" s="44">
        <f t="shared" si="46"/>
        <v>7.221581446741189E-2</v>
      </c>
      <c r="CD49" s="44">
        <f t="shared" si="47"/>
        <v>0.11266736492830196</v>
      </c>
      <c r="CE49" s="44">
        <f t="shared" si="48"/>
        <v>0.10762440050012628</v>
      </c>
      <c r="CF49" s="44">
        <f t="shared" si="49"/>
        <v>7.7615052570633281E-2</v>
      </c>
      <c r="CG49" s="44">
        <f t="shared" si="50"/>
        <v>0.10734844004467697</v>
      </c>
      <c r="CH49" s="44">
        <f t="shared" si="51"/>
        <v>0.10797236261230418</v>
      </c>
      <c r="CI49" s="44">
        <f t="shared" si="52"/>
        <v>7.1337637500642162E-2</v>
      </c>
      <c r="CJ49" s="44">
        <f t="shared" si="53"/>
        <v>7.5164602800282893E-2</v>
      </c>
      <c r="CM49" s="38">
        <v>44</v>
      </c>
      <c r="CN49" s="39" t="s">
        <v>261</v>
      </c>
      <c r="CO49" s="44">
        <f t="shared" si="54"/>
        <v>1.4734657517519378E-2</v>
      </c>
      <c r="CP49" s="44">
        <f t="shared" si="55"/>
        <v>8.0439966653984372E-3</v>
      </c>
      <c r="CQ49" s="44">
        <f t="shared" si="56"/>
        <v>6.4386971528627469E-3</v>
      </c>
      <c r="CR49" s="44">
        <f t="shared" si="57"/>
        <v>8.6136590338380305E-3</v>
      </c>
      <c r="CS49" s="44">
        <f t="shared" si="58"/>
        <v>4.943004076456735E-3</v>
      </c>
      <c r="CT49" s="44">
        <f t="shared" si="59"/>
        <v>4.423258684646914E-3</v>
      </c>
      <c r="CU49" s="44">
        <f t="shared" si="60"/>
        <v>5.9673466963384341E-3</v>
      </c>
      <c r="CV49" s="44">
        <f t="shared" si="61"/>
        <v>5.2037435917251969E-3</v>
      </c>
      <c r="CW49" s="44">
        <f t="shared" si="62"/>
        <v>1.04275357503741E-3</v>
      </c>
      <c r="CX49" s="44">
        <f t="shared" si="63"/>
        <v>4.3482707555459231E-3</v>
      </c>
      <c r="CY49" s="44">
        <f t="shared" si="64"/>
        <v>2.5584085962673253E-3</v>
      </c>
      <c r="CZ49" s="44">
        <f t="shared" si="65"/>
        <v>2.3184753792070988E-3</v>
      </c>
      <c r="DA49" s="44">
        <f t="shared" si="66"/>
        <v>2.094258619554945E-3</v>
      </c>
      <c r="DB49" s="44">
        <f t="shared" si="67"/>
        <v>1.9501523616051082E-3</v>
      </c>
      <c r="DC49" s="44">
        <f t="shared" si="68"/>
        <v>2.4210526315789471E-3</v>
      </c>
      <c r="DD49" s="44">
        <f t="shared" si="69"/>
        <v>2.0844250013389532E-3</v>
      </c>
      <c r="DE49" s="44">
        <f t="shared" si="70"/>
        <v>1.383592395643358E-3</v>
      </c>
      <c r="DF49" s="44">
        <f t="shared" si="71"/>
        <v>1.7900979375076835E-3</v>
      </c>
      <c r="DG49" s="44">
        <f t="shared" si="72"/>
        <v>1.0110214025437665E-3</v>
      </c>
      <c r="DH49" s="44">
        <f t="shared" si="73"/>
        <v>1.3520083791396236E-3</v>
      </c>
      <c r="DI49" s="44">
        <f t="shared" si="74"/>
        <v>1.0762440050012629E-3</v>
      </c>
      <c r="DJ49" s="44">
        <f t="shared" si="75"/>
        <v>6.2092042056506624E-4</v>
      </c>
      <c r="DK49" s="44">
        <f t="shared" si="76"/>
        <v>6.4409064026806182E-4</v>
      </c>
      <c r="DL49" s="44">
        <f t="shared" si="77"/>
        <v>4.3188945044921674E-4</v>
      </c>
      <c r="DM49" s="44">
        <f t="shared" si="78"/>
        <v>2.140129125019265E-4</v>
      </c>
      <c r="DN49" s="43">
        <f t="shared" si="79"/>
        <v>7.5164602800282889E-5</v>
      </c>
      <c r="EU49" s="38">
        <v>44</v>
      </c>
      <c r="EV49" s="39" t="s">
        <v>261</v>
      </c>
      <c r="EW49" s="2" t="s">
        <v>438</v>
      </c>
      <c r="EX49" s="52">
        <f t="shared" si="81"/>
        <v>1.2714432186257559E-2</v>
      </c>
      <c r="EY49" s="52">
        <f t="shared" si="82"/>
        <v>9.0202348116228091E-3</v>
      </c>
      <c r="FB49" s="38">
        <v>44</v>
      </c>
      <c r="FC49" s="39" t="s">
        <v>261</v>
      </c>
      <c r="FD49" s="2" t="s">
        <v>438</v>
      </c>
      <c r="FE49" s="49">
        <f t="shared" si="83"/>
        <v>0.41501601163259094</v>
      </c>
    </row>
    <row r="50" spans="2:161" x14ac:dyDescent="0.25">
      <c r="B50" s="38">
        <v>45</v>
      </c>
      <c r="C50" s="39" t="s">
        <v>262</v>
      </c>
      <c r="D50" s="7">
        <v>3</v>
      </c>
      <c r="E50" s="7">
        <v>2</v>
      </c>
      <c r="F50" s="7">
        <v>2</v>
      </c>
      <c r="G50" s="7">
        <v>3</v>
      </c>
      <c r="H50" s="7">
        <v>2</v>
      </c>
      <c r="I50" s="7">
        <v>3</v>
      </c>
      <c r="J50" s="7">
        <v>2</v>
      </c>
      <c r="K50" s="7">
        <v>2</v>
      </c>
      <c r="L50" s="7">
        <v>4</v>
      </c>
      <c r="M50" s="7">
        <v>2</v>
      </c>
      <c r="N50" s="7">
        <v>4</v>
      </c>
      <c r="O50" s="7">
        <v>2</v>
      </c>
      <c r="P50" s="7">
        <v>4</v>
      </c>
      <c r="Q50" s="7">
        <v>2</v>
      </c>
      <c r="R50" s="2">
        <v>1</v>
      </c>
      <c r="S50" s="2">
        <v>2</v>
      </c>
      <c r="T50" s="7">
        <v>2</v>
      </c>
      <c r="U50" s="7">
        <v>2</v>
      </c>
      <c r="V50" s="7">
        <v>2</v>
      </c>
      <c r="W50" s="7">
        <v>3</v>
      </c>
      <c r="X50" s="7">
        <v>3</v>
      </c>
      <c r="Y50" s="7">
        <v>2</v>
      </c>
      <c r="Z50" s="7">
        <v>3</v>
      </c>
      <c r="AA50" s="7">
        <v>2</v>
      </c>
      <c r="AB50" s="7">
        <v>2</v>
      </c>
      <c r="AC50" s="7">
        <v>3</v>
      </c>
      <c r="AF50" s="38">
        <v>45</v>
      </c>
      <c r="AG50" s="39" t="s">
        <v>262</v>
      </c>
      <c r="AH50" s="7">
        <f t="shared" si="2"/>
        <v>9</v>
      </c>
      <c r="AI50" s="7">
        <f t="shared" si="3"/>
        <v>4</v>
      </c>
      <c r="AJ50" s="7">
        <f t="shared" si="4"/>
        <v>4</v>
      </c>
      <c r="AK50" s="7">
        <f t="shared" si="5"/>
        <v>9</v>
      </c>
      <c r="AL50" s="7">
        <f t="shared" si="6"/>
        <v>4</v>
      </c>
      <c r="AM50" s="7">
        <f t="shared" si="7"/>
        <v>9</v>
      </c>
      <c r="AN50" s="7">
        <f t="shared" si="8"/>
        <v>4</v>
      </c>
      <c r="AO50" s="7">
        <f t="shared" si="9"/>
        <v>4</v>
      </c>
      <c r="AP50" s="7">
        <f t="shared" si="10"/>
        <v>16</v>
      </c>
      <c r="AQ50" s="7">
        <f t="shared" si="11"/>
        <v>4</v>
      </c>
      <c r="AR50" s="7">
        <f t="shared" si="12"/>
        <v>16</v>
      </c>
      <c r="AS50" s="7">
        <f t="shared" si="13"/>
        <v>4</v>
      </c>
      <c r="AT50" s="7">
        <f t="shared" si="14"/>
        <v>16</v>
      </c>
      <c r="AU50" s="7">
        <f t="shared" si="15"/>
        <v>4</v>
      </c>
      <c r="AV50" s="7">
        <f t="shared" si="16"/>
        <v>1</v>
      </c>
      <c r="AW50" s="7">
        <f t="shared" si="17"/>
        <v>4</v>
      </c>
      <c r="AX50" s="7">
        <f t="shared" si="18"/>
        <v>4</v>
      </c>
      <c r="AY50" s="7">
        <f t="shared" si="19"/>
        <v>4</v>
      </c>
      <c r="AZ50" s="7">
        <f t="shared" si="20"/>
        <v>4</v>
      </c>
      <c r="BA50" s="7">
        <f t="shared" si="21"/>
        <v>9</v>
      </c>
      <c r="BB50" s="7">
        <f t="shared" si="22"/>
        <v>9</v>
      </c>
      <c r="BC50" s="7">
        <f t="shared" si="23"/>
        <v>4</v>
      </c>
      <c r="BD50" s="7">
        <f t="shared" si="24"/>
        <v>9</v>
      </c>
      <c r="BE50" s="7">
        <f t="shared" si="25"/>
        <v>4</v>
      </c>
      <c r="BF50" s="7">
        <f t="shared" si="26"/>
        <v>4</v>
      </c>
      <c r="BG50" s="7">
        <f t="shared" si="27"/>
        <v>9</v>
      </c>
      <c r="BI50" s="38">
        <v>45</v>
      </c>
      <c r="BJ50" s="39" t="s">
        <v>262</v>
      </c>
      <c r="BK50" s="44">
        <f t="shared" si="28"/>
        <v>9.9558496739995797E-2</v>
      </c>
      <c r="BL50" s="44">
        <f t="shared" si="29"/>
        <v>7.3127242412713067E-2</v>
      </c>
      <c r="BM50" s="44">
        <f t="shared" si="30"/>
        <v>7.0754913767722499E-2</v>
      </c>
      <c r="BN50" s="44">
        <f t="shared" si="31"/>
        <v>0.11043152607484655</v>
      </c>
      <c r="BO50" s="44">
        <f t="shared" si="32"/>
        <v>7.2691236418481395E-2</v>
      </c>
      <c r="BP50" s="44">
        <f t="shared" si="33"/>
        <v>0.11058146711617285</v>
      </c>
      <c r="BQ50" s="44">
        <f t="shared" si="34"/>
        <v>7.3670946868375733E-2</v>
      </c>
      <c r="BR50" s="44">
        <f t="shared" si="35"/>
        <v>7.079923254047886E-2</v>
      </c>
      <c r="BS50" s="44">
        <f t="shared" si="36"/>
        <v>4.7397889774427729E-2</v>
      </c>
      <c r="BT50" s="44">
        <f t="shared" si="37"/>
        <v>7.4329414624716636E-2</v>
      </c>
      <c r="BU50" s="44">
        <f t="shared" si="38"/>
        <v>0.1421338109037403</v>
      </c>
      <c r="BV50" s="44">
        <f t="shared" si="39"/>
        <v>7.2452355600221841E-2</v>
      </c>
      <c r="BW50" s="44">
        <f t="shared" si="40"/>
        <v>0.14443162893482378</v>
      </c>
      <c r="BX50" s="44">
        <f t="shared" si="41"/>
        <v>7.500586006173493E-2</v>
      </c>
      <c r="BY50" s="44">
        <f t="shared" si="42"/>
        <v>5.2631578947368418E-2</v>
      </c>
      <c r="BZ50" s="44">
        <f t="shared" si="43"/>
        <v>9.9258333397093015E-2</v>
      </c>
      <c r="CA50" s="44">
        <f t="shared" si="44"/>
        <v>7.6866244202408784E-2</v>
      </c>
      <c r="CB50" s="44">
        <f t="shared" si="45"/>
        <v>7.4587414062820143E-2</v>
      </c>
      <c r="CC50" s="44">
        <f t="shared" si="46"/>
        <v>7.221581446741189E-2</v>
      </c>
      <c r="CD50" s="44">
        <f t="shared" si="47"/>
        <v>0.11266736492830196</v>
      </c>
      <c r="CE50" s="44">
        <f t="shared" si="48"/>
        <v>0.10762440050012628</v>
      </c>
      <c r="CF50" s="44">
        <f t="shared" si="49"/>
        <v>7.7615052570633281E-2</v>
      </c>
      <c r="CG50" s="44">
        <f t="shared" si="50"/>
        <v>0.10734844004467697</v>
      </c>
      <c r="CH50" s="44">
        <f t="shared" si="51"/>
        <v>7.198157507486945E-2</v>
      </c>
      <c r="CI50" s="44">
        <f t="shared" si="52"/>
        <v>7.1337637500642162E-2</v>
      </c>
      <c r="CJ50" s="44">
        <f t="shared" si="53"/>
        <v>0.11274690420042432</v>
      </c>
      <c r="CM50" s="38">
        <v>45</v>
      </c>
      <c r="CN50" s="39" t="s">
        <v>262</v>
      </c>
      <c r="CO50" s="44">
        <f t="shared" si="54"/>
        <v>1.4734657517519378E-2</v>
      </c>
      <c r="CP50" s="44">
        <f t="shared" si="55"/>
        <v>8.0439966653984372E-3</v>
      </c>
      <c r="CQ50" s="44">
        <f t="shared" si="56"/>
        <v>6.4386971528627469E-3</v>
      </c>
      <c r="CR50" s="44">
        <f t="shared" si="57"/>
        <v>8.6136590338380305E-3</v>
      </c>
      <c r="CS50" s="44">
        <f t="shared" si="58"/>
        <v>4.943004076456735E-3</v>
      </c>
      <c r="CT50" s="44">
        <f t="shared" si="59"/>
        <v>6.6348880269703706E-3</v>
      </c>
      <c r="CU50" s="44">
        <f t="shared" si="60"/>
        <v>3.9782311308922897E-3</v>
      </c>
      <c r="CV50" s="44">
        <f t="shared" si="61"/>
        <v>3.4691623944834642E-3</v>
      </c>
      <c r="CW50" s="44">
        <f t="shared" si="62"/>
        <v>2.0855071500748201E-3</v>
      </c>
      <c r="CX50" s="44">
        <f t="shared" si="63"/>
        <v>2.8988471703639486E-3</v>
      </c>
      <c r="CY50" s="44">
        <f t="shared" si="64"/>
        <v>5.1168171925346506E-3</v>
      </c>
      <c r="CZ50" s="44">
        <f t="shared" si="65"/>
        <v>2.3184753792070988E-3</v>
      </c>
      <c r="DA50" s="44">
        <f t="shared" si="66"/>
        <v>4.18851723910989E-3</v>
      </c>
      <c r="DB50" s="44">
        <f t="shared" si="67"/>
        <v>1.9501523616051082E-3</v>
      </c>
      <c r="DC50" s="44">
        <f t="shared" si="68"/>
        <v>1.2105263157894735E-3</v>
      </c>
      <c r="DD50" s="44">
        <f t="shared" si="69"/>
        <v>2.0844250013389532E-3</v>
      </c>
      <c r="DE50" s="44">
        <f t="shared" si="70"/>
        <v>1.383592395643358E-3</v>
      </c>
      <c r="DF50" s="44">
        <f t="shared" si="71"/>
        <v>1.1933986250051223E-3</v>
      </c>
      <c r="DG50" s="44">
        <f t="shared" si="72"/>
        <v>1.0110214025437665E-3</v>
      </c>
      <c r="DH50" s="44">
        <f t="shared" si="73"/>
        <v>1.3520083791396236E-3</v>
      </c>
      <c r="DI50" s="44">
        <f t="shared" si="74"/>
        <v>1.0762440050012629E-3</v>
      </c>
      <c r="DJ50" s="44">
        <f t="shared" si="75"/>
        <v>6.2092042056506624E-4</v>
      </c>
      <c r="DK50" s="44">
        <f t="shared" si="76"/>
        <v>6.4409064026806182E-4</v>
      </c>
      <c r="DL50" s="44">
        <f t="shared" si="77"/>
        <v>2.8792630029947781E-4</v>
      </c>
      <c r="DM50" s="44">
        <f t="shared" si="78"/>
        <v>2.140129125019265E-4</v>
      </c>
      <c r="DN50" s="43">
        <f t="shared" si="79"/>
        <v>1.1274690420042433E-4</v>
      </c>
      <c r="EU50" s="38">
        <v>45</v>
      </c>
      <c r="EV50" s="39" t="s">
        <v>262</v>
      </c>
      <c r="EW50" s="2" t="s">
        <v>439</v>
      </c>
      <c r="EX50" s="52">
        <f t="shared" si="81"/>
        <v>1.2385127923945798E-2</v>
      </c>
      <c r="EY50" s="52">
        <f t="shared" si="82"/>
        <v>9.5845857652438731E-3</v>
      </c>
      <c r="FB50" s="38">
        <v>45</v>
      </c>
      <c r="FC50" s="39" t="s">
        <v>262</v>
      </c>
      <c r="FD50" s="2" t="s">
        <v>439</v>
      </c>
      <c r="FE50" s="49">
        <f t="shared" si="83"/>
        <v>0.43626357178974184</v>
      </c>
    </row>
    <row r="51" spans="2:161" x14ac:dyDescent="0.25">
      <c r="B51" s="38">
        <v>46</v>
      </c>
      <c r="C51" s="39" t="s">
        <v>263</v>
      </c>
      <c r="D51" s="7">
        <v>2</v>
      </c>
      <c r="E51" s="7">
        <v>2</v>
      </c>
      <c r="F51" s="7">
        <v>3</v>
      </c>
      <c r="G51" s="7">
        <v>3</v>
      </c>
      <c r="H51" s="7">
        <v>3</v>
      </c>
      <c r="I51" s="7">
        <v>3</v>
      </c>
      <c r="J51" s="7">
        <v>3</v>
      </c>
      <c r="K51" s="7">
        <v>2</v>
      </c>
      <c r="L51" s="7">
        <v>2</v>
      </c>
      <c r="M51" s="7">
        <v>2</v>
      </c>
      <c r="N51" s="7">
        <v>4</v>
      </c>
      <c r="O51" s="7">
        <v>2</v>
      </c>
      <c r="P51" s="7">
        <v>4</v>
      </c>
      <c r="Q51" s="7">
        <v>2</v>
      </c>
      <c r="R51" s="2">
        <v>2</v>
      </c>
      <c r="S51" s="2">
        <v>2</v>
      </c>
      <c r="T51" s="7">
        <v>2</v>
      </c>
      <c r="U51" s="7">
        <v>2</v>
      </c>
      <c r="V51" s="7">
        <v>2</v>
      </c>
      <c r="W51" s="7">
        <v>3</v>
      </c>
      <c r="X51" s="7">
        <v>3</v>
      </c>
      <c r="Y51" s="7">
        <v>2</v>
      </c>
      <c r="Z51" s="7">
        <v>3</v>
      </c>
      <c r="AA51" s="7">
        <v>2</v>
      </c>
      <c r="AB51" s="7">
        <v>2</v>
      </c>
      <c r="AC51" s="7">
        <v>3</v>
      </c>
      <c r="AF51" s="38">
        <v>46</v>
      </c>
      <c r="AG51" s="39" t="s">
        <v>263</v>
      </c>
      <c r="AH51" s="7">
        <f t="shared" si="2"/>
        <v>4</v>
      </c>
      <c r="AI51" s="7">
        <f t="shared" si="3"/>
        <v>4</v>
      </c>
      <c r="AJ51" s="7">
        <f t="shared" si="4"/>
        <v>9</v>
      </c>
      <c r="AK51" s="7">
        <f t="shared" si="5"/>
        <v>9</v>
      </c>
      <c r="AL51" s="7">
        <f t="shared" si="6"/>
        <v>9</v>
      </c>
      <c r="AM51" s="7">
        <f t="shared" si="7"/>
        <v>9</v>
      </c>
      <c r="AN51" s="7">
        <f t="shared" si="8"/>
        <v>9</v>
      </c>
      <c r="AO51" s="7">
        <f t="shared" si="9"/>
        <v>4</v>
      </c>
      <c r="AP51" s="7">
        <f t="shared" si="10"/>
        <v>4</v>
      </c>
      <c r="AQ51" s="7">
        <f t="shared" si="11"/>
        <v>4</v>
      </c>
      <c r="AR51" s="7">
        <f t="shared" si="12"/>
        <v>16</v>
      </c>
      <c r="AS51" s="7">
        <f t="shared" si="13"/>
        <v>4</v>
      </c>
      <c r="AT51" s="7">
        <f t="shared" si="14"/>
        <v>16</v>
      </c>
      <c r="AU51" s="7">
        <f t="shared" si="15"/>
        <v>4</v>
      </c>
      <c r="AV51" s="7">
        <f t="shared" si="16"/>
        <v>4</v>
      </c>
      <c r="AW51" s="7">
        <f t="shared" si="17"/>
        <v>4</v>
      </c>
      <c r="AX51" s="7">
        <f t="shared" si="18"/>
        <v>4</v>
      </c>
      <c r="AY51" s="7">
        <f t="shared" si="19"/>
        <v>4</v>
      </c>
      <c r="AZ51" s="7">
        <f t="shared" si="20"/>
        <v>4</v>
      </c>
      <c r="BA51" s="7">
        <f t="shared" si="21"/>
        <v>9</v>
      </c>
      <c r="BB51" s="7">
        <f t="shared" si="22"/>
        <v>9</v>
      </c>
      <c r="BC51" s="7">
        <f t="shared" si="23"/>
        <v>4</v>
      </c>
      <c r="BD51" s="7">
        <f t="shared" si="24"/>
        <v>9</v>
      </c>
      <c r="BE51" s="7">
        <f t="shared" si="25"/>
        <v>4</v>
      </c>
      <c r="BF51" s="7">
        <f t="shared" si="26"/>
        <v>4</v>
      </c>
      <c r="BG51" s="7">
        <f t="shared" si="27"/>
        <v>9</v>
      </c>
      <c r="BI51" s="38">
        <v>46</v>
      </c>
      <c r="BJ51" s="39" t="s">
        <v>263</v>
      </c>
      <c r="BK51" s="44">
        <f t="shared" si="28"/>
        <v>6.6372331159997203E-2</v>
      </c>
      <c r="BL51" s="44">
        <f t="shared" si="29"/>
        <v>7.3127242412713067E-2</v>
      </c>
      <c r="BM51" s="44">
        <f t="shared" si="30"/>
        <v>0.10613237065158375</v>
      </c>
      <c r="BN51" s="44">
        <f t="shared" si="31"/>
        <v>0.11043152607484655</v>
      </c>
      <c r="BO51" s="44">
        <f t="shared" si="32"/>
        <v>0.1090368546277221</v>
      </c>
      <c r="BP51" s="44">
        <f t="shared" si="33"/>
        <v>0.11058146711617285</v>
      </c>
      <c r="BQ51" s="44">
        <f t="shared" si="34"/>
        <v>0.11050642030256359</v>
      </c>
      <c r="BR51" s="44">
        <f t="shared" si="35"/>
        <v>7.079923254047886E-2</v>
      </c>
      <c r="BS51" s="44">
        <f t="shared" si="36"/>
        <v>2.3698944887213864E-2</v>
      </c>
      <c r="BT51" s="44">
        <f t="shared" si="37"/>
        <v>7.4329414624716636E-2</v>
      </c>
      <c r="BU51" s="44">
        <f t="shared" si="38"/>
        <v>0.1421338109037403</v>
      </c>
      <c r="BV51" s="44">
        <f t="shared" si="39"/>
        <v>7.2452355600221841E-2</v>
      </c>
      <c r="BW51" s="44">
        <f t="shared" si="40"/>
        <v>0.14443162893482378</v>
      </c>
      <c r="BX51" s="44">
        <f t="shared" si="41"/>
        <v>7.500586006173493E-2</v>
      </c>
      <c r="BY51" s="44">
        <f t="shared" si="42"/>
        <v>0.10526315789473684</v>
      </c>
      <c r="BZ51" s="44">
        <f t="shared" si="43"/>
        <v>9.9258333397093015E-2</v>
      </c>
      <c r="CA51" s="44">
        <f t="shared" si="44"/>
        <v>7.6866244202408784E-2</v>
      </c>
      <c r="CB51" s="44">
        <f t="shared" si="45"/>
        <v>7.4587414062820143E-2</v>
      </c>
      <c r="CC51" s="44">
        <f t="shared" si="46"/>
        <v>7.221581446741189E-2</v>
      </c>
      <c r="CD51" s="44">
        <f t="shared" si="47"/>
        <v>0.11266736492830196</v>
      </c>
      <c r="CE51" s="44">
        <f t="shared" si="48"/>
        <v>0.10762440050012628</v>
      </c>
      <c r="CF51" s="44">
        <f t="shared" si="49"/>
        <v>7.7615052570633281E-2</v>
      </c>
      <c r="CG51" s="44">
        <f t="shared" si="50"/>
        <v>0.10734844004467697</v>
      </c>
      <c r="CH51" s="44">
        <f t="shared" si="51"/>
        <v>7.198157507486945E-2</v>
      </c>
      <c r="CI51" s="44">
        <f t="shared" si="52"/>
        <v>7.1337637500642162E-2</v>
      </c>
      <c r="CJ51" s="44">
        <f t="shared" si="53"/>
        <v>0.11274690420042432</v>
      </c>
      <c r="CM51" s="38">
        <v>46</v>
      </c>
      <c r="CN51" s="39" t="s">
        <v>263</v>
      </c>
      <c r="CO51" s="44">
        <f t="shared" si="54"/>
        <v>9.8231050116795848E-3</v>
      </c>
      <c r="CP51" s="44">
        <f t="shared" si="55"/>
        <v>8.0439966653984372E-3</v>
      </c>
      <c r="CQ51" s="44">
        <f t="shared" si="56"/>
        <v>9.6580457292941204E-3</v>
      </c>
      <c r="CR51" s="44">
        <f t="shared" si="57"/>
        <v>8.6136590338380305E-3</v>
      </c>
      <c r="CS51" s="44">
        <f t="shared" si="58"/>
        <v>7.414506114685103E-3</v>
      </c>
      <c r="CT51" s="44">
        <f t="shared" si="59"/>
        <v>6.6348880269703706E-3</v>
      </c>
      <c r="CU51" s="44">
        <f t="shared" si="60"/>
        <v>5.9673466963384341E-3</v>
      </c>
      <c r="CV51" s="44">
        <f t="shared" si="61"/>
        <v>3.4691623944834642E-3</v>
      </c>
      <c r="CW51" s="44">
        <f t="shared" si="62"/>
        <v>1.04275357503741E-3</v>
      </c>
      <c r="CX51" s="44">
        <f t="shared" si="63"/>
        <v>2.8988471703639486E-3</v>
      </c>
      <c r="CY51" s="44">
        <f t="shared" si="64"/>
        <v>5.1168171925346506E-3</v>
      </c>
      <c r="CZ51" s="44">
        <f t="shared" si="65"/>
        <v>2.3184753792070988E-3</v>
      </c>
      <c r="DA51" s="44">
        <f t="shared" si="66"/>
        <v>4.18851723910989E-3</v>
      </c>
      <c r="DB51" s="44">
        <f t="shared" si="67"/>
        <v>1.9501523616051082E-3</v>
      </c>
      <c r="DC51" s="44">
        <f t="shared" si="68"/>
        <v>2.4210526315789471E-3</v>
      </c>
      <c r="DD51" s="44">
        <f t="shared" si="69"/>
        <v>2.0844250013389532E-3</v>
      </c>
      <c r="DE51" s="44">
        <f t="shared" si="70"/>
        <v>1.383592395643358E-3</v>
      </c>
      <c r="DF51" s="44">
        <f t="shared" si="71"/>
        <v>1.1933986250051223E-3</v>
      </c>
      <c r="DG51" s="44">
        <f t="shared" si="72"/>
        <v>1.0110214025437665E-3</v>
      </c>
      <c r="DH51" s="44">
        <f t="shared" si="73"/>
        <v>1.3520083791396236E-3</v>
      </c>
      <c r="DI51" s="44">
        <f t="shared" si="74"/>
        <v>1.0762440050012629E-3</v>
      </c>
      <c r="DJ51" s="44">
        <f t="shared" si="75"/>
        <v>6.2092042056506624E-4</v>
      </c>
      <c r="DK51" s="44">
        <f t="shared" si="76"/>
        <v>6.4409064026806182E-4</v>
      </c>
      <c r="DL51" s="44">
        <f t="shared" si="77"/>
        <v>2.8792630029947781E-4</v>
      </c>
      <c r="DM51" s="44">
        <f t="shared" si="78"/>
        <v>2.140129125019265E-4</v>
      </c>
      <c r="DN51" s="43">
        <f t="shared" si="79"/>
        <v>1.1274690420042433E-4</v>
      </c>
      <c r="EU51" s="38">
        <v>46</v>
      </c>
      <c r="EV51" s="39" t="s">
        <v>263</v>
      </c>
      <c r="EW51" s="2" t="s">
        <v>440</v>
      </c>
      <c r="EX51" s="52">
        <f t="shared" si="81"/>
        <v>1.3551730469194936E-2</v>
      </c>
      <c r="EY51" s="52">
        <f t="shared" si="82"/>
        <v>1.0363854876620478E-2</v>
      </c>
      <c r="FB51" s="38">
        <v>46</v>
      </c>
      <c r="FC51" s="39" t="s">
        <v>263</v>
      </c>
      <c r="FD51" s="2" t="s">
        <v>440</v>
      </c>
      <c r="FE51" s="49">
        <f t="shared" si="83"/>
        <v>0.43335150391516025</v>
      </c>
    </row>
    <row r="52" spans="2:161" x14ac:dyDescent="0.25">
      <c r="B52" s="38">
        <v>47</v>
      </c>
      <c r="C52" s="39" t="s">
        <v>264</v>
      </c>
      <c r="D52" s="7">
        <v>2</v>
      </c>
      <c r="E52" s="7">
        <v>3</v>
      </c>
      <c r="F52" s="7">
        <v>3</v>
      </c>
      <c r="G52" s="7">
        <v>3</v>
      </c>
      <c r="H52" s="7">
        <v>3</v>
      </c>
      <c r="I52" s="7">
        <v>3</v>
      </c>
      <c r="J52" s="7">
        <v>3</v>
      </c>
      <c r="K52" s="7">
        <v>2</v>
      </c>
      <c r="L52" s="7">
        <v>3</v>
      </c>
      <c r="M52" s="7">
        <v>2</v>
      </c>
      <c r="N52" s="7">
        <v>4</v>
      </c>
      <c r="O52" s="7">
        <v>3</v>
      </c>
      <c r="P52" s="7">
        <v>2</v>
      </c>
      <c r="Q52" s="7">
        <v>3</v>
      </c>
      <c r="R52" s="2">
        <v>2</v>
      </c>
      <c r="S52" s="2">
        <v>2</v>
      </c>
      <c r="T52" s="7">
        <v>2</v>
      </c>
      <c r="U52" s="7">
        <v>2</v>
      </c>
      <c r="V52" s="7">
        <v>2</v>
      </c>
      <c r="W52" s="7">
        <v>3</v>
      </c>
      <c r="X52" s="7">
        <v>3</v>
      </c>
      <c r="Y52" s="7">
        <v>2</v>
      </c>
      <c r="Z52" s="7">
        <v>3</v>
      </c>
      <c r="AA52" s="7">
        <v>2</v>
      </c>
      <c r="AB52" s="7">
        <v>2</v>
      </c>
      <c r="AC52" s="7">
        <v>3</v>
      </c>
      <c r="AF52" s="38">
        <v>47</v>
      </c>
      <c r="AG52" s="39" t="s">
        <v>264</v>
      </c>
      <c r="AH52" s="7">
        <f t="shared" si="2"/>
        <v>4</v>
      </c>
      <c r="AI52" s="7">
        <f t="shared" si="3"/>
        <v>9</v>
      </c>
      <c r="AJ52" s="7">
        <f t="shared" si="4"/>
        <v>9</v>
      </c>
      <c r="AK52" s="7">
        <f t="shared" si="5"/>
        <v>9</v>
      </c>
      <c r="AL52" s="7">
        <f t="shared" si="6"/>
        <v>9</v>
      </c>
      <c r="AM52" s="7">
        <f t="shared" si="7"/>
        <v>9</v>
      </c>
      <c r="AN52" s="7">
        <f t="shared" si="8"/>
        <v>9</v>
      </c>
      <c r="AO52" s="7">
        <f t="shared" si="9"/>
        <v>4</v>
      </c>
      <c r="AP52" s="7">
        <f t="shared" si="10"/>
        <v>9</v>
      </c>
      <c r="AQ52" s="7">
        <f t="shared" si="11"/>
        <v>4</v>
      </c>
      <c r="AR52" s="7">
        <f t="shared" si="12"/>
        <v>16</v>
      </c>
      <c r="AS52" s="7">
        <f t="shared" si="13"/>
        <v>9</v>
      </c>
      <c r="AT52" s="7">
        <f t="shared" si="14"/>
        <v>4</v>
      </c>
      <c r="AU52" s="7">
        <f t="shared" si="15"/>
        <v>9</v>
      </c>
      <c r="AV52" s="7">
        <f t="shared" si="16"/>
        <v>4</v>
      </c>
      <c r="AW52" s="7">
        <f t="shared" si="17"/>
        <v>4</v>
      </c>
      <c r="AX52" s="7">
        <f t="shared" si="18"/>
        <v>4</v>
      </c>
      <c r="AY52" s="7">
        <f t="shared" si="19"/>
        <v>4</v>
      </c>
      <c r="AZ52" s="7">
        <f t="shared" si="20"/>
        <v>4</v>
      </c>
      <c r="BA52" s="7">
        <f t="shared" si="21"/>
        <v>9</v>
      </c>
      <c r="BB52" s="7">
        <f t="shared" si="22"/>
        <v>9</v>
      </c>
      <c r="BC52" s="7">
        <f t="shared" si="23"/>
        <v>4</v>
      </c>
      <c r="BD52" s="7">
        <f t="shared" si="24"/>
        <v>9</v>
      </c>
      <c r="BE52" s="7">
        <f t="shared" si="25"/>
        <v>4</v>
      </c>
      <c r="BF52" s="7">
        <f t="shared" si="26"/>
        <v>4</v>
      </c>
      <c r="BG52" s="7">
        <f t="shared" si="27"/>
        <v>9</v>
      </c>
      <c r="BI52" s="38">
        <v>47</v>
      </c>
      <c r="BJ52" s="39" t="s">
        <v>264</v>
      </c>
      <c r="BK52" s="44">
        <f t="shared" si="28"/>
        <v>6.6372331159997203E-2</v>
      </c>
      <c r="BL52" s="44">
        <f t="shared" si="29"/>
        <v>0.10969086361906959</v>
      </c>
      <c r="BM52" s="44">
        <f t="shared" si="30"/>
        <v>0.10613237065158375</v>
      </c>
      <c r="BN52" s="44">
        <f t="shared" si="31"/>
        <v>0.11043152607484655</v>
      </c>
      <c r="BO52" s="44">
        <f t="shared" si="32"/>
        <v>0.1090368546277221</v>
      </c>
      <c r="BP52" s="44">
        <f t="shared" si="33"/>
        <v>0.11058146711617285</v>
      </c>
      <c r="BQ52" s="44">
        <f t="shared" si="34"/>
        <v>0.11050642030256359</v>
      </c>
      <c r="BR52" s="44">
        <f t="shared" si="35"/>
        <v>7.079923254047886E-2</v>
      </c>
      <c r="BS52" s="44">
        <f t="shared" si="36"/>
        <v>3.55484173308208E-2</v>
      </c>
      <c r="BT52" s="44">
        <f t="shared" si="37"/>
        <v>7.4329414624716636E-2</v>
      </c>
      <c r="BU52" s="44">
        <f t="shared" si="38"/>
        <v>0.1421338109037403</v>
      </c>
      <c r="BV52" s="44">
        <f t="shared" si="39"/>
        <v>0.10867853340033277</v>
      </c>
      <c r="BW52" s="44">
        <f t="shared" si="40"/>
        <v>7.221581446741189E-2</v>
      </c>
      <c r="BX52" s="44">
        <f t="shared" si="41"/>
        <v>0.1125087900926024</v>
      </c>
      <c r="BY52" s="44">
        <f t="shared" si="42"/>
        <v>0.10526315789473684</v>
      </c>
      <c r="BZ52" s="44">
        <f t="shared" si="43"/>
        <v>9.9258333397093015E-2</v>
      </c>
      <c r="CA52" s="44">
        <f t="shared" si="44"/>
        <v>7.6866244202408784E-2</v>
      </c>
      <c r="CB52" s="44">
        <f t="shared" si="45"/>
        <v>7.4587414062820143E-2</v>
      </c>
      <c r="CC52" s="44">
        <f t="shared" si="46"/>
        <v>7.221581446741189E-2</v>
      </c>
      <c r="CD52" s="44">
        <f t="shared" si="47"/>
        <v>0.11266736492830196</v>
      </c>
      <c r="CE52" s="44">
        <f t="shared" si="48"/>
        <v>0.10762440050012628</v>
      </c>
      <c r="CF52" s="44">
        <f t="shared" si="49"/>
        <v>7.7615052570633281E-2</v>
      </c>
      <c r="CG52" s="44">
        <f t="shared" si="50"/>
        <v>0.10734844004467697</v>
      </c>
      <c r="CH52" s="44">
        <f t="shared" si="51"/>
        <v>7.198157507486945E-2</v>
      </c>
      <c r="CI52" s="44">
        <f t="shared" si="52"/>
        <v>7.1337637500642162E-2</v>
      </c>
      <c r="CJ52" s="44">
        <f t="shared" si="53"/>
        <v>0.11274690420042432</v>
      </c>
      <c r="CM52" s="38">
        <v>47</v>
      </c>
      <c r="CN52" s="39" t="s">
        <v>264</v>
      </c>
      <c r="CO52" s="44">
        <f t="shared" si="54"/>
        <v>9.8231050116795848E-3</v>
      </c>
      <c r="CP52" s="44">
        <f t="shared" si="55"/>
        <v>1.2065994998097655E-2</v>
      </c>
      <c r="CQ52" s="44">
        <f t="shared" si="56"/>
        <v>9.6580457292941204E-3</v>
      </c>
      <c r="CR52" s="44">
        <f t="shared" si="57"/>
        <v>8.6136590338380305E-3</v>
      </c>
      <c r="CS52" s="44">
        <f t="shared" si="58"/>
        <v>7.414506114685103E-3</v>
      </c>
      <c r="CT52" s="44">
        <f t="shared" si="59"/>
        <v>6.6348880269703706E-3</v>
      </c>
      <c r="CU52" s="44">
        <f t="shared" si="60"/>
        <v>5.9673466963384341E-3</v>
      </c>
      <c r="CV52" s="44">
        <f t="shared" si="61"/>
        <v>3.4691623944834642E-3</v>
      </c>
      <c r="CW52" s="44">
        <f t="shared" si="62"/>
        <v>1.5641303625561151E-3</v>
      </c>
      <c r="CX52" s="44">
        <f t="shared" si="63"/>
        <v>2.8988471703639486E-3</v>
      </c>
      <c r="CY52" s="44">
        <f t="shared" si="64"/>
        <v>5.1168171925346506E-3</v>
      </c>
      <c r="CZ52" s="44">
        <f t="shared" si="65"/>
        <v>3.4777130688106489E-3</v>
      </c>
      <c r="DA52" s="44">
        <f t="shared" si="66"/>
        <v>2.094258619554945E-3</v>
      </c>
      <c r="DB52" s="44">
        <f t="shared" si="67"/>
        <v>2.925228542407662E-3</v>
      </c>
      <c r="DC52" s="44">
        <f t="shared" si="68"/>
        <v>2.4210526315789471E-3</v>
      </c>
      <c r="DD52" s="44">
        <f t="shared" si="69"/>
        <v>2.0844250013389532E-3</v>
      </c>
      <c r="DE52" s="44">
        <f t="shared" si="70"/>
        <v>1.383592395643358E-3</v>
      </c>
      <c r="DF52" s="44">
        <f t="shared" si="71"/>
        <v>1.1933986250051223E-3</v>
      </c>
      <c r="DG52" s="44">
        <f t="shared" si="72"/>
        <v>1.0110214025437665E-3</v>
      </c>
      <c r="DH52" s="44">
        <f t="shared" si="73"/>
        <v>1.3520083791396236E-3</v>
      </c>
      <c r="DI52" s="44">
        <f t="shared" si="74"/>
        <v>1.0762440050012629E-3</v>
      </c>
      <c r="DJ52" s="44">
        <f t="shared" si="75"/>
        <v>6.2092042056506624E-4</v>
      </c>
      <c r="DK52" s="44">
        <f t="shared" si="76"/>
        <v>6.4409064026806182E-4</v>
      </c>
      <c r="DL52" s="44">
        <f t="shared" si="77"/>
        <v>2.8792630029947781E-4</v>
      </c>
      <c r="DM52" s="44">
        <f t="shared" si="78"/>
        <v>2.140129125019265E-4</v>
      </c>
      <c r="DN52" s="43">
        <f t="shared" si="79"/>
        <v>1.1274690420042433E-4</v>
      </c>
      <c r="EU52" s="38">
        <v>47</v>
      </c>
      <c r="EV52" s="39" t="s">
        <v>264</v>
      </c>
      <c r="EW52" s="2" t="s">
        <v>441</v>
      </c>
      <c r="EX52" s="52">
        <f t="shared" si="81"/>
        <v>1.2882367502759061E-2</v>
      </c>
      <c r="EY52" s="52">
        <f t="shared" si="82"/>
        <v>1.1276368799063947E-2</v>
      </c>
      <c r="FB52" s="38">
        <v>47</v>
      </c>
      <c r="FC52" s="39" t="s">
        <v>264</v>
      </c>
      <c r="FD52" s="2" t="s">
        <v>441</v>
      </c>
      <c r="FE52" s="49">
        <f t="shared" si="83"/>
        <v>0.46676153330971359</v>
      </c>
    </row>
    <row r="53" spans="2:161" x14ac:dyDescent="0.25">
      <c r="B53" s="38">
        <v>48</v>
      </c>
      <c r="C53" s="39" t="s">
        <v>265</v>
      </c>
      <c r="D53" s="7">
        <v>2</v>
      </c>
      <c r="E53" s="7">
        <v>3</v>
      </c>
      <c r="F53" s="7">
        <v>3</v>
      </c>
      <c r="G53" s="7">
        <v>2</v>
      </c>
      <c r="H53" s="7">
        <v>3</v>
      </c>
      <c r="I53" s="7">
        <v>2</v>
      </c>
      <c r="J53" s="7">
        <v>3</v>
      </c>
      <c r="K53" s="7">
        <v>2</v>
      </c>
      <c r="L53" s="7">
        <v>2</v>
      </c>
      <c r="M53" s="7">
        <v>3</v>
      </c>
      <c r="N53" s="7">
        <v>2</v>
      </c>
      <c r="O53" s="7">
        <v>3</v>
      </c>
      <c r="P53" s="7">
        <v>2</v>
      </c>
      <c r="Q53" s="7">
        <v>2</v>
      </c>
      <c r="R53" s="2">
        <v>1</v>
      </c>
      <c r="S53" s="2">
        <v>1</v>
      </c>
      <c r="T53" s="7">
        <v>3</v>
      </c>
      <c r="U53" s="7">
        <v>3</v>
      </c>
      <c r="V53" s="7">
        <v>3</v>
      </c>
      <c r="W53" s="7">
        <v>2</v>
      </c>
      <c r="X53" s="7">
        <v>2</v>
      </c>
      <c r="Y53" s="7">
        <v>4</v>
      </c>
      <c r="Z53" s="7">
        <v>2</v>
      </c>
      <c r="AA53" s="7">
        <v>4</v>
      </c>
      <c r="AB53" s="7">
        <v>2</v>
      </c>
      <c r="AC53" s="7">
        <v>3</v>
      </c>
      <c r="AF53" s="38">
        <v>48</v>
      </c>
      <c r="AG53" s="39" t="s">
        <v>265</v>
      </c>
      <c r="AH53" s="7">
        <f t="shared" si="2"/>
        <v>4</v>
      </c>
      <c r="AI53" s="7">
        <f t="shared" si="3"/>
        <v>9</v>
      </c>
      <c r="AJ53" s="7">
        <f t="shared" si="4"/>
        <v>9</v>
      </c>
      <c r="AK53" s="7">
        <f t="shared" si="5"/>
        <v>4</v>
      </c>
      <c r="AL53" s="7">
        <f t="shared" si="6"/>
        <v>9</v>
      </c>
      <c r="AM53" s="7">
        <f t="shared" si="7"/>
        <v>4</v>
      </c>
      <c r="AN53" s="7">
        <f t="shared" si="8"/>
        <v>9</v>
      </c>
      <c r="AO53" s="7">
        <f t="shared" si="9"/>
        <v>4</v>
      </c>
      <c r="AP53" s="7">
        <f t="shared" si="10"/>
        <v>4</v>
      </c>
      <c r="AQ53" s="7">
        <f t="shared" si="11"/>
        <v>9</v>
      </c>
      <c r="AR53" s="7">
        <f t="shared" si="12"/>
        <v>4</v>
      </c>
      <c r="AS53" s="7">
        <f t="shared" si="13"/>
        <v>9</v>
      </c>
      <c r="AT53" s="7">
        <f t="shared" si="14"/>
        <v>4</v>
      </c>
      <c r="AU53" s="7">
        <f t="shared" si="15"/>
        <v>4</v>
      </c>
      <c r="AV53" s="7">
        <f t="shared" si="16"/>
        <v>1</v>
      </c>
      <c r="AW53" s="7">
        <f t="shared" si="17"/>
        <v>1</v>
      </c>
      <c r="AX53" s="7">
        <f t="shared" si="18"/>
        <v>9</v>
      </c>
      <c r="AY53" s="7">
        <f t="shared" si="19"/>
        <v>9</v>
      </c>
      <c r="AZ53" s="7">
        <f t="shared" si="20"/>
        <v>9</v>
      </c>
      <c r="BA53" s="7">
        <f t="shared" si="21"/>
        <v>4</v>
      </c>
      <c r="BB53" s="7">
        <f t="shared" si="22"/>
        <v>4</v>
      </c>
      <c r="BC53" s="7">
        <f t="shared" si="23"/>
        <v>16</v>
      </c>
      <c r="BD53" s="7">
        <f t="shared" si="24"/>
        <v>4</v>
      </c>
      <c r="BE53" s="7">
        <f t="shared" si="25"/>
        <v>16</v>
      </c>
      <c r="BF53" s="7">
        <f t="shared" si="26"/>
        <v>4</v>
      </c>
      <c r="BG53" s="7">
        <f t="shared" si="27"/>
        <v>9</v>
      </c>
      <c r="BI53" s="38">
        <v>48</v>
      </c>
      <c r="BJ53" s="39" t="s">
        <v>265</v>
      </c>
      <c r="BK53" s="44">
        <f t="shared" si="28"/>
        <v>6.6372331159997203E-2</v>
      </c>
      <c r="BL53" s="44">
        <f t="shared" si="29"/>
        <v>0.10969086361906959</v>
      </c>
      <c r="BM53" s="44">
        <f t="shared" si="30"/>
        <v>0.10613237065158375</v>
      </c>
      <c r="BN53" s="44">
        <f t="shared" si="31"/>
        <v>7.3621017383231027E-2</v>
      </c>
      <c r="BO53" s="44">
        <f t="shared" si="32"/>
        <v>0.1090368546277221</v>
      </c>
      <c r="BP53" s="44">
        <f t="shared" si="33"/>
        <v>7.3720978077448568E-2</v>
      </c>
      <c r="BQ53" s="44">
        <f t="shared" si="34"/>
        <v>0.11050642030256359</v>
      </c>
      <c r="BR53" s="44">
        <f t="shared" si="35"/>
        <v>7.079923254047886E-2</v>
      </c>
      <c r="BS53" s="44">
        <f t="shared" si="36"/>
        <v>2.3698944887213864E-2</v>
      </c>
      <c r="BT53" s="44">
        <f t="shared" si="37"/>
        <v>0.11149412193707495</v>
      </c>
      <c r="BU53" s="44">
        <f t="shared" si="38"/>
        <v>7.1066905451870152E-2</v>
      </c>
      <c r="BV53" s="44">
        <f t="shared" si="39"/>
        <v>0.10867853340033277</v>
      </c>
      <c r="BW53" s="44">
        <f t="shared" si="40"/>
        <v>7.221581446741189E-2</v>
      </c>
      <c r="BX53" s="44">
        <f t="shared" si="41"/>
        <v>7.500586006173493E-2</v>
      </c>
      <c r="BY53" s="44">
        <f t="shared" si="42"/>
        <v>5.2631578947368418E-2</v>
      </c>
      <c r="BZ53" s="44">
        <f t="shared" si="43"/>
        <v>4.9629166698546508E-2</v>
      </c>
      <c r="CA53" s="44">
        <f t="shared" si="44"/>
        <v>0.11529936630361318</v>
      </c>
      <c r="CB53" s="44">
        <f t="shared" si="45"/>
        <v>0.11188112109423022</v>
      </c>
      <c r="CC53" s="44">
        <f t="shared" si="46"/>
        <v>0.10832372170111783</v>
      </c>
      <c r="CD53" s="44">
        <f t="shared" si="47"/>
        <v>7.511157661886797E-2</v>
      </c>
      <c r="CE53" s="44">
        <f t="shared" si="48"/>
        <v>7.1749600333417526E-2</v>
      </c>
      <c r="CF53" s="44">
        <f t="shared" si="49"/>
        <v>0.15523010514126656</v>
      </c>
      <c r="CG53" s="44">
        <f t="shared" si="50"/>
        <v>7.156562669645132E-2</v>
      </c>
      <c r="CH53" s="44">
        <f t="shared" si="51"/>
        <v>0.1439631501497389</v>
      </c>
      <c r="CI53" s="44">
        <f t="shared" si="52"/>
        <v>7.1337637500642162E-2</v>
      </c>
      <c r="CJ53" s="44">
        <f t="shared" si="53"/>
        <v>0.11274690420042432</v>
      </c>
      <c r="CM53" s="38">
        <v>48</v>
      </c>
      <c r="CN53" s="39" t="s">
        <v>265</v>
      </c>
      <c r="CO53" s="44">
        <f t="shared" si="54"/>
        <v>9.8231050116795848E-3</v>
      </c>
      <c r="CP53" s="44">
        <f t="shared" si="55"/>
        <v>1.2065994998097655E-2</v>
      </c>
      <c r="CQ53" s="44">
        <f t="shared" si="56"/>
        <v>9.6580457292941204E-3</v>
      </c>
      <c r="CR53" s="44">
        <f t="shared" si="57"/>
        <v>5.7424393558920201E-3</v>
      </c>
      <c r="CS53" s="44">
        <f t="shared" si="58"/>
        <v>7.414506114685103E-3</v>
      </c>
      <c r="CT53" s="44">
        <f t="shared" si="59"/>
        <v>4.423258684646914E-3</v>
      </c>
      <c r="CU53" s="44">
        <f t="shared" si="60"/>
        <v>5.9673466963384341E-3</v>
      </c>
      <c r="CV53" s="44">
        <f t="shared" si="61"/>
        <v>3.4691623944834642E-3</v>
      </c>
      <c r="CW53" s="44">
        <f t="shared" si="62"/>
        <v>1.04275357503741E-3</v>
      </c>
      <c r="CX53" s="44">
        <f t="shared" si="63"/>
        <v>4.3482707555459231E-3</v>
      </c>
      <c r="CY53" s="44">
        <f t="shared" si="64"/>
        <v>2.5584085962673253E-3</v>
      </c>
      <c r="CZ53" s="44">
        <f t="shared" si="65"/>
        <v>3.4777130688106489E-3</v>
      </c>
      <c r="DA53" s="44">
        <f t="shared" si="66"/>
        <v>2.094258619554945E-3</v>
      </c>
      <c r="DB53" s="44">
        <f t="shared" si="67"/>
        <v>1.9501523616051082E-3</v>
      </c>
      <c r="DC53" s="44">
        <f t="shared" si="68"/>
        <v>1.2105263157894735E-3</v>
      </c>
      <c r="DD53" s="44">
        <f t="shared" si="69"/>
        <v>1.0422125006694766E-3</v>
      </c>
      <c r="DE53" s="44">
        <f t="shared" si="70"/>
        <v>2.0753885934650372E-3</v>
      </c>
      <c r="DF53" s="44">
        <f t="shared" si="71"/>
        <v>1.7900979375076835E-3</v>
      </c>
      <c r="DG53" s="44">
        <f t="shared" si="72"/>
        <v>1.5165321038156496E-3</v>
      </c>
      <c r="DH53" s="44">
        <f t="shared" si="73"/>
        <v>9.0133891942641565E-4</v>
      </c>
      <c r="DI53" s="44">
        <f t="shared" si="74"/>
        <v>7.1749600333417525E-4</v>
      </c>
      <c r="DJ53" s="44">
        <f t="shared" si="75"/>
        <v>1.2418408411301325E-3</v>
      </c>
      <c r="DK53" s="44">
        <f t="shared" si="76"/>
        <v>4.2939376017870793E-4</v>
      </c>
      <c r="DL53" s="44">
        <f t="shared" si="77"/>
        <v>5.7585260059895562E-4</v>
      </c>
      <c r="DM53" s="44">
        <f t="shared" si="78"/>
        <v>2.140129125019265E-4</v>
      </c>
      <c r="DN53" s="43">
        <f t="shared" si="79"/>
        <v>1.1274690420042433E-4</v>
      </c>
      <c r="EU53" s="38">
        <v>48</v>
      </c>
      <c r="EV53" s="39" t="s">
        <v>265</v>
      </c>
      <c r="EW53" s="2" t="s">
        <v>442</v>
      </c>
      <c r="EX53" s="52">
        <f t="shared" si="81"/>
        <v>1.3872940408981344E-2</v>
      </c>
      <c r="EY53" s="52">
        <f t="shared" si="82"/>
        <v>9.7124211211777698E-3</v>
      </c>
      <c r="FB53" s="38">
        <v>48</v>
      </c>
      <c r="FC53" s="39" t="s">
        <v>265</v>
      </c>
      <c r="FD53" s="2" t="s">
        <v>442</v>
      </c>
      <c r="FE53" s="49">
        <f t="shared" si="83"/>
        <v>0.41179869593087587</v>
      </c>
    </row>
    <row r="54" spans="2:161" x14ac:dyDescent="0.25">
      <c r="B54" s="38">
        <v>49</v>
      </c>
      <c r="C54" s="39" t="s">
        <v>266</v>
      </c>
      <c r="D54" s="7">
        <v>4</v>
      </c>
      <c r="E54" s="7">
        <v>3</v>
      </c>
      <c r="F54" s="7">
        <v>3</v>
      </c>
      <c r="G54" s="7">
        <v>2</v>
      </c>
      <c r="H54" s="7">
        <v>3</v>
      </c>
      <c r="I54" s="7">
        <v>1</v>
      </c>
      <c r="J54" s="7">
        <v>2</v>
      </c>
      <c r="K54" s="7">
        <v>3</v>
      </c>
      <c r="L54" s="7">
        <v>3</v>
      </c>
      <c r="M54" s="7">
        <v>3</v>
      </c>
      <c r="N54" s="7">
        <v>2</v>
      </c>
      <c r="O54" s="7">
        <v>3</v>
      </c>
      <c r="P54" s="7">
        <v>2</v>
      </c>
      <c r="Q54" s="7">
        <v>3</v>
      </c>
      <c r="R54" s="2">
        <v>2</v>
      </c>
      <c r="S54" s="2">
        <v>2</v>
      </c>
      <c r="T54" s="7">
        <v>3</v>
      </c>
      <c r="U54" s="7">
        <v>2</v>
      </c>
      <c r="V54" s="7">
        <v>3</v>
      </c>
      <c r="W54" s="7">
        <v>2</v>
      </c>
      <c r="X54" s="7">
        <v>2</v>
      </c>
      <c r="Y54" s="7">
        <v>2</v>
      </c>
      <c r="Z54" s="7">
        <v>3</v>
      </c>
      <c r="AA54" s="7">
        <v>3</v>
      </c>
      <c r="AB54" s="7">
        <v>2</v>
      </c>
      <c r="AC54" s="7">
        <v>2</v>
      </c>
      <c r="AF54" s="38">
        <v>49</v>
      </c>
      <c r="AG54" s="39" t="s">
        <v>266</v>
      </c>
      <c r="AH54" s="7">
        <f t="shared" si="2"/>
        <v>16</v>
      </c>
      <c r="AI54" s="7">
        <f t="shared" si="3"/>
        <v>9</v>
      </c>
      <c r="AJ54" s="7">
        <f t="shared" si="4"/>
        <v>9</v>
      </c>
      <c r="AK54" s="7">
        <f t="shared" si="5"/>
        <v>4</v>
      </c>
      <c r="AL54" s="7">
        <f t="shared" si="6"/>
        <v>9</v>
      </c>
      <c r="AM54" s="7">
        <f t="shared" si="7"/>
        <v>1</v>
      </c>
      <c r="AN54" s="7">
        <f t="shared" si="8"/>
        <v>4</v>
      </c>
      <c r="AO54" s="7">
        <f t="shared" si="9"/>
        <v>9</v>
      </c>
      <c r="AP54" s="7">
        <f t="shared" si="10"/>
        <v>9</v>
      </c>
      <c r="AQ54" s="7">
        <f t="shared" si="11"/>
        <v>9</v>
      </c>
      <c r="AR54" s="7">
        <f t="shared" si="12"/>
        <v>4</v>
      </c>
      <c r="AS54" s="7">
        <f t="shared" si="13"/>
        <v>9</v>
      </c>
      <c r="AT54" s="7">
        <f t="shared" si="14"/>
        <v>4</v>
      </c>
      <c r="AU54" s="7">
        <f t="shared" si="15"/>
        <v>9</v>
      </c>
      <c r="AV54" s="7">
        <f t="shared" si="16"/>
        <v>4</v>
      </c>
      <c r="AW54" s="7">
        <f t="shared" si="17"/>
        <v>4</v>
      </c>
      <c r="AX54" s="7">
        <f t="shared" si="18"/>
        <v>9</v>
      </c>
      <c r="AY54" s="7">
        <f t="shared" si="19"/>
        <v>4</v>
      </c>
      <c r="AZ54" s="7">
        <f t="shared" si="20"/>
        <v>9</v>
      </c>
      <c r="BA54" s="7">
        <f t="shared" si="21"/>
        <v>4</v>
      </c>
      <c r="BB54" s="7">
        <f t="shared" si="22"/>
        <v>4</v>
      </c>
      <c r="BC54" s="7">
        <f t="shared" si="23"/>
        <v>4</v>
      </c>
      <c r="BD54" s="7">
        <f t="shared" si="24"/>
        <v>9</v>
      </c>
      <c r="BE54" s="7">
        <f t="shared" si="25"/>
        <v>9</v>
      </c>
      <c r="BF54" s="7">
        <f t="shared" si="26"/>
        <v>4</v>
      </c>
      <c r="BG54" s="7">
        <f t="shared" si="27"/>
        <v>4</v>
      </c>
      <c r="BI54" s="38">
        <v>49</v>
      </c>
      <c r="BJ54" s="39" t="s">
        <v>266</v>
      </c>
      <c r="BK54" s="44">
        <f t="shared" si="28"/>
        <v>0.13274466231999441</v>
      </c>
      <c r="BL54" s="44">
        <f t="shared" si="29"/>
        <v>0.10969086361906959</v>
      </c>
      <c r="BM54" s="44">
        <f t="shared" si="30"/>
        <v>0.10613237065158375</v>
      </c>
      <c r="BN54" s="44">
        <f t="shared" si="31"/>
        <v>7.3621017383231027E-2</v>
      </c>
      <c r="BO54" s="44">
        <f t="shared" si="32"/>
        <v>0.1090368546277221</v>
      </c>
      <c r="BP54" s="44">
        <f t="shared" si="33"/>
        <v>3.6860489038724284E-2</v>
      </c>
      <c r="BQ54" s="44">
        <f t="shared" si="34"/>
        <v>7.3670946868375733E-2</v>
      </c>
      <c r="BR54" s="44">
        <f t="shared" si="35"/>
        <v>0.1061988488107183</v>
      </c>
      <c r="BS54" s="44">
        <f t="shared" si="36"/>
        <v>3.55484173308208E-2</v>
      </c>
      <c r="BT54" s="44">
        <f t="shared" si="37"/>
        <v>0.11149412193707495</v>
      </c>
      <c r="BU54" s="44">
        <f t="shared" si="38"/>
        <v>7.1066905451870152E-2</v>
      </c>
      <c r="BV54" s="44">
        <f t="shared" si="39"/>
        <v>0.10867853340033277</v>
      </c>
      <c r="BW54" s="44">
        <f t="shared" si="40"/>
        <v>7.221581446741189E-2</v>
      </c>
      <c r="BX54" s="44">
        <f t="shared" si="41"/>
        <v>0.1125087900926024</v>
      </c>
      <c r="BY54" s="44">
        <f t="shared" si="42"/>
        <v>0.10526315789473684</v>
      </c>
      <c r="BZ54" s="44">
        <f t="shared" si="43"/>
        <v>9.9258333397093015E-2</v>
      </c>
      <c r="CA54" s="44">
        <f t="shared" si="44"/>
        <v>0.11529936630361318</v>
      </c>
      <c r="CB54" s="44">
        <f t="shared" si="45"/>
        <v>7.4587414062820143E-2</v>
      </c>
      <c r="CC54" s="44">
        <f t="shared" si="46"/>
        <v>0.10832372170111783</v>
      </c>
      <c r="CD54" s="44">
        <f t="shared" si="47"/>
        <v>7.511157661886797E-2</v>
      </c>
      <c r="CE54" s="44">
        <f t="shared" si="48"/>
        <v>7.1749600333417526E-2</v>
      </c>
      <c r="CF54" s="44">
        <f t="shared" si="49"/>
        <v>7.7615052570633281E-2</v>
      </c>
      <c r="CG54" s="44">
        <f t="shared" si="50"/>
        <v>0.10734844004467697</v>
      </c>
      <c r="CH54" s="44">
        <f t="shared" si="51"/>
        <v>0.10797236261230418</v>
      </c>
      <c r="CI54" s="44">
        <f t="shared" si="52"/>
        <v>7.1337637500642162E-2</v>
      </c>
      <c r="CJ54" s="44">
        <f t="shared" si="53"/>
        <v>7.5164602800282893E-2</v>
      </c>
      <c r="CM54" s="38">
        <v>49</v>
      </c>
      <c r="CN54" s="39" t="s">
        <v>266</v>
      </c>
      <c r="CO54" s="44">
        <f t="shared" si="54"/>
        <v>1.964621002335917E-2</v>
      </c>
      <c r="CP54" s="44">
        <f t="shared" si="55"/>
        <v>1.2065994998097655E-2</v>
      </c>
      <c r="CQ54" s="44">
        <f t="shared" si="56"/>
        <v>9.6580457292941204E-3</v>
      </c>
      <c r="CR54" s="44">
        <f t="shared" si="57"/>
        <v>5.7424393558920201E-3</v>
      </c>
      <c r="CS54" s="44">
        <f t="shared" si="58"/>
        <v>7.414506114685103E-3</v>
      </c>
      <c r="CT54" s="44">
        <f t="shared" si="59"/>
        <v>2.211629342323457E-3</v>
      </c>
      <c r="CU54" s="44">
        <f t="shared" si="60"/>
        <v>3.9782311308922897E-3</v>
      </c>
      <c r="CV54" s="44">
        <f t="shared" si="61"/>
        <v>5.2037435917251969E-3</v>
      </c>
      <c r="CW54" s="44">
        <f t="shared" si="62"/>
        <v>1.5641303625561151E-3</v>
      </c>
      <c r="CX54" s="44">
        <f t="shared" si="63"/>
        <v>4.3482707555459231E-3</v>
      </c>
      <c r="CY54" s="44">
        <f t="shared" si="64"/>
        <v>2.5584085962673253E-3</v>
      </c>
      <c r="CZ54" s="44">
        <f t="shared" si="65"/>
        <v>3.4777130688106489E-3</v>
      </c>
      <c r="DA54" s="44">
        <f t="shared" si="66"/>
        <v>2.094258619554945E-3</v>
      </c>
      <c r="DB54" s="44">
        <f t="shared" si="67"/>
        <v>2.925228542407662E-3</v>
      </c>
      <c r="DC54" s="44">
        <f t="shared" si="68"/>
        <v>2.4210526315789471E-3</v>
      </c>
      <c r="DD54" s="44">
        <f t="shared" si="69"/>
        <v>2.0844250013389532E-3</v>
      </c>
      <c r="DE54" s="44">
        <f t="shared" si="70"/>
        <v>2.0753885934650372E-3</v>
      </c>
      <c r="DF54" s="44">
        <f t="shared" si="71"/>
        <v>1.1933986250051223E-3</v>
      </c>
      <c r="DG54" s="44">
        <f t="shared" si="72"/>
        <v>1.5165321038156496E-3</v>
      </c>
      <c r="DH54" s="44">
        <f t="shared" si="73"/>
        <v>9.0133891942641565E-4</v>
      </c>
      <c r="DI54" s="44">
        <f t="shared" si="74"/>
        <v>7.1749600333417525E-4</v>
      </c>
      <c r="DJ54" s="44">
        <f t="shared" si="75"/>
        <v>6.2092042056506624E-4</v>
      </c>
      <c r="DK54" s="44">
        <f t="shared" si="76"/>
        <v>6.4409064026806182E-4</v>
      </c>
      <c r="DL54" s="44">
        <f t="shared" si="77"/>
        <v>4.3188945044921674E-4</v>
      </c>
      <c r="DM54" s="44">
        <f t="shared" si="78"/>
        <v>2.140129125019265E-4</v>
      </c>
      <c r="DN54" s="43">
        <f t="shared" si="79"/>
        <v>7.5164602800282889E-5</v>
      </c>
      <c r="EU54" s="38">
        <v>49</v>
      </c>
      <c r="EV54" s="39" t="s">
        <v>266</v>
      </c>
      <c r="EW54" s="2" t="s">
        <v>443</v>
      </c>
      <c r="EX54" s="52">
        <f t="shared" si="81"/>
        <v>1.0686324893252377E-2</v>
      </c>
      <c r="EY54" s="52">
        <f t="shared" si="82"/>
        <v>1.3484147121008972E-2</v>
      </c>
      <c r="FB54" s="38">
        <v>49</v>
      </c>
      <c r="FC54" s="39" t="s">
        <v>266</v>
      </c>
      <c r="FD54" s="2" t="s">
        <v>443</v>
      </c>
      <c r="FE54" s="49">
        <f t="shared" si="83"/>
        <v>0.55787686368114353</v>
      </c>
    </row>
    <row r="55" spans="2:161" x14ac:dyDescent="0.25">
      <c r="B55" s="38">
        <v>50</v>
      </c>
      <c r="C55" s="39" t="s">
        <v>267</v>
      </c>
      <c r="D55" s="7">
        <v>3</v>
      </c>
      <c r="E55" s="7">
        <v>3</v>
      </c>
      <c r="F55" s="7">
        <v>2</v>
      </c>
      <c r="G55" s="7">
        <v>2</v>
      </c>
      <c r="H55" s="7">
        <v>3</v>
      </c>
      <c r="I55" s="7">
        <v>2</v>
      </c>
      <c r="J55" s="7">
        <v>2</v>
      </c>
      <c r="K55" s="7">
        <v>3</v>
      </c>
      <c r="L55" s="7">
        <v>2</v>
      </c>
      <c r="M55" s="7">
        <v>3</v>
      </c>
      <c r="N55" s="7">
        <v>2</v>
      </c>
      <c r="O55" s="7">
        <v>2</v>
      </c>
      <c r="P55" s="7">
        <v>3</v>
      </c>
      <c r="Q55" s="7">
        <v>3</v>
      </c>
      <c r="R55" s="2">
        <v>1</v>
      </c>
      <c r="S55" s="2">
        <v>2</v>
      </c>
      <c r="T55" s="7">
        <v>2</v>
      </c>
      <c r="U55" s="7">
        <v>2</v>
      </c>
      <c r="V55" s="7">
        <v>3</v>
      </c>
      <c r="W55" s="7">
        <v>2</v>
      </c>
      <c r="X55" s="7">
        <v>2</v>
      </c>
      <c r="Y55" s="7">
        <v>3</v>
      </c>
      <c r="Z55" s="7">
        <v>3</v>
      </c>
      <c r="AA55" s="7">
        <v>3</v>
      </c>
      <c r="AB55" s="7">
        <v>2</v>
      </c>
      <c r="AC55" s="7">
        <v>2</v>
      </c>
      <c r="AF55" s="38">
        <v>50</v>
      </c>
      <c r="AG55" s="39" t="s">
        <v>267</v>
      </c>
      <c r="AH55" s="7">
        <f t="shared" si="2"/>
        <v>9</v>
      </c>
      <c r="AI55" s="7">
        <f t="shared" si="3"/>
        <v>9</v>
      </c>
      <c r="AJ55" s="7">
        <f t="shared" si="4"/>
        <v>4</v>
      </c>
      <c r="AK55" s="7">
        <f t="shared" si="5"/>
        <v>4</v>
      </c>
      <c r="AL55" s="7">
        <f t="shared" si="6"/>
        <v>9</v>
      </c>
      <c r="AM55" s="7">
        <f t="shared" si="7"/>
        <v>4</v>
      </c>
      <c r="AN55" s="7">
        <f t="shared" si="8"/>
        <v>4</v>
      </c>
      <c r="AO55" s="7">
        <f t="shared" si="9"/>
        <v>9</v>
      </c>
      <c r="AP55" s="7">
        <f t="shared" si="10"/>
        <v>4</v>
      </c>
      <c r="AQ55" s="7">
        <f t="shared" si="11"/>
        <v>9</v>
      </c>
      <c r="AR55" s="7">
        <f t="shared" si="12"/>
        <v>4</v>
      </c>
      <c r="AS55" s="7">
        <f t="shared" si="13"/>
        <v>4</v>
      </c>
      <c r="AT55" s="7">
        <f t="shared" si="14"/>
        <v>9</v>
      </c>
      <c r="AU55" s="7">
        <f t="shared" si="15"/>
        <v>9</v>
      </c>
      <c r="AV55" s="7">
        <f t="shared" si="16"/>
        <v>1</v>
      </c>
      <c r="AW55" s="7">
        <f t="shared" si="17"/>
        <v>4</v>
      </c>
      <c r="AX55" s="7">
        <f t="shared" si="18"/>
        <v>4</v>
      </c>
      <c r="AY55" s="7">
        <f t="shared" si="19"/>
        <v>4</v>
      </c>
      <c r="AZ55" s="7">
        <f t="shared" si="20"/>
        <v>9</v>
      </c>
      <c r="BA55" s="7">
        <f t="shared" si="21"/>
        <v>4</v>
      </c>
      <c r="BB55" s="7">
        <f t="shared" si="22"/>
        <v>4</v>
      </c>
      <c r="BC55" s="7">
        <f t="shared" si="23"/>
        <v>9</v>
      </c>
      <c r="BD55" s="7">
        <f t="shared" si="24"/>
        <v>9</v>
      </c>
      <c r="BE55" s="7">
        <f t="shared" si="25"/>
        <v>9</v>
      </c>
      <c r="BF55" s="7">
        <f t="shared" si="26"/>
        <v>4</v>
      </c>
      <c r="BG55" s="7">
        <f t="shared" si="27"/>
        <v>4</v>
      </c>
      <c r="BI55" s="38">
        <v>50</v>
      </c>
      <c r="BJ55" s="39" t="s">
        <v>267</v>
      </c>
      <c r="BK55" s="44">
        <f t="shared" si="28"/>
        <v>9.9558496739995797E-2</v>
      </c>
      <c r="BL55" s="44">
        <f t="shared" si="29"/>
        <v>0.10969086361906959</v>
      </c>
      <c r="BM55" s="44">
        <f t="shared" si="30"/>
        <v>7.0754913767722499E-2</v>
      </c>
      <c r="BN55" s="44">
        <f t="shared" si="31"/>
        <v>7.3621017383231027E-2</v>
      </c>
      <c r="BO55" s="44">
        <f t="shared" si="32"/>
        <v>0.1090368546277221</v>
      </c>
      <c r="BP55" s="44">
        <f t="shared" si="33"/>
        <v>7.3720978077448568E-2</v>
      </c>
      <c r="BQ55" s="44">
        <f t="shared" si="34"/>
        <v>7.3670946868375733E-2</v>
      </c>
      <c r="BR55" s="44">
        <f t="shared" si="35"/>
        <v>0.1061988488107183</v>
      </c>
      <c r="BS55" s="44">
        <f t="shared" si="36"/>
        <v>2.3698944887213864E-2</v>
      </c>
      <c r="BT55" s="44">
        <f t="shared" si="37"/>
        <v>0.11149412193707495</v>
      </c>
      <c r="BU55" s="44">
        <f t="shared" si="38"/>
        <v>7.1066905451870152E-2</v>
      </c>
      <c r="BV55" s="44">
        <f t="shared" si="39"/>
        <v>7.2452355600221841E-2</v>
      </c>
      <c r="BW55" s="44">
        <f t="shared" si="40"/>
        <v>0.10832372170111783</v>
      </c>
      <c r="BX55" s="44">
        <f t="shared" si="41"/>
        <v>0.1125087900926024</v>
      </c>
      <c r="BY55" s="44">
        <f t="shared" si="42"/>
        <v>5.2631578947368418E-2</v>
      </c>
      <c r="BZ55" s="44">
        <f t="shared" si="43"/>
        <v>9.9258333397093015E-2</v>
      </c>
      <c r="CA55" s="44">
        <f t="shared" si="44"/>
        <v>7.6866244202408784E-2</v>
      </c>
      <c r="CB55" s="44">
        <f t="shared" si="45"/>
        <v>7.4587414062820143E-2</v>
      </c>
      <c r="CC55" s="44">
        <f t="shared" si="46"/>
        <v>0.10832372170111783</v>
      </c>
      <c r="CD55" s="44">
        <f t="shared" si="47"/>
        <v>7.511157661886797E-2</v>
      </c>
      <c r="CE55" s="44">
        <f t="shared" si="48"/>
        <v>7.1749600333417526E-2</v>
      </c>
      <c r="CF55" s="44">
        <f t="shared" si="49"/>
        <v>0.11642257885594992</v>
      </c>
      <c r="CG55" s="44">
        <f t="shared" si="50"/>
        <v>0.10734844004467697</v>
      </c>
      <c r="CH55" s="44">
        <f t="shared" si="51"/>
        <v>0.10797236261230418</v>
      </c>
      <c r="CI55" s="44">
        <f t="shared" si="52"/>
        <v>7.1337637500642162E-2</v>
      </c>
      <c r="CJ55" s="44">
        <f t="shared" si="53"/>
        <v>7.5164602800282893E-2</v>
      </c>
      <c r="CM55" s="38">
        <v>50</v>
      </c>
      <c r="CN55" s="39" t="s">
        <v>267</v>
      </c>
      <c r="CO55" s="44">
        <f t="shared" si="54"/>
        <v>1.4734657517519378E-2</v>
      </c>
      <c r="CP55" s="44">
        <f t="shared" si="55"/>
        <v>1.2065994998097655E-2</v>
      </c>
      <c r="CQ55" s="44">
        <f t="shared" si="56"/>
        <v>6.4386971528627469E-3</v>
      </c>
      <c r="CR55" s="44">
        <f t="shared" si="57"/>
        <v>5.7424393558920201E-3</v>
      </c>
      <c r="CS55" s="44">
        <f t="shared" si="58"/>
        <v>7.414506114685103E-3</v>
      </c>
      <c r="CT55" s="44">
        <f t="shared" si="59"/>
        <v>4.423258684646914E-3</v>
      </c>
      <c r="CU55" s="44">
        <f t="shared" si="60"/>
        <v>3.9782311308922897E-3</v>
      </c>
      <c r="CV55" s="44">
        <f t="shared" si="61"/>
        <v>5.2037435917251969E-3</v>
      </c>
      <c r="CW55" s="44">
        <f t="shared" si="62"/>
        <v>1.04275357503741E-3</v>
      </c>
      <c r="CX55" s="44">
        <f t="shared" si="63"/>
        <v>4.3482707555459231E-3</v>
      </c>
      <c r="CY55" s="44">
        <f t="shared" si="64"/>
        <v>2.5584085962673253E-3</v>
      </c>
      <c r="CZ55" s="44">
        <f t="shared" si="65"/>
        <v>2.3184753792070988E-3</v>
      </c>
      <c r="DA55" s="44">
        <f t="shared" si="66"/>
        <v>3.1413879293324173E-3</v>
      </c>
      <c r="DB55" s="44">
        <f t="shared" si="67"/>
        <v>2.925228542407662E-3</v>
      </c>
      <c r="DC55" s="44">
        <f t="shared" si="68"/>
        <v>1.2105263157894735E-3</v>
      </c>
      <c r="DD55" s="44">
        <f t="shared" si="69"/>
        <v>2.0844250013389532E-3</v>
      </c>
      <c r="DE55" s="44">
        <f t="shared" si="70"/>
        <v>1.383592395643358E-3</v>
      </c>
      <c r="DF55" s="44">
        <f t="shared" si="71"/>
        <v>1.1933986250051223E-3</v>
      </c>
      <c r="DG55" s="44">
        <f t="shared" si="72"/>
        <v>1.5165321038156496E-3</v>
      </c>
      <c r="DH55" s="44">
        <f t="shared" si="73"/>
        <v>9.0133891942641565E-4</v>
      </c>
      <c r="DI55" s="44">
        <f t="shared" si="74"/>
        <v>7.1749600333417525E-4</v>
      </c>
      <c r="DJ55" s="44">
        <f t="shared" si="75"/>
        <v>9.3138063084759941E-4</v>
      </c>
      <c r="DK55" s="44">
        <f t="shared" si="76"/>
        <v>6.4409064026806182E-4</v>
      </c>
      <c r="DL55" s="44">
        <f t="shared" si="77"/>
        <v>4.3188945044921674E-4</v>
      </c>
      <c r="DM55" s="44">
        <f t="shared" si="78"/>
        <v>2.140129125019265E-4</v>
      </c>
      <c r="DN55" s="43">
        <f t="shared" si="79"/>
        <v>7.5164602800282889E-5</v>
      </c>
      <c r="EU55" s="38">
        <v>50</v>
      </c>
      <c r="EV55" s="39" t="s">
        <v>267</v>
      </c>
      <c r="EW55" s="2" t="s">
        <v>444</v>
      </c>
      <c r="EX55" s="52">
        <f t="shared" si="81"/>
        <v>1.2204494869344152E-2</v>
      </c>
      <c r="EY55" s="52">
        <f t="shared" si="82"/>
        <v>9.8612711079648866E-3</v>
      </c>
      <c r="FB55" s="38">
        <v>50</v>
      </c>
      <c r="FC55" s="39" t="s">
        <v>267</v>
      </c>
      <c r="FD55" s="2" t="s">
        <v>444</v>
      </c>
      <c r="FE55" s="49">
        <f t="shared" si="83"/>
        <v>0.44690363879076572</v>
      </c>
    </row>
    <row r="56" spans="2:161" x14ac:dyDescent="0.25">
      <c r="B56" s="38">
        <v>51</v>
      </c>
      <c r="C56" s="39" t="s">
        <v>268</v>
      </c>
      <c r="D56" s="7">
        <v>4</v>
      </c>
      <c r="E56" s="7">
        <v>3</v>
      </c>
      <c r="F56" s="7">
        <v>2</v>
      </c>
      <c r="G56" s="7">
        <v>3</v>
      </c>
      <c r="H56" s="7">
        <v>3</v>
      </c>
      <c r="I56" s="7">
        <v>4</v>
      </c>
      <c r="J56" s="7">
        <v>2</v>
      </c>
      <c r="K56" s="7">
        <v>3</v>
      </c>
      <c r="L56" s="7">
        <v>2</v>
      </c>
      <c r="M56" s="7">
        <v>2</v>
      </c>
      <c r="N56" s="7">
        <v>3</v>
      </c>
      <c r="O56" s="7">
        <v>3</v>
      </c>
      <c r="P56" s="7">
        <v>3</v>
      </c>
      <c r="Q56" s="7">
        <v>3</v>
      </c>
      <c r="R56" s="2">
        <v>1</v>
      </c>
      <c r="S56" s="2">
        <v>2</v>
      </c>
      <c r="T56" s="7">
        <v>2</v>
      </c>
      <c r="U56" s="7">
        <v>2</v>
      </c>
      <c r="V56" s="7">
        <v>3</v>
      </c>
      <c r="W56" s="7">
        <v>2</v>
      </c>
      <c r="X56" s="7">
        <v>2</v>
      </c>
      <c r="Y56" s="7">
        <v>3</v>
      </c>
      <c r="Z56" s="7">
        <v>3</v>
      </c>
      <c r="AA56" s="7">
        <v>3</v>
      </c>
      <c r="AB56" s="7">
        <v>2</v>
      </c>
      <c r="AC56" s="7">
        <v>2</v>
      </c>
      <c r="AF56" s="38">
        <v>51</v>
      </c>
      <c r="AG56" s="39" t="s">
        <v>268</v>
      </c>
      <c r="AH56" s="7">
        <f t="shared" si="2"/>
        <v>16</v>
      </c>
      <c r="AI56" s="7">
        <f t="shared" si="3"/>
        <v>9</v>
      </c>
      <c r="AJ56" s="7">
        <f t="shared" si="4"/>
        <v>4</v>
      </c>
      <c r="AK56" s="7">
        <f t="shared" si="5"/>
        <v>9</v>
      </c>
      <c r="AL56" s="7">
        <f t="shared" si="6"/>
        <v>9</v>
      </c>
      <c r="AM56" s="7">
        <f t="shared" si="7"/>
        <v>16</v>
      </c>
      <c r="AN56" s="7">
        <f t="shared" si="8"/>
        <v>4</v>
      </c>
      <c r="AO56" s="7">
        <f t="shared" si="9"/>
        <v>9</v>
      </c>
      <c r="AP56" s="7">
        <f t="shared" si="10"/>
        <v>4</v>
      </c>
      <c r="AQ56" s="7">
        <f t="shared" si="11"/>
        <v>4</v>
      </c>
      <c r="AR56" s="7">
        <f t="shared" si="12"/>
        <v>9</v>
      </c>
      <c r="AS56" s="7">
        <f t="shared" si="13"/>
        <v>9</v>
      </c>
      <c r="AT56" s="7">
        <f t="shared" si="14"/>
        <v>9</v>
      </c>
      <c r="AU56" s="7">
        <f t="shared" si="15"/>
        <v>9</v>
      </c>
      <c r="AV56" s="7">
        <f t="shared" si="16"/>
        <v>1</v>
      </c>
      <c r="AW56" s="7">
        <f t="shared" si="17"/>
        <v>4</v>
      </c>
      <c r="AX56" s="7">
        <f t="shared" si="18"/>
        <v>4</v>
      </c>
      <c r="AY56" s="7">
        <f t="shared" si="19"/>
        <v>4</v>
      </c>
      <c r="AZ56" s="7">
        <f t="shared" si="20"/>
        <v>9</v>
      </c>
      <c r="BA56" s="7">
        <f t="shared" si="21"/>
        <v>4</v>
      </c>
      <c r="BB56" s="7">
        <f t="shared" si="22"/>
        <v>4</v>
      </c>
      <c r="BC56" s="7">
        <f t="shared" si="23"/>
        <v>9</v>
      </c>
      <c r="BD56" s="7">
        <f t="shared" si="24"/>
        <v>9</v>
      </c>
      <c r="BE56" s="7">
        <f t="shared" si="25"/>
        <v>9</v>
      </c>
      <c r="BF56" s="7">
        <f t="shared" si="26"/>
        <v>4</v>
      </c>
      <c r="BG56" s="7">
        <f t="shared" si="27"/>
        <v>4</v>
      </c>
      <c r="BI56" s="38">
        <v>51</v>
      </c>
      <c r="BJ56" s="39" t="s">
        <v>268</v>
      </c>
      <c r="BK56" s="44">
        <f t="shared" si="28"/>
        <v>0.13274466231999441</v>
      </c>
      <c r="BL56" s="44">
        <f t="shared" si="29"/>
        <v>0.10969086361906959</v>
      </c>
      <c r="BM56" s="44">
        <f t="shared" si="30"/>
        <v>7.0754913767722499E-2</v>
      </c>
      <c r="BN56" s="44">
        <f t="shared" si="31"/>
        <v>0.11043152607484655</v>
      </c>
      <c r="BO56" s="44">
        <f t="shared" si="32"/>
        <v>0.1090368546277221</v>
      </c>
      <c r="BP56" s="44">
        <f t="shared" si="33"/>
        <v>0.14744195615489714</v>
      </c>
      <c r="BQ56" s="44">
        <f t="shared" si="34"/>
        <v>7.3670946868375733E-2</v>
      </c>
      <c r="BR56" s="44">
        <f t="shared" si="35"/>
        <v>0.1061988488107183</v>
      </c>
      <c r="BS56" s="44">
        <f t="shared" si="36"/>
        <v>2.3698944887213864E-2</v>
      </c>
      <c r="BT56" s="44">
        <f t="shared" si="37"/>
        <v>7.4329414624716636E-2</v>
      </c>
      <c r="BU56" s="44">
        <f t="shared" si="38"/>
        <v>0.10660035817780522</v>
      </c>
      <c r="BV56" s="44">
        <f t="shared" si="39"/>
        <v>0.10867853340033277</v>
      </c>
      <c r="BW56" s="44">
        <f t="shared" si="40"/>
        <v>0.10832372170111783</v>
      </c>
      <c r="BX56" s="44">
        <f t="shared" si="41"/>
        <v>0.1125087900926024</v>
      </c>
      <c r="BY56" s="44">
        <f t="shared" si="42"/>
        <v>5.2631578947368418E-2</v>
      </c>
      <c r="BZ56" s="44">
        <f t="shared" si="43"/>
        <v>9.9258333397093015E-2</v>
      </c>
      <c r="CA56" s="44">
        <f t="shared" si="44"/>
        <v>7.6866244202408784E-2</v>
      </c>
      <c r="CB56" s="44">
        <f t="shared" si="45"/>
        <v>7.4587414062820143E-2</v>
      </c>
      <c r="CC56" s="44">
        <f t="shared" si="46"/>
        <v>0.10832372170111783</v>
      </c>
      <c r="CD56" s="44">
        <f t="shared" si="47"/>
        <v>7.511157661886797E-2</v>
      </c>
      <c r="CE56" s="44">
        <f t="shared" si="48"/>
        <v>7.1749600333417526E-2</v>
      </c>
      <c r="CF56" s="44">
        <f t="shared" si="49"/>
        <v>0.11642257885594992</v>
      </c>
      <c r="CG56" s="44">
        <f t="shared" si="50"/>
        <v>0.10734844004467697</v>
      </c>
      <c r="CH56" s="44">
        <f t="shared" si="51"/>
        <v>0.10797236261230418</v>
      </c>
      <c r="CI56" s="44">
        <f t="shared" si="52"/>
        <v>7.1337637500642162E-2</v>
      </c>
      <c r="CJ56" s="44">
        <f t="shared" si="53"/>
        <v>7.5164602800282893E-2</v>
      </c>
      <c r="CM56" s="38">
        <v>51</v>
      </c>
      <c r="CN56" s="39" t="s">
        <v>268</v>
      </c>
      <c r="CO56" s="44">
        <f t="shared" si="54"/>
        <v>1.964621002335917E-2</v>
      </c>
      <c r="CP56" s="44">
        <f t="shared" si="55"/>
        <v>1.2065994998097655E-2</v>
      </c>
      <c r="CQ56" s="44">
        <f t="shared" si="56"/>
        <v>6.4386971528627469E-3</v>
      </c>
      <c r="CR56" s="44">
        <f t="shared" si="57"/>
        <v>8.6136590338380305E-3</v>
      </c>
      <c r="CS56" s="44">
        <f t="shared" si="58"/>
        <v>7.414506114685103E-3</v>
      </c>
      <c r="CT56" s="44">
        <f t="shared" si="59"/>
        <v>8.8465173692938281E-3</v>
      </c>
      <c r="CU56" s="44">
        <f t="shared" si="60"/>
        <v>3.9782311308922897E-3</v>
      </c>
      <c r="CV56" s="44">
        <f t="shared" si="61"/>
        <v>5.2037435917251969E-3</v>
      </c>
      <c r="CW56" s="44">
        <f t="shared" si="62"/>
        <v>1.04275357503741E-3</v>
      </c>
      <c r="CX56" s="44">
        <f t="shared" si="63"/>
        <v>2.8988471703639486E-3</v>
      </c>
      <c r="CY56" s="44">
        <f t="shared" si="64"/>
        <v>3.8376128944009875E-3</v>
      </c>
      <c r="CZ56" s="44">
        <f t="shared" si="65"/>
        <v>3.4777130688106489E-3</v>
      </c>
      <c r="DA56" s="44">
        <f t="shared" si="66"/>
        <v>3.1413879293324173E-3</v>
      </c>
      <c r="DB56" s="44">
        <f t="shared" si="67"/>
        <v>2.925228542407662E-3</v>
      </c>
      <c r="DC56" s="44">
        <f t="shared" si="68"/>
        <v>1.2105263157894735E-3</v>
      </c>
      <c r="DD56" s="44">
        <f t="shared" si="69"/>
        <v>2.0844250013389532E-3</v>
      </c>
      <c r="DE56" s="44">
        <f t="shared" si="70"/>
        <v>1.383592395643358E-3</v>
      </c>
      <c r="DF56" s="44">
        <f t="shared" si="71"/>
        <v>1.1933986250051223E-3</v>
      </c>
      <c r="DG56" s="44">
        <f t="shared" si="72"/>
        <v>1.5165321038156496E-3</v>
      </c>
      <c r="DH56" s="44">
        <f t="shared" si="73"/>
        <v>9.0133891942641565E-4</v>
      </c>
      <c r="DI56" s="44">
        <f t="shared" si="74"/>
        <v>7.1749600333417525E-4</v>
      </c>
      <c r="DJ56" s="44">
        <f t="shared" si="75"/>
        <v>9.3138063084759941E-4</v>
      </c>
      <c r="DK56" s="44">
        <f t="shared" si="76"/>
        <v>6.4409064026806182E-4</v>
      </c>
      <c r="DL56" s="44">
        <f t="shared" si="77"/>
        <v>4.3188945044921674E-4</v>
      </c>
      <c r="DM56" s="44">
        <f t="shared" si="78"/>
        <v>2.140129125019265E-4</v>
      </c>
      <c r="DN56" s="43">
        <f t="shared" si="79"/>
        <v>7.5164602800282889E-5</v>
      </c>
      <c r="EU56" s="38">
        <v>51</v>
      </c>
      <c r="EV56" s="39" t="s">
        <v>268</v>
      </c>
      <c r="EW56" s="2" t="s">
        <v>445</v>
      </c>
      <c r="EX56" s="52">
        <f t="shared" si="81"/>
        <v>9.5451617511962059E-3</v>
      </c>
      <c r="EY56" s="52">
        <f t="shared" si="82"/>
        <v>1.4829353180445355E-2</v>
      </c>
      <c r="FB56" s="38">
        <v>51</v>
      </c>
      <c r="FC56" s="39" t="s">
        <v>268</v>
      </c>
      <c r="FD56" s="2" t="s">
        <v>445</v>
      </c>
      <c r="FE56" s="49">
        <f t="shared" si="83"/>
        <v>0.60839582744659093</v>
      </c>
    </row>
    <row r="57" spans="2:161" x14ac:dyDescent="0.25">
      <c r="B57" s="38">
        <v>52</v>
      </c>
      <c r="C57" s="39" t="s">
        <v>269</v>
      </c>
      <c r="D57" s="7">
        <v>2</v>
      </c>
      <c r="E57" s="7">
        <v>3</v>
      </c>
      <c r="F57" s="7">
        <v>2</v>
      </c>
      <c r="G57" s="7">
        <v>3</v>
      </c>
      <c r="H57" s="7">
        <v>3</v>
      </c>
      <c r="I57" s="7">
        <v>1</v>
      </c>
      <c r="J57" s="7">
        <v>2</v>
      </c>
      <c r="K57" s="7">
        <v>3</v>
      </c>
      <c r="L57" s="7">
        <v>2</v>
      </c>
      <c r="M57" s="7">
        <v>3</v>
      </c>
      <c r="N57" s="7">
        <v>3</v>
      </c>
      <c r="O57" s="7">
        <v>3</v>
      </c>
      <c r="P57" s="7">
        <v>3</v>
      </c>
      <c r="Q57" s="7">
        <v>3</v>
      </c>
      <c r="R57" s="2">
        <v>1</v>
      </c>
      <c r="S57" s="2">
        <v>2</v>
      </c>
      <c r="T57" s="7">
        <v>2</v>
      </c>
      <c r="U57" s="7">
        <v>2</v>
      </c>
      <c r="V57" s="7">
        <v>3</v>
      </c>
      <c r="W57" s="7">
        <v>2</v>
      </c>
      <c r="X57" s="7">
        <v>2</v>
      </c>
      <c r="Y57" s="7">
        <v>3</v>
      </c>
      <c r="Z57" s="7">
        <v>3</v>
      </c>
      <c r="AA57" s="7">
        <v>2</v>
      </c>
      <c r="AB57" s="7">
        <v>2</v>
      </c>
      <c r="AC57" s="7">
        <v>2</v>
      </c>
      <c r="AF57" s="38">
        <v>52</v>
      </c>
      <c r="AG57" s="39" t="s">
        <v>269</v>
      </c>
      <c r="AH57" s="7">
        <f t="shared" si="2"/>
        <v>4</v>
      </c>
      <c r="AI57" s="7">
        <f t="shared" si="3"/>
        <v>9</v>
      </c>
      <c r="AJ57" s="7">
        <f t="shared" si="4"/>
        <v>4</v>
      </c>
      <c r="AK57" s="7">
        <f t="shared" si="5"/>
        <v>9</v>
      </c>
      <c r="AL57" s="7">
        <f t="shared" si="6"/>
        <v>9</v>
      </c>
      <c r="AM57" s="7">
        <f t="shared" si="7"/>
        <v>1</v>
      </c>
      <c r="AN57" s="7">
        <f t="shared" si="8"/>
        <v>4</v>
      </c>
      <c r="AO57" s="7">
        <f t="shared" si="9"/>
        <v>9</v>
      </c>
      <c r="AP57" s="7">
        <f t="shared" si="10"/>
        <v>4</v>
      </c>
      <c r="AQ57" s="7">
        <f t="shared" si="11"/>
        <v>9</v>
      </c>
      <c r="AR57" s="7">
        <f t="shared" si="12"/>
        <v>9</v>
      </c>
      <c r="AS57" s="7">
        <f t="shared" si="13"/>
        <v>9</v>
      </c>
      <c r="AT57" s="7">
        <f t="shared" si="14"/>
        <v>9</v>
      </c>
      <c r="AU57" s="7">
        <f t="shared" si="15"/>
        <v>9</v>
      </c>
      <c r="AV57" s="7">
        <f t="shared" si="16"/>
        <v>1</v>
      </c>
      <c r="AW57" s="7">
        <f t="shared" si="17"/>
        <v>4</v>
      </c>
      <c r="AX57" s="7">
        <f t="shared" si="18"/>
        <v>4</v>
      </c>
      <c r="AY57" s="7">
        <f t="shared" si="19"/>
        <v>4</v>
      </c>
      <c r="AZ57" s="7">
        <f t="shared" si="20"/>
        <v>9</v>
      </c>
      <c r="BA57" s="7">
        <f t="shared" si="21"/>
        <v>4</v>
      </c>
      <c r="BB57" s="7">
        <f t="shared" si="22"/>
        <v>4</v>
      </c>
      <c r="BC57" s="7">
        <f t="shared" si="23"/>
        <v>9</v>
      </c>
      <c r="BD57" s="7">
        <f t="shared" si="24"/>
        <v>9</v>
      </c>
      <c r="BE57" s="7">
        <f t="shared" si="25"/>
        <v>4</v>
      </c>
      <c r="BF57" s="7">
        <f t="shared" si="26"/>
        <v>4</v>
      </c>
      <c r="BG57" s="7">
        <f t="shared" si="27"/>
        <v>4</v>
      </c>
      <c r="BI57" s="38">
        <v>52</v>
      </c>
      <c r="BJ57" s="39" t="s">
        <v>269</v>
      </c>
      <c r="BK57" s="44">
        <f t="shared" si="28"/>
        <v>6.6372331159997203E-2</v>
      </c>
      <c r="BL57" s="44">
        <f t="shared" si="29"/>
        <v>0.10969086361906959</v>
      </c>
      <c r="BM57" s="44">
        <f t="shared" si="30"/>
        <v>7.0754913767722499E-2</v>
      </c>
      <c r="BN57" s="44">
        <f t="shared" si="31"/>
        <v>0.11043152607484655</v>
      </c>
      <c r="BO57" s="44">
        <f t="shared" si="32"/>
        <v>0.1090368546277221</v>
      </c>
      <c r="BP57" s="44">
        <f t="shared" si="33"/>
        <v>3.6860489038724284E-2</v>
      </c>
      <c r="BQ57" s="44">
        <f t="shared" si="34"/>
        <v>7.3670946868375733E-2</v>
      </c>
      <c r="BR57" s="44">
        <f t="shared" si="35"/>
        <v>0.1061988488107183</v>
      </c>
      <c r="BS57" s="44">
        <f t="shared" si="36"/>
        <v>2.3698944887213864E-2</v>
      </c>
      <c r="BT57" s="44">
        <f t="shared" si="37"/>
        <v>0.11149412193707495</v>
      </c>
      <c r="BU57" s="44">
        <f t="shared" si="38"/>
        <v>0.10660035817780522</v>
      </c>
      <c r="BV57" s="44">
        <f t="shared" si="39"/>
        <v>0.10867853340033277</v>
      </c>
      <c r="BW57" s="44">
        <f t="shared" si="40"/>
        <v>0.10832372170111783</v>
      </c>
      <c r="BX57" s="44">
        <f t="shared" si="41"/>
        <v>0.1125087900926024</v>
      </c>
      <c r="BY57" s="44">
        <f t="shared" si="42"/>
        <v>5.2631578947368418E-2</v>
      </c>
      <c r="BZ57" s="44">
        <f t="shared" si="43"/>
        <v>9.9258333397093015E-2</v>
      </c>
      <c r="CA57" s="44">
        <f t="shared" si="44"/>
        <v>7.6866244202408784E-2</v>
      </c>
      <c r="CB57" s="44">
        <f t="shared" si="45"/>
        <v>7.4587414062820143E-2</v>
      </c>
      <c r="CC57" s="44">
        <f t="shared" si="46"/>
        <v>0.10832372170111783</v>
      </c>
      <c r="CD57" s="44">
        <f t="shared" si="47"/>
        <v>7.511157661886797E-2</v>
      </c>
      <c r="CE57" s="44">
        <f t="shared" si="48"/>
        <v>7.1749600333417526E-2</v>
      </c>
      <c r="CF57" s="44">
        <f t="shared" si="49"/>
        <v>0.11642257885594992</v>
      </c>
      <c r="CG57" s="44">
        <f t="shared" si="50"/>
        <v>0.10734844004467697</v>
      </c>
      <c r="CH57" s="44">
        <f t="shared" si="51"/>
        <v>7.198157507486945E-2</v>
      </c>
      <c r="CI57" s="44">
        <f t="shared" si="52"/>
        <v>7.1337637500642162E-2</v>
      </c>
      <c r="CJ57" s="44">
        <f t="shared" si="53"/>
        <v>7.5164602800282893E-2</v>
      </c>
      <c r="CM57" s="38">
        <v>52</v>
      </c>
      <c r="CN57" s="39" t="s">
        <v>269</v>
      </c>
      <c r="CO57" s="44">
        <f t="shared" si="54"/>
        <v>9.8231050116795848E-3</v>
      </c>
      <c r="CP57" s="44">
        <f t="shared" si="55"/>
        <v>1.2065994998097655E-2</v>
      </c>
      <c r="CQ57" s="44">
        <f t="shared" si="56"/>
        <v>6.4386971528627469E-3</v>
      </c>
      <c r="CR57" s="44">
        <f t="shared" si="57"/>
        <v>8.6136590338380305E-3</v>
      </c>
      <c r="CS57" s="44">
        <f t="shared" si="58"/>
        <v>7.414506114685103E-3</v>
      </c>
      <c r="CT57" s="44">
        <f t="shared" si="59"/>
        <v>2.211629342323457E-3</v>
      </c>
      <c r="CU57" s="44">
        <f t="shared" si="60"/>
        <v>3.9782311308922897E-3</v>
      </c>
      <c r="CV57" s="44">
        <f t="shared" si="61"/>
        <v>5.2037435917251969E-3</v>
      </c>
      <c r="CW57" s="44">
        <f t="shared" si="62"/>
        <v>1.04275357503741E-3</v>
      </c>
      <c r="CX57" s="44">
        <f t="shared" si="63"/>
        <v>4.3482707555459231E-3</v>
      </c>
      <c r="CY57" s="44">
        <f t="shared" si="64"/>
        <v>3.8376128944009875E-3</v>
      </c>
      <c r="CZ57" s="44">
        <f t="shared" si="65"/>
        <v>3.4777130688106489E-3</v>
      </c>
      <c r="DA57" s="44">
        <f t="shared" si="66"/>
        <v>3.1413879293324173E-3</v>
      </c>
      <c r="DB57" s="44">
        <f t="shared" si="67"/>
        <v>2.925228542407662E-3</v>
      </c>
      <c r="DC57" s="44">
        <f t="shared" si="68"/>
        <v>1.2105263157894735E-3</v>
      </c>
      <c r="DD57" s="44">
        <f t="shared" si="69"/>
        <v>2.0844250013389532E-3</v>
      </c>
      <c r="DE57" s="44">
        <f t="shared" si="70"/>
        <v>1.383592395643358E-3</v>
      </c>
      <c r="DF57" s="44">
        <f t="shared" si="71"/>
        <v>1.1933986250051223E-3</v>
      </c>
      <c r="DG57" s="44">
        <f t="shared" si="72"/>
        <v>1.5165321038156496E-3</v>
      </c>
      <c r="DH57" s="44">
        <f t="shared" si="73"/>
        <v>9.0133891942641565E-4</v>
      </c>
      <c r="DI57" s="44">
        <f t="shared" si="74"/>
        <v>7.1749600333417525E-4</v>
      </c>
      <c r="DJ57" s="44">
        <f t="shared" si="75"/>
        <v>9.3138063084759941E-4</v>
      </c>
      <c r="DK57" s="44">
        <f t="shared" si="76"/>
        <v>6.4409064026806182E-4</v>
      </c>
      <c r="DL57" s="44">
        <f t="shared" si="77"/>
        <v>2.8792630029947781E-4</v>
      </c>
      <c r="DM57" s="44">
        <f t="shared" si="78"/>
        <v>2.140129125019265E-4</v>
      </c>
      <c r="DN57" s="43">
        <f t="shared" si="79"/>
        <v>7.5164602800282889E-5</v>
      </c>
      <c r="EU57" s="38">
        <v>52</v>
      </c>
      <c r="EV57" s="39" t="s">
        <v>269</v>
      </c>
      <c r="EW57" s="2" t="s">
        <v>446</v>
      </c>
      <c r="EX57" s="52">
        <f t="shared" si="81"/>
        <v>1.515604049785919E-2</v>
      </c>
      <c r="EY57" s="52">
        <f t="shared" si="82"/>
        <v>9.2286933103265158E-3</v>
      </c>
      <c r="FB57" s="38">
        <v>52</v>
      </c>
      <c r="FC57" s="39" t="s">
        <v>269</v>
      </c>
      <c r="FD57" s="2" t="s">
        <v>446</v>
      </c>
      <c r="FE57" s="49">
        <f t="shared" si="83"/>
        <v>0.37846192551950425</v>
      </c>
    </row>
    <row r="58" spans="2:161" x14ac:dyDescent="0.25">
      <c r="B58" s="38">
        <v>53</v>
      </c>
      <c r="C58" s="39" t="s">
        <v>270</v>
      </c>
      <c r="D58" s="7">
        <v>3</v>
      </c>
      <c r="E58" s="7">
        <v>2</v>
      </c>
      <c r="F58" s="7">
        <v>2</v>
      </c>
      <c r="G58" s="7">
        <v>2</v>
      </c>
      <c r="H58" s="7">
        <v>3</v>
      </c>
      <c r="I58" s="7">
        <v>4</v>
      </c>
      <c r="J58" s="7">
        <v>2</v>
      </c>
      <c r="K58" s="7">
        <v>2</v>
      </c>
      <c r="L58" s="7">
        <v>2</v>
      </c>
      <c r="M58" s="7">
        <v>3</v>
      </c>
      <c r="N58" s="7">
        <v>3</v>
      </c>
      <c r="O58" s="7">
        <v>3</v>
      </c>
      <c r="P58" s="7">
        <v>3</v>
      </c>
      <c r="Q58" s="7">
        <v>2</v>
      </c>
      <c r="R58" s="2">
        <v>2</v>
      </c>
      <c r="S58" s="2">
        <v>2</v>
      </c>
      <c r="T58" s="7">
        <v>2</v>
      </c>
      <c r="U58" s="7">
        <v>2</v>
      </c>
      <c r="V58" s="7">
        <v>3</v>
      </c>
      <c r="W58" s="7">
        <v>2</v>
      </c>
      <c r="X58" s="7">
        <v>2</v>
      </c>
      <c r="Y58" s="7">
        <v>3</v>
      </c>
      <c r="Z58" s="7">
        <v>3</v>
      </c>
      <c r="AA58" s="7">
        <v>2</v>
      </c>
      <c r="AB58" s="7">
        <v>3</v>
      </c>
      <c r="AC58" s="7">
        <v>3</v>
      </c>
      <c r="AF58" s="38">
        <v>53</v>
      </c>
      <c r="AG58" s="39" t="s">
        <v>270</v>
      </c>
      <c r="AH58" s="7">
        <f t="shared" si="2"/>
        <v>9</v>
      </c>
      <c r="AI58" s="7">
        <f t="shared" si="3"/>
        <v>4</v>
      </c>
      <c r="AJ58" s="7">
        <f t="shared" si="4"/>
        <v>4</v>
      </c>
      <c r="AK58" s="7">
        <f t="shared" si="5"/>
        <v>4</v>
      </c>
      <c r="AL58" s="7">
        <f t="shared" si="6"/>
        <v>9</v>
      </c>
      <c r="AM58" s="7">
        <f t="shared" si="7"/>
        <v>16</v>
      </c>
      <c r="AN58" s="7">
        <f t="shared" si="8"/>
        <v>4</v>
      </c>
      <c r="AO58" s="7">
        <f t="shared" si="9"/>
        <v>4</v>
      </c>
      <c r="AP58" s="7">
        <f t="shared" si="10"/>
        <v>4</v>
      </c>
      <c r="AQ58" s="7">
        <f t="shared" si="11"/>
        <v>9</v>
      </c>
      <c r="AR58" s="7">
        <f t="shared" si="12"/>
        <v>9</v>
      </c>
      <c r="AS58" s="7">
        <f t="shared" si="13"/>
        <v>9</v>
      </c>
      <c r="AT58" s="7">
        <f t="shared" si="14"/>
        <v>9</v>
      </c>
      <c r="AU58" s="7">
        <f t="shared" si="15"/>
        <v>4</v>
      </c>
      <c r="AV58" s="7">
        <f t="shared" si="16"/>
        <v>4</v>
      </c>
      <c r="AW58" s="7">
        <f t="shared" si="17"/>
        <v>4</v>
      </c>
      <c r="AX58" s="7">
        <f t="shared" si="18"/>
        <v>4</v>
      </c>
      <c r="AY58" s="7">
        <f t="shared" si="19"/>
        <v>4</v>
      </c>
      <c r="AZ58" s="7">
        <f t="shared" si="20"/>
        <v>9</v>
      </c>
      <c r="BA58" s="7">
        <f t="shared" si="21"/>
        <v>4</v>
      </c>
      <c r="BB58" s="7">
        <f t="shared" si="22"/>
        <v>4</v>
      </c>
      <c r="BC58" s="7">
        <f t="shared" si="23"/>
        <v>9</v>
      </c>
      <c r="BD58" s="7">
        <f t="shared" si="24"/>
        <v>9</v>
      </c>
      <c r="BE58" s="7">
        <f t="shared" si="25"/>
        <v>4</v>
      </c>
      <c r="BF58" s="7">
        <f t="shared" si="26"/>
        <v>9</v>
      </c>
      <c r="BG58" s="7">
        <f t="shared" si="27"/>
        <v>9</v>
      </c>
      <c r="BI58" s="38">
        <v>53</v>
      </c>
      <c r="BJ58" s="39" t="s">
        <v>270</v>
      </c>
      <c r="BK58" s="44">
        <f t="shared" si="28"/>
        <v>9.9558496739995797E-2</v>
      </c>
      <c r="BL58" s="44">
        <f t="shared" si="29"/>
        <v>7.3127242412713067E-2</v>
      </c>
      <c r="BM58" s="44">
        <f t="shared" si="30"/>
        <v>7.0754913767722499E-2</v>
      </c>
      <c r="BN58" s="44">
        <f t="shared" si="31"/>
        <v>7.3621017383231027E-2</v>
      </c>
      <c r="BO58" s="44">
        <f t="shared" si="32"/>
        <v>0.1090368546277221</v>
      </c>
      <c r="BP58" s="44">
        <f t="shared" si="33"/>
        <v>0.14744195615489714</v>
      </c>
      <c r="BQ58" s="44">
        <f t="shared" si="34"/>
        <v>7.3670946868375733E-2</v>
      </c>
      <c r="BR58" s="44">
        <f t="shared" si="35"/>
        <v>7.079923254047886E-2</v>
      </c>
      <c r="BS58" s="44">
        <f t="shared" si="36"/>
        <v>2.3698944887213864E-2</v>
      </c>
      <c r="BT58" s="44">
        <f t="shared" si="37"/>
        <v>0.11149412193707495</v>
      </c>
      <c r="BU58" s="44">
        <f t="shared" si="38"/>
        <v>0.10660035817780522</v>
      </c>
      <c r="BV58" s="44">
        <f t="shared" si="39"/>
        <v>0.10867853340033277</v>
      </c>
      <c r="BW58" s="44">
        <f t="shared" si="40"/>
        <v>0.10832372170111783</v>
      </c>
      <c r="BX58" s="44">
        <f t="shared" si="41"/>
        <v>7.500586006173493E-2</v>
      </c>
      <c r="BY58" s="44">
        <f t="shared" si="42"/>
        <v>0.10526315789473684</v>
      </c>
      <c r="BZ58" s="44">
        <f t="shared" si="43"/>
        <v>9.9258333397093015E-2</v>
      </c>
      <c r="CA58" s="44">
        <f t="shared" si="44"/>
        <v>7.6866244202408784E-2</v>
      </c>
      <c r="CB58" s="44">
        <f t="shared" si="45"/>
        <v>7.4587414062820143E-2</v>
      </c>
      <c r="CC58" s="44">
        <f t="shared" si="46"/>
        <v>0.10832372170111783</v>
      </c>
      <c r="CD58" s="44">
        <f t="shared" si="47"/>
        <v>7.511157661886797E-2</v>
      </c>
      <c r="CE58" s="44">
        <f t="shared" si="48"/>
        <v>7.1749600333417526E-2</v>
      </c>
      <c r="CF58" s="44">
        <f t="shared" si="49"/>
        <v>0.11642257885594992</v>
      </c>
      <c r="CG58" s="44">
        <f t="shared" si="50"/>
        <v>0.10734844004467697</v>
      </c>
      <c r="CH58" s="44">
        <f t="shared" si="51"/>
        <v>7.198157507486945E-2</v>
      </c>
      <c r="CI58" s="44">
        <f t="shared" si="52"/>
        <v>0.10700645625096325</v>
      </c>
      <c r="CJ58" s="44">
        <f t="shared" si="53"/>
        <v>0.11274690420042432</v>
      </c>
      <c r="CM58" s="38">
        <v>53</v>
      </c>
      <c r="CN58" s="39" t="s">
        <v>270</v>
      </c>
      <c r="CO58" s="44">
        <f t="shared" si="54"/>
        <v>1.4734657517519378E-2</v>
      </c>
      <c r="CP58" s="44">
        <f t="shared" si="55"/>
        <v>8.0439966653984372E-3</v>
      </c>
      <c r="CQ58" s="44">
        <f t="shared" si="56"/>
        <v>6.4386971528627469E-3</v>
      </c>
      <c r="CR58" s="44">
        <f t="shared" si="57"/>
        <v>5.7424393558920201E-3</v>
      </c>
      <c r="CS58" s="44">
        <f t="shared" si="58"/>
        <v>7.414506114685103E-3</v>
      </c>
      <c r="CT58" s="44">
        <f t="shared" si="59"/>
        <v>8.8465173692938281E-3</v>
      </c>
      <c r="CU58" s="44">
        <f t="shared" si="60"/>
        <v>3.9782311308922897E-3</v>
      </c>
      <c r="CV58" s="44">
        <f t="shared" si="61"/>
        <v>3.4691623944834642E-3</v>
      </c>
      <c r="CW58" s="44">
        <f t="shared" si="62"/>
        <v>1.04275357503741E-3</v>
      </c>
      <c r="CX58" s="44">
        <f t="shared" si="63"/>
        <v>4.3482707555459231E-3</v>
      </c>
      <c r="CY58" s="44">
        <f t="shared" si="64"/>
        <v>3.8376128944009875E-3</v>
      </c>
      <c r="CZ58" s="44">
        <f t="shared" si="65"/>
        <v>3.4777130688106489E-3</v>
      </c>
      <c r="DA58" s="44">
        <f t="shared" si="66"/>
        <v>3.1413879293324173E-3</v>
      </c>
      <c r="DB58" s="44">
        <f t="shared" si="67"/>
        <v>1.9501523616051082E-3</v>
      </c>
      <c r="DC58" s="44">
        <f t="shared" si="68"/>
        <v>2.4210526315789471E-3</v>
      </c>
      <c r="DD58" s="44">
        <f t="shared" si="69"/>
        <v>2.0844250013389532E-3</v>
      </c>
      <c r="DE58" s="44">
        <f t="shared" si="70"/>
        <v>1.383592395643358E-3</v>
      </c>
      <c r="DF58" s="44">
        <f t="shared" si="71"/>
        <v>1.1933986250051223E-3</v>
      </c>
      <c r="DG58" s="44">
        <f t="shared" si="72"/>
        <v>1.5165321038156496E-3</v>
      </c>
      <c r="DH58" s="44">
        <f t="shared" si="73"/>
        <v>9.0133891942641565E-4</v>
      </c>
      <c r="DI58" s="44">
        <f t="shared" si="74"/>
        <v>7.1749600333417525E-4</v>
      </c>
      <c r="DJ58" s="44">
        <f t="shared" si="75"/>
        <v>9.3138063084759941E-4</v>
      </c>
      <c r="DK58" s="44">
        <f t="shared" si="76"/>
        <v>6.4409064026806182E-4</v>
      </c>
      <c r="DL58" s="44">
        <f t="shared" si="77"/>
        <v>2.8792630029947781E-4</v>
      </c>
      <c r="DM58" s="44">
        <f t="shared" si="78"/>
        <v>3.2101936875288974E-4</v>
      </c>
      <c r="DN58" s="43">
        <f t="shared" si="79"/>
        <v>1.1274690420042433E-4</v>
      </c>
      <c r="EU58" s="38">
        <v>53</v>
      </c>
      <c r="EV58" s="39" t="s">
        <v>270</v>
      </c>
      <c r="EW58" s="2" t="s">
        <v>447</v>
      </c>
      <c r="EX58" s="52">
        <f t="shared" si="81"/>
        <v>1.2135774086354835E-2</v>
      </c>
      <c r="EY58" s="52">
        <f t="shared" si="82"/>
        <v>1.1156971449975359E-2</v>
      </c>
      <c r="FB58" s="38">
        <v>53</v>
      </c>
      <c r="FC58" s="39" t="s">
        <v>270</v>
      </c>
      <c r="FD58" s="2" t="s">
        <v>447</v>
      </c>
      <c r="FE58" s="49">
        <f t="shared" si="83"/>
        <v>0.47898910983136755</v>
      </c>
    </row>
    <row r="59" spans="2:161" x14ac:dyDescent="0.25">
      <c r="B59" s="38">
        <v>54</v>
      </c>
      <c r="C59" s="39" t="s">
        <v>271</v>
      </c>
      <c r="D59" s="7">
        <v>4</v>
      </c>
      <c r="E59" s="7">
        <v>2</v>
      </c>
      <c r="F59" s="7">
        <v>3</v>
      </c>
      <c r="G59" s="7">
        <v>3</v>
      </c>
      <c r="H59" s="7">
        <v>2</v>
      </c>
      <c r="I59" s="7">
        <v>2</v>
      </c>
      <c r="J59" s="7">
        <v>2</v>
      </c>
      <c r="K59" s="7">
        <v>2</v>
      </c>
      <c r="L59" s="7">
        <v>2</v>
      </c>
      <c r="M59" s="7">
        <v>3</v>
      </c>
      <c r="N59" s="7">
        <v>3</v>
      </c>
      <c r="O59" s="7">
        <v>3</v>
      </c>
      <c r="P59" s="7">
        <v>3</v>
      </c>
      <c r="Q59" s="7">
        <v>2</v>
      </c>
      <c r="R59" s="2">
        <v>2</v>
      </c>
      <c r="S59" s="2">
        <v>1</v>
      </c>
      <c r="T59" s="7">
        <v>3</v>
      </c>
      <c r="U59" s="7">
        <v>3</v>
      </c>
      <c r="V59" s="7">
        <v>4</v>
      </c>
      <c r="W59" s="7">
        <v>2</v>
      </c>
      <c r="X59" s="7">
        <v>3</v>
      </c>
      <c r="Y59" s="7">
        <v>2</v>
      </c>
      <c r="Z59" s="7">
        <v>2</v>
      </c>
      <c r="AA59" s="7">
        <v>2</v>
      </c>
      <c r="AB59" s="7">
        <v>2</v>
      </c>
      <c r="AC59" s="7">
        <v>3</v>
      </c>
      <c r="AF59" s="38">
        <v>54</v>
      </c>
      <c r="AG59" s="39" t="s">
        <v>271</v>
      </c>
      <c r="AH59" s="7">
        <f t="shared" si="2"/>
        <v>16</v>
      </c>
      <c r="AI59" s="7">
        <f t="shared" si="3"/>
        <v>4</v>
      </c>
      <c r="AJ59" s="7">
        <f t="shared" si="4"/>
        <v>9</v>
      </c>
      <c r="AK59" s="7">
        <f t="shared" si="5"/>
        <v>9</v>
      </c>
      <c r="AL59" s="7">
        <f t="shared" si="6"/>
        <v>4</v>
      </c>
      <c r="AM59" s="7">
        <f t="shared" si="7"/>
        <v>4</v>
      </c>
      <c r="AN59" s="7">
        <f t="shared" si="8"/>
        <v>4</v>
      </c>
      <c r="AO59" s="7">
        <f t="shared" si="9"/>
        <v>4</v>
      </c>
      <c r="AP59" s="7">
        <f t="shared" si="10"/>
        <v>4</v>
      </c>
      <c r="AQ59" s="7">
        <f t="shared" si="11"/>
        <v>9</v>
      </c>
      <c r="AR59" s="7">
        <f t="shared" si="12"/>
        <v>9</v>
      </c>
      <c r="AS59" s="7">
        <f t="shared" si="13"/>
        <v>9</v>
      </c>
      <c r="AT59" s="7">
        <f t="shared" si="14"/>
        <v>9</v>
      </c>
      <c r="AU59" s="7">
        <f t="shared" si="15"/>
        <v>4</v>
      </c>
      <c r="AV59" s="7">
        <f t="shared" si="16"/>
        <v>4</v>
      </c>
      <c r="AW59" s="7">
        <f t="shared" si="17"/>
        <v>1</v>
      </c>
      <c r="AX59" s="7">
        <f t="shared" si="18"/>
        <v>9</v>
      </c>
      <c r="AY59" s="7">
        <f t="shared" si="19"/>
        <v>9</v>
      </c>
      <c r="AZ59" s="7">
        <f t="shared" si="20"/>
        <v>16</v>
      </c>
      <c r="BA59" s="7">
        <f t="shared" si="21"/>
        <v>4</v>
      </c>
      <c r="BB59" s="7">
        <f t="shared" si="22"/>
        <v>9</v>
      </c>
      <c r="BC59" s="7">
        <f t="shared" si="23"/>
        <v>4</v>
      </c>
      <c r="BD59" s="7">
        <f t="shared" si="24"/>
        <v>4</v>
      </c>
      <c r="BE59" s="7">
        <f t="shared" si="25"/>
        <v>4</v>
      </c>
      <c r="BF59" s="7">
        <f t="shared" si="26"/>
        <v>4</v>
      </c>
      <c r="BG59" s="7">
        <f t="shared" si="27"/>
        <v>9</v>
      </c>
      <c r="BI59" s="38">
        <v>54</v>
      </c>
      <c r="BJ59" s="39" t="s">
        <v>271</v>
      </c>
      <c r="BK59" s="44">
        <f t="shared" si="28"/>
        <v>0.13274466231999441</v>
      </c>
      <c r="BL59" s="44">
        <f t="shared" si="29"/>
        <v>7.3127242412713067E-2</v>
      </c>
      <c r="BM59" s="44">
        <f t="shared" si="30"/>
        <v>0.10613237065158375</v>
      </c>
      <c r="BN59" s="44">
        <f t="shared" si="31"/>
        <v>0.11043152607484655</v>
      </c>
      <c r="BO59" s="44">
        <f t="shared" si="32"/>
        <v>7.2691236418481395E-2</v>
      </c>
      <c r="BP59" s="44">
        <f t="shared" si="33"/>
        <v>7.3720978077448568E-2</v>
      </c>
      <c r="BQ59" s="44">
        <f t="shared" si="34"/>
        <v>7.3670946868375733E-2</v>
      </c>
      <c r="BR59" s="44">
        <f t="shared" si="35"/>
        <v>7.079923254047886E-2</v>
      </c>
      <c r="BS59" s="44">
        <f t="shared" si="36"/>
        <v>2.3698944887213864E-2</v>
      </c>
      <c r="BT59" s="44">
        <f t="shared" si="37"/>
        <v>0.11149412193707495</v>
      </c>
      <c r="BU59" s="44">
        <f t="shared" si="38"/>
        <v>0.10660035817780522</v>
      </c>
      <c r="BV59" s="44">
        <f t="shared" si="39"/>
        <v>0.10867853340033277</v>
      </c>
      <c r="BW59" s="44">
        <f t="shared" si="40"/>
        <v>0.10832372170111783</v>
      </c>
      <c r="BX59" s="44">
        <f t="shared" si="41"/>
        <v>7.500586006173493E-2</v>
      </c>
      <c r="BY59" s="44">
        <f t="shared" si="42"/>
        <v>0.10526315789473684</v>
      </c>
      <c r="BZ59" s="44">
        <f t="shared" si="43"/>
        <v>4.9629166698546508E-2</v>
      </c>
      <c r="CA59" s="44">
        <f t="shared" si="44"/>
        <v>0.11529936630361318</v>
      </c>
      <c r="CB59" s="44">
        <f t="shared" si="45"/>
        <v>0.11188112109423022</v>
      </c>
      <c r="CC59" s="44">
        <f t="shared" si="46"/>
        <v>0.14443162893482378</v>
      </c>
      <c r="CD59" s="44">
        <f t="shared" si="47"/>
        <v>7.511157661886797E-2</v>
      </c>
      <c r="CE59" s="44">
        <f t="shared" si="48"/>
        <v>0.10762440050012628</v>
      </c>
      <c r="CF59" s="44">
        <f t="shared" si="49"/>
        <v>7.7615052570633281E-2</v>
      </c>
      <c r="CG59" s="44">
        <f t="shared" si="50"/>
        <v>7.156562669645132E-2</v>
      </c>
      <c r="CH59" s="44">
        <f t="shared" si="51"/>
        <v>7.198157507486945E-2</v>
      </c>
      <c r="CI59" s="44">
        <f t="shared" si="52"/>
        <v>7.1337637500642162E-2</v>
      </c>
      <c r="CJ59" s="44">
        <f t="shared" si="53"/>
        <v>0.11274690420042432</v>
      </c>
      <c r="CM59" s="38">
        <v>54</v>
      </c>
      <c r="CN59" s="39" t="s">
        <v>271</v>
      </c>
      <c r="CO59" s="44">
        <f t="shared" si="54"/>
        <v>1.964621002335917E-2</v>
      </c>
      <c r="CP59" s="44">
        <f t="shared" si="55"/>
        <v>8.0439966653984372E-3</v>
      </c>
      <c r="CQ59" s="44">
        <f t="shared" si="56"/>
        <v>9.6580457292941204E-3</v>
      </c>
      <c r="CR59" s="44">
        <f t="shared" si="57"/>
        <v>8.6136590338380305E-3</v>
      </c>
      <c r="CS59" s="44">
        <f t="shared" si="58"/>
        <v>4.943004076456735E-3</v>
      </c>
      <c r="CT59" s="44">
        <f t="shared" si="59"/>
        <v>4.423258684646914E-3</v>
      </c>
      <c r="CU59" s="44">
        <f t="shared" si="60"/>
        <v>3.9782311308922897E-3</v>
      </c>
      <c r="CV59" s="44">
        <f t="shared" si="61"/>
        <v>3.4691623944834642E-3</v>
      </c>
      <c r="CW59" s="44">
        <f t="shared" si="62"/>
        <v>1.04275357503741E-3</v>
      </c>
      <c r="CX59" s="44">
        <f t="shared" si="63"/>
        <v>4.3482707555459231E-3</v>
      </c>
      <c r="CY59" s="44">
        <f t="shared" si="64"/>
        <v>3.8376128944009875E-3</v>
      </c>
      <c r="CZ59" s="44">
        <f t="shared" si="65"/>
        <v>3.4777130688106489E-3</v>
      </c>
      <c r="DA59" s="44">
        <f t="shared" si="66"/>
        <v>3.1413879293324173E-3</v>
      </c>
      <c r="DB59" s="44">
        <f t="shared" si="67"/>
        <v>1.9501523616051082E-3</v>
      </c>
      <c r="DC59" s="44">
        <f t="shared" si="68"/>
        <v>2.4210526315789471E-3</v>
      </c>
      <c r="DD59" s="44">
        <f t="shared" si="69"/>
        <v>1.0422125006694766E-3</v>
      </c>
      <c r="DE59" s="44">
        <f t="shared" si="70"/>
        <v>2.0753885934650372E-3</v>
      </c>
      <c r="DF59" s="44">
        <f t="shared" si="71"/>
        <v>1.7900979375076835E-3</v>
      </c>
      <c r="DG59" s="44">
        <f t="shared" si="72"/>
        <v>2.022042805087533E-3</v>
      </c>
      <c r="DH59" s="44">
        <f t="shared" si="73"/>
        <v>9.0133891942641565E-4</v>
      </c>
      <c r="DI59" s="44">
        <f t="shared" si="74"/>
        <v>1.0762440050012629E-3</v>
      </c>
      <c r="DJ59" s="44">
        <f t="shared" si="75"/>
        <v>6.2092042056506624E-4</v>
      </c>
      <c r="DK59" s="44">
        <f t="shared" si="76"/>
        <v>4.2939376017870793E-4</v>
      </c>
      <c r="DL59" s="44">
        <f t="shared" si="77"/>
        <v>2.8792630029947781E-4</v>
      </c>
      <c r="DM59" s="44">
        <f t="shared" si="78"/>
        <v>2.140129125019265E-4</v>
      </c>
      <c r="DN59" s="43">
        <f t="shared" si="79"/>
        <v>1.1274690420042433E-4</v>
      </c>
      <c r="EU59" s="38">
        <v>54</v>
      </c>
      <c r="EV59" s="39" t="s">
        <v>271</v>
      </c>
      <c r="EW59" s="2" t="s">
        <v>448</v>
      </c>
      <c r="EX59" s="52">
        <f t="shared" si="81"/>
        <v>1.0417158631640524E-2</v>
      </c>
      <c r="EY59" s="52">
        <f t="shared" si="82"/>
        <v>1.2702123778758402E-2</v>
      </c>
      <c r="FB59" s="38">
        <v>54</v>
      </c>
      <c r="FC59" s="39" t="s">
        <v>271</v>
      </c>
      <c r="FD59" s="2" t="s">
        <v>448</v>
      </c>
      <c r="FE59" s="49">
        <f t="shared" si="83"/>
        <v>0.54941687000826012</v>
      </c>
    </row>
    <row r="60" spans="2:161" x14ac:dyDescent="0.25">
      <c r="B60" s="38">
        <v>55</v>
      </c>
      <c r="C60" s="39" t="s">
        <v>272</v>
      </c>
      <c r="D60" s="7">
        <v>4</v>
      </c>
      <c r="E60" s="7">
        <v>2</v>
      </c>
      <c r="F60" s="7">
        <v>3</v>
      </c>
      <c r="G60" s="7">
        <v>2</v>
      </c>
      <c r="H60" s="7">
        <v>1</v>
      </c>
      <c r="I60" s="7">
        <v>2</v>
      </c>
      <c r="J60" s="7">
        <v>2</v>
      </c>
      <c r="K60" s="7">
        <v>2</v>
      </c>
      <c r="L60" s="7">
        <v>2</v>
      </c>
      <c r="M60" s="7">
        <v>3</v>
      </c>
      <c r="N60" s="7">
        <v>3</v>
      </c>
      <c r="O60" s="7">
        <v>2</v>
      </c>
      <c r="P60" s="7">
        <v>2</v>
      </c>
      <c r="Q60" s="7">
        <v>3</v>
      </c>
      <c r="R60" s="2">
        <v>2</v>
      </c>
      <c r="S60" s="2">
        <v>2</v>
      </c>
      <c r="T60" s="7">
        <v>2</v>
      </c>
      <c r="U60" s="7">
        <v>3</v>
      </c>
      <c r="V60" s="7">
        <v>2</v>
      </c>
      <c r="W60" s="7">
        <v>2</v>
      </c>
      <c r="X60" s="7">
        <v>3</v>
      </c>
      <c r="Y60" s="7">
        <v>3</v>
      </c>
      <c r="Z60" s="7">
        <v>2</v>
      </c>
      <c r="AA60" s="7">
        <v>2</v>
      </c>
      <c r="AB60" s="7">
        <v>3</v>
      </c>
      <c r="AC60" s="7">
        <v>3</v>
      </c>
      <c r="AF60" s="38">
        <v>55</v>
      </c>
      <c r="AG60" s="39" t="s">
        <v>272</v>
      </c>
      <c r="AH60" s="7">
        <f t="shared" si="2"/>
        <v>16</v>
      </c>
      <c r="AI60" s="7">
        <f t="shared" si="3"/>
        <v>4</v>
      </c>
      <c r="AJ60" s="7">
        <f t="shared" si="4"/>
        <v>9</v>
      </c>
      <c r="AK60" s="7">
        <f t="shared" si="5"/>
        <v>4</v>
      </c>
      <c r="AL60" s="7">
        <f t="shared" si="6"/>
        <v>1</v>
      </c>
      <c r="AM60" s="7">
        <f t="shared" si="7"/>
        <v>4</v>
      </c>
      <c r="AN60" s="7">
        <f t="shared" si="8"/>
        <v>4</v>
      </c>
      <c r="AO60" s="7">
        <f t="shared" si="9"/>
        <v>4</v>
      </c>
      <c r="AP60" s="7">
        <f t="shared" si="10"/>
        <v>4</v>
      </c>
      <c r="AQ60" s="7">
        <f t="shared" si="11"/>
        <v>9</v>
      </c>
      <c r="AR60" s="7">
        <f t="shared" si="12"/>
        <v>9</v>
      </c>
      <c r="AS60" s="7">
        <f t="shared" si="13"/>
        <v>4</v>
      </c>
      <c r="AT60" s="7">
        <f t="shared" si="14"/>
        <v>4</v>
      </c>
      <c r="AU60" s="7">
        <f t="shared" si="15"/>
        <v>9</v>
      </c>
      <c r="AV60" s="7">
        <f t="shared" si="16"/>
        <v>4</v>
      </c>
      <c r="AW60" s="7">
        <f t="shared" si="17"/>
        <v>4</v>
      </c>
      <c r="AX60" s="7">
        <f t="shared" si="18"/>
        <v>4</v>
      </c>
      <c r="AY60" s="7">
        <f t="shared" si="19"/>
        <v>9</v>
      </c>
      <c r="AZ60" s="7">
        <f t="shared" si="20"/>
        <v>4</v>
      </c>
      <c r="BA60" s="7">
        <f t="shared" si="21"/>
        <v>4</v>
      </c>
      <c r="BB60" s="7">
        <f t="shared" si="22"/>
        <v>9</v>
      </c>
      <c r="BC60" s="7">
        <f t="shared" si="23"/>
        <v>9</v>
      </c>
      <c r="BD60" s="7">
        <f t="shared" si="24"/>
        <v>4</v>
      </c>
      <c r="BE60" s="7">
        <f t="shared" si="25"/>
        <v>4</v>
      </c>
      <c r="BF60" s="7">
        <f t="shared" si="26"/>
        <v>9</v>
      </c>
      <c r="BG60" s="7">
        <f t="shared" si="27"/>
        <v>9</v>
      </c>
      <c r="BI60" s="38">
        <v>55</v>
      </c>
      <c r="BJ60" s="39" t="s">
        <v>272</v>
      </c>
      <c r="BK60" s="44">
        <f t="shared" si="28"/>
        <v>0.13274466231999441</v>
      </c>
      <c r="BL60" s="44">
        <f t="shared" si="29"/>
        <v>7.3127242412713067E-2</v>
      </c>
      <c r="BM60" s="44">
        <f t="shared" si="30"/>
        <v>0.10613237065158375</v>
      </c>
      <c r="BN60" s="44">
        <f t="shared" si="31"/>
        <v>7.3621017383231027E-2</v>
      </c>
      <c r="BO60" s="44">
        <f t="shared" si="32"/>
        <v>3.6345618209240697E-2</v>
      </c>
      <c r="BP60" s="44">
        <f t="shared" si="33"/>
        <v>7.3720978077448568E-2</v>
      </c>
      <c r="BQ60" s="44">
        <f t="shared" si="34"/>
        <v>7.3670946868375733E-2</v>
      </c>
      <c r="BR60" s="44">
        <f t="shared" si="35"/>
        <v>7.079923254047886E-2</v>
      </c>
      <c r="BS60" s="44">
        <f t="shared" si="36"/>
        <v>2.3698944887213864E-2</v>
      </c>
      <c r="BT60" s="44">
        <f t="shared" si="37"/>
        <v>0.11149412193707495</v>
      </c>
      <c r="BU60" s="44">
        <f t="shared" si="38"/>
        <v>0.10660035817780522</v>
      </c>
      <c r="BV60" s="44">
        <f t="shared" si="39"/>
        <v>7.2452355600221841E-2</v>
      </c>
      <c r="BW60" s="44">
        <f t="shared" si="40"/>
        <v>7.221581446741189E-2</v>
      </c>
      <c r="BX60" s="44">
        <f t="shared" si="41"/>
        <v>0.1125087900926024</v>
      </c>
      <c r="BY60" s="44">
        <f t="shared" si="42"/>
        <v>0.10526315789473684</v>
      </c>
      <c r="BZ60" s="44">
        <f t="shared" si="43"/>
        <v>9.9258333397093015E-2</v>
      </c>
      <c r="CA60" s="44">
        <f t="shared" si="44"/>
        <v>7.6866244202408784E-2</v>
      </c>
      <c r="CB60" s="44">
        <f t="shared" si="45"/>
        <v>0.11188112109423022</v>
      </c>
      <c r="CC60" s="44">
        <f t="shared" si="46"/>
        <v>7.221581446741189E-2</v>
      </c>
      <c r="CD60" s="44">
        <f t="shared" si="47"/>
        <v>7.511157661886797E-2</v>
      </c>
      <c r="CE60" s="44">
        <f t="shared" si="48"/>
        <v>0.10762440050012628</v>
      </c>
      <c r="CF60" s="44">
        <f t="shared" si="49"/>
        <v>0.11642257885594992</v>
      </c>
      <c r="CG60" s="44">
        <f t="shared" si="50"/>
        <v>7.156562669645132E-2</v>
      </c>
      <c r="CH60" s="44">
        <f t="shared" si="51"/>
        <v>7.198157507486945E-2</v>
      </c>
      <c r="CI60" s="44">
        <f t="shared" si="52"/>
        <v>0.10700645625096325</v>
      </c>
      <c r="CJ60" s="44">
        <f t="shared" si="53"/>
        <v>0.11274690420042432</v>
      </c>
      <c r="CM60" s="38">
        <v>55</v>
      </c>
      <c r="CN60" s="39" t="s">
        <v>272</v>
      </c>
      <c r="CO60" s="44">
        <f t="shared" si="54"/>
        <v>1.964621002335917E-2</v>
      </c>
      <c r="CP60" s="44">
        <f t="shared" si="55"/>
        <v>8.0439966653984372E-3</v>
      </c>
      <c r="CQ60" s="44">
        <f t="shared" si="56"/>
        <v>9.6580457292941204E-3</v>
      </c>
      <c r="CR60" s="44">
        <f t="shared" si="57"/>
        <v>5.7424393558920201E-3</v>
      </c>
      <c r="CS60" s="44">
        <f t="shared" si="58"/>
        <v>2.4715020382283675E-3</v>
      </c>
      <c r="CT60" s="44">
        <f t="shared" si="59"/>
        <v>4.423258684646914E-3</v>
      </c>
      <c r="CU60" s="44">
        <f t="shared" si="60"/>
        <v>3.9782311308922897E-3</v>
      </c>
      <c r="CV60" s="44">
        <f t="shared" si="61"/>
        <v>3.4691623944834642E-3</v>
      </c>
      <c r="CW60" s="44">
        <f t="shared" si="62"/>
        <v>1.04275357503741E-3</v>
      </c>
      <c r="CX60" s="44">
        <f t="shared" si="63"/>
        <v>4.3482707555459231E-3</v>
      </c>
      <c r="CY60" s="44">
        <f t="shared" si="64"/>
        <v>3.8376128944009875E-3</v>
      </c>
      <c r="CZ60" s="44">
        <f t="shared" si="65"/>
        <v>2.3184753792070988E-3</v>
      </c>
      <c r="DA60" s="44">
        <f t="shared" si="66"/>
        <v>2.094258619554945E-3</v>
      </c>
      <c r="DB60" s="44">
        <f t="shared" si="67"/>
        <v>2.925228542407662E-3</v>
      </c>
      <c r="DC60" s="44">
        <f t="shared" si="68"/>
        <v>2.4210526315789471E-3</v>
      </c>
      <c r="DD60" s="44">
        <f t="shared" si="69"/>
        <v>2.0844250013389532E-3</v>
      </c>
      <c r="DE60" s="44">
        <f t="shared" si="70"/>
        <v>1.383592395643358E-3</v>
      </c>
      <c r="DF60" s="44">
        <f t="shared" si="71"/>
        <v>1.7900979375076835E-3</v>
      </c>
      <c r="DG60" s="44">
        <f t="shared" si="72"/>
        <v>1.0110214025437665E-3</v>
      </c>
      <c r="DH60" s="44">
        <f t="shared" si="73"/>
        <v>9.0133891942641565E-4</v>
      </c>
      <c r="DI60" s="44">
        <f t="shared" si="74"/>
        <v>1.0762440050012629E-3</v>
      </c>
      <c r="DJ60" s="44">
        <f t="shared" si="75"/>
        <v>9.3138063084759941E-4</v>
      </c>
      <c r="DK60" s="44">
        <f t="shared" si="76"/>
        <v>4.2939376017870793E-4</v>
      </c>
      <c r="DL60" s="44">
        <f t="shared" si="77"/>
        <v>2.8792630029947781E-4</v>
      </c>
      <c r="DM60" s="44">
        <f t="shared" si="78"/>
        <v>3.2101936875288974E-4</v>
      </c>
      <c r="DN60" s="43">
        <f t="shared" si="79"/>
        <v>1.1274690420042433E-4</v>
      </c>
      <c r="EU60" s="38">
        <v>55</v>
      </c>
      <c r="EV60" s="39" t="s">
        <v>272</v>
      </c>
      <c r="EW60" s="2" t="s">
        <v>449</v>
      </c>
      <c r="EX60" s="52">
        <f t="shared" si="81"/>
        <v>1.1930725165281193E-2</v>
      </c>
      <c r="EY60" s="52">
        <f t="shared" si="82"/>
        <v>1.1944688514882493E-2</v>
      </c>
      <c r="FB60" s="38">
        <v>55</v>
      </c>
      <c r="FC60" s="39" t="s">
        <v>272</v>
      </c>
      <c r="FD60" s="2" t="s">
        <v>449</v>
      </c>
      <c r="FE60" s="49">
        <f t="shared" si="83"/>
        <v>0.50029242110290428</v>
      </c>
    </row>
    <row r="61" spans="2:161" x14ac:dyDescent="0.25">
      <c r="B61" s="38">
        <v>56</v>
      </c>
      <c r="C61" s="39" t="s">
        <v>273</v>
      </c>
      <c r="D61" s="7">
        <v>4</v>
      </c>
      <c r="E61" s="7">
        <v>2</v>
      </c>
      <c r="F61" s="7">
        <v>3</v>
      </c>
      <c r="G61" s="7">
        <v>3</v>
      </c>
      <c r="H61" s="7">
        <v>2</v>
      </c>
      <c r="I61" s="7">
        <v>2</v>
      </c>
      <c r="J61" s="7">
        <v>3</v>
      </c>
      <c r="K61" s="7">
        <v>3</v>
      </c>
      <c r="L61" s="7">
        <v>3</v>
      </c>
      <c r="M61" s="7">
        <v>2</v>
      </c>
      <c r="N61" s="7">
        <v>2</v>
      </c>
      <c r="O61" s="7">
        <v>3</v>
      </c>
      <c r="P61" s="7">
        <v>2</v>
      </c>
      <c r="Q61" s="7">
        <v>3</v>
      </c>
      <c r="R61" s="2">
        <v>1</v>
      </c>
      <c r="S61" s="2">
        <v>2</v>
      </c>
      <c r="T61" s="7">
        <v>3</v>
      </c>
      <c r="U61" s="7">
        <v>3</v>
      </c>
      <c r="V61" s="7">
        <v>2</v>
      </c>
      <c r="W61" s="7">
        <v>3</v>
      </c>
      <c r="X61" s="7">
        <v>3</v>
      </c>
      <c r="Y61" s="7">
        <v>3</v>
      </c>
      <c r="Z61" s="7">
        <v>2</v>
      </c>
      <c r="AA61" s="7">
        <v>2</v>
      </c>
      <c r="AB61" s="7">
        <v>3</v>
      </c>
      <c r="AC61" s="7">
        <v>3</v>
      </c>
      <c r="AF61" s="38">
        <v>56</v>
      </c>
      <c r="AG61" s="39" t="s">
        <v>273</v>
      </c>
      <c r="AH61" s="7">
        <f t="shared" si="2"/>
        <v>16</v>
      </c>
      <c r="AI61" s="7">
        <f t="shared" si="3"/>
        <v>4</v>
      </c>
      <c r="AJ61" s="7">
        <f t="shared" si="4"/>
        <v>9</v>
      </c>
      <c r="AK61" s="7">
        <f t="shared" si="5"/>
        <v>9</v>
      </c>
      <c r="AL61" s="7">
        <f t="shared" si="6"/>
        <v>4</v>
      </c>
      <c r="AM61" s="7">
        <f t="shared" si="7"/>
        <v>4</v>
      </c>
      <c r="AN61" s="7">
        <f t="shared" si="8"/>
        <v>9</v>
      </c>
      <c r="AO61" s="7">
        <f t="shared" si="9"/>
        <v>9</v>
      </c>
      <c r="AP61" s="7">
        <f t="shared" si="10"/>
        <v>9</v>
      </c>
      <c r="AQ61" s="7">
        <f t="shared" si="11"/>
        <v>4</v>
      </c>
      <c r="AR61" s="7">
        <f t="shared" si="12"/>
        <v>4</v>
      </c>
      <c r="AS61" s="7">
        <f t="shared" si="13"/>
        <v>9</v>
      </c>
      <c r="AT61" s="7">
        <f t="shared" si="14"/>
        <v>4</v>
      </c>
      <c r="AU61" s="7">
        <f t="shared" si="15"/>
        <v>9</v>
      </c>
      <c r="AV61" s="7">
        <f t="shared" si="16"/>
        <v>1</v>
      </c>
      <c r="AW61" s="7">
        <f t="shared" si="17"/>
        <v>4</v>
      </c>
      <c r="AX61" s="7">
        <f t="shared" si="18"/>
        <v>9</v>
      </c>
      <c r="AY61" s="7">
        <f t="shared" si="19"/>
        <v>9</v>
      </c>
      <c r="AZ61" s="7">
        <f t="shared" si="20"/>
        <v>4</v>
      </c>
      <c r="BA61" s="7">
        <f t="shared" si="21"/>
        <v>9</v>
      </c>
      <c r="BB61" s="7">
        <f t="shared" si="22"/>
        <v>9</v>
      </c>
      <c r="BC61" s="7">
        <f t="shared" si="23"/>
        <v>9</v>
      </c>
      <c r="BD61" s="7">
        <f t="shared" si="24"/>
        <v>4</v>
      </c>
      <c r="BE61" s="7">
        <f t="shared" si="25"/>
        <v>4</v>
      </c>
      <c r="BF61" s="7">
        <f t="shared" si="26"/>
        <v>9</v>
      </c>
      <c r="BG61" s="7">
        <f t="shared" si="27"/>
        <v>9</v>
      </c>
      <c r="BI61" s="38">
        <v>56</v>
      </c>
      <c r="BJ61" s="39" t="s">
        <v>273</v>
      </c>
      <c r="BK61" s="44">
        <f t="shared" si="28"/>
        <v>0.13274466231999441</v>
      </c>
      <c r="BL61" s="44">
        <f t="shared" si="29"/>
        <v>7.3127242412713067E-2</v>
      </c>
      <c r="BM61" s="44">
        <f t="shared" si="30"/>
        <v>0.10613237065158375</v>
      </c>
      <c r="BN61" s="44">
        <f t="shared" si="31"/>
        <v>0.11043152607484655</v>
      </c>
      <c r="BO61" s="44">
        <f t="shared" si="32"/>
        <v>7.2691236418481395E-2</v>
      </c>
      <c r="BP61" s="44">
        <f t="shared" si="33"/>
        <v>7.3720978077448568E-2</v>
      </c>
      <c r="BQ61" s="44">
        <f t="shared" si="34"/>
        <v>0.11050642030256359</v>
      </c>
      <c r="BR61" s="44">
        <f t="shared" si="35"/>
        <v>0.1061988488107183</v>
      </c>
      <c r="BS61" s="44">
        <f t="shared" si="36"/>
        <v>3.55484173308208E-2</v>
      </c>
      <c r="BT61" s="44">
        <f t="shared" si="37"/>
        <v>7.4329414624716636E-2</v>
      </c>
      <c r="BU61" s="44">
        <f t="shared" si="38"/>
        <v>7.1066905451870152E-2</v>
      </c>
      <c r="BV61" s="44">
        <f t="shared" si="39"/>
        <v>0.10867853340033277</v>
      </c>
      <c r="BW61" s="44">
        <f t="shared" si="40"/>
        <v>7.221581446741189E-2</v>
      </c>
      <c r="BX61" s="44">
        <f t="shared" si="41"/>
        <v>0.1125087900926024</v>
      </c>
      <c r="BY61" s="44">
        <f t="shared" si="42"/>
        <v>5.2631578947368418E-2</v>
      </c>
      <c r="BZ61" s="44">
        <f t="shared" si="43"/>
        <v>9.9258333397093015E-2</v>
      </c>
      <c r="CA61" s="44">
        <f t="shared" si="44"/>
        <v>0.11529936630361318</v>
      </c>
      <c r="CB61" s="44">
        <f t="shared" si="45"/>
        <v>0.11188112109423022</v>
      </c>
      <c r="CC61" s="44">
        <f t="shared" si="46"/>
        <v>7.221581446741189E-2</v>
      </c>
      <c r="CD61" s="44">
        <f t="shared" si="47"/>
        <v>0.11266736492830196</v>
      </c>
      <c r="CE61" s="44">
        <f t="shared" si="48"/>
        <v>0.10762440050012628</v>
      </c>
      <c r="CF61" s="44">
        <f t="shared" si="49"/>
        <v>0.11642257885594992</v>
      </c>
      <c r="CG61" s="44">
        <f t="shared" si="50"/>
        <v>7.156562669645132E-2</v>
      </c>
      <c r="CH61" s="44">
        <f t="shared" si="51"/>
        <v>7.198157507486945E-2</v>
      </c>
      <c r="CI61" s="44">
        <f t="shared" si="52"/>
        <v>0.10700645625096325</v>
      </c>
      <c r="CJ61" s="44">
        <f t="shared" si="53"/>
        <v>0.11274690420042432</v>
      </c>
      <c r="CM61" s="38">
        <v>56</v>
      </c>
      <c r="CN61" s="39" t="s">
        <v>273</v>
      </c>
      <c r="CO61" s="44">
        <f t="shared" si="54"/>
        <v>1.964621002335917E-2</v>
      </c>
      <c r="CP61" s="44">
        <f t="shared" si="55"/>
        <v>8.0439966653984372E-3</v>
      </c>
      <c r="CQ61" s="44">
        <f t="shared" si="56"/>
        <v>9.6580457292941204E-3</v>
      </c>
      <c r="CR61" s="44">
        <f t="shared" si="57"/>
        <v>8.6136590338380305E-3</v>
      </c>
      <c r="CS61" s="44">
        <f t="shared" si="58"/>
        <v>4.943004076456735E-3</v>
      </c>
      <c r="CT61" s="44">
        <f t="shared" si="59"/>
        <v>4.423258684646914E-3</v>
      </c>
      <c r="CU61" s="44">
        <f t="shared" si="60"/>
        <v>5.9673466963384341E-3</v>
      </c>
      <c r="CV61" s="44">
        <f t="shared" si="61"/>
        <v>5.2037435917251969E-3</v>
      </c>
      <c r="CW61" s="44">
        <f t="shared" si="62"/>
        <v>1.5641303625561151E-3</v>
      </c>
      <c r="CX61" s="44">
        <f t="shared" si="63"/>
        <v>2.8988471703639486E-3</v>
      </c>
      <c r="CY61" s="44">
        <f t="shared" si="64"/>
        <v>2.5584085962673253E-3</v>
      </c>
      <c r="CZ61" s="44">
        <f t="shared" si="65"/>
        <v>3.4777130688106489E-3</v>
      </c>
      <c r="DA61" s="44">
        <f t="shared" si="66"/>
        <v>2.094258619554945E-3</v>
      </c>
      <c r="DB61" s="44">
        <f t="shared" si="67"/>
        <v>2.925228542407662E-3</v>
      </c>
      <c r="DC61" s="44">
        <f t="shared" si="68"/>
        <v>1.2105263157894735E-3</v>
      </c>
      <c r="DD61" s="44">
        <f t="shared" si="69"/>
        <v>2.0844250013389532E-3</v>
      </c>
      <c r="DE61" s="44">
        <f t="shared" si="70"/>
        <v>2.0753885934650372E-3</v>
      </c>
      <c r="DF61" s="44">
        <f t="shared" si="71"/>
        <v>1.7900979375076835E-3</v>
      </c>
      <c r="DG61" s="44">
        <f t="shared" si="72"/>
        <v>1.0110214025437665E-3</v>
      </c>
      <c r="DH61" s="44">
        <f t="shared" si="73"/>
        <v>1.3520083791396236E-3</v>
      </c>
      <c r="DI61" s="44">
        <f t="shared" si="74"/>
        <v>1.0762440050012629E-3</v>
      </c>
      <c r="DJ61" s="44">
        <f t="shared" si="75"/>
        <v>9.3138063084759941E-4</v>
      </c>
      <c r="DK61" s="44">
        <f t="shared" si="76"/>
        <v>4.2939376017870793E-4</v>
      </c>
      <c r="DL61" s="44">
        <f t="shared" si="77"/>
        <v>2.8792630029947781E-4</v>
      </c>
      <c r="DM61" s="44">
        <f t="shared" si="78"/>
        <v>3.2101936875288974E-4</v>
      </c>
      <c r="DN61" s="43">
        <f t="shared" si="79"/>
        <v>1.1274690420042433E-4</v>
      </c>
      <c r="EU61" s="38">
        <v>56</v>
      </c>
      <c r="EV61" s="39" t="s">
        <v>273</v>
      </c>
      <c r="EW61" s="2" t="s">
        <v>450</v>
      </c>
      <c r="EX61" s="52">
        <f t="shared" si="81"/>
        <v>1.0213741447927428E-2</v>
      </c>
      <c r="EY61" s="52">
        <f t="shared" si="82"/>
        <v>1.2877515284496602E-2</v>
      </c>
      <c r="FB61" s="38">
        <v>56</v>
      </c>
      <c r="FC61" s="39" t="s">
        <v>273</v>
      </c>
      <c r="FD61" s="2" t="s">
        <v>450</v>
      </c>
      <c r="FE61" s="49">
        <f t="shared" si="83"/>
        <v>0.55767927374928861</v>
      </c>
    </row>
    <row r="62" spans="2:161" x14ac:dyDescent="0.25">
      <c r="B62" s="38">
        <v>57</v>
      </c>
      <c r="C62" s="39" t="s">
        <v>274</v>
      </c>
      <c r="D62" s="7">
        <v>4</v>
      </c>
      <c r="E62" s="7">
        <v>3</v>
      </c>
      <c r="F62" s="7">
        <v>3</v>
      </c>
      <c r="G62" s="7">
        <v>3</v>
      </c>
      <c r="H62" s="7">
        <v>2</v>
      </c>
      <c r="I62" s="7">
        <v>2</v>
      </c>
      <c r="J62" s="7">
        <v>2</v>
      </c>
      <c r="K62" s="7">
        <v>3</v>
      </c>
      <c r="L62" s="7">
        <v>3</v>
      </c>
      <c r="M62" s="7">
        <v>3</v>
      </c>
      <c r="N62" s="7">
        <v>2</v>
      </c>
      <c r="O62" s="7">
        <v>3</v>
      </c>
      <c r="P62" s="7">
        <v>2</v>
      </c>
      <c r="Q62" s="7">
        <v>3</v>
      </c>
      <c r="R62" s="2">
        <v>2</v>
      </c>
      <c r="S62" s="2">
        <v>2</v>
      </c>
      <c r="T62" s="7">
        <v>3</v>
      </c>
      <c r="U62" s="7">
        <v>3</v>
      </c>
      <c r="V62" s="7">
        <v>2</v>
      </c>
      <c r="W62" s="7">
        <v>3</v>
      </c>
      <c r="X62" s="7">
        <v>2</v>
      </c>
      <c r="Y62" s="7">
        <v>3</v>
      </c>
      <c r="Z62" s="7">
        <v>2</v>
      </c>
      <c r="AA62" s="7">
        <v>2</v>
      </c>
      <c r="AB62" s="7">
        <v>3</v>
      </c>
      <c r="AC62" s="7">
        <v>3</v>
      </c>
      <c r="AF62" s="38">
        <v>57</v>
      </c>
      <c r="AG62" s="39" t="s">
        <v>274</v>
      </c>
      <c r="AH62" s="7">
        <f t="shared" si="2"/>
        <v>16</v>
      </c>
      <c r="AI62" s="7">
        <f t="shared" si="3"/>
        <v>9</v>
      </c>
      <c r="AJ62" s="7">
        <f t="shared" si="4"/>
        <v>9</v>
      </c>
      <c r="AK62" s="7">
        <f t="shared" si="5"/>
        <v>9</v>
      </c>
      <c r="AL62" s="7">
        <f t="shared" si="6"/>
        <v>4</v>
      </c>
      <c r="AM62" s="7">
        <f t="shared" si="7"/>
        <v>4</v>
      </c>
      <c r="AN62" s="7">
        <f t="shared" si="8"/>
        <v>4</v>
      </c>
      <c r="AO62" s="7">
        <f t="shared" si="9"/>
        <v>9</v>
      </c>
      <c r="AP62" s="7">
        <f t="shared" si="10"/>
        <v>9</v>
      </c>
      <c r="AQ62" s="7">
        <f t="shared" si="11"/>
        <v>9</v>
      </c>
      <c r="AR62" s="7">
        <f t="shared" si="12"/>
        <v>4</v>
      </c>
      <c r="AS62" s="7">
        <f t="shared" si="13"/>
        <v>9</v>
      </c>
      <c r="AT62" s="7">
        <f t="shared" si="14"/>
        <v>4</v>
      </c>
      <c r="AU62" s="7">
        <f t="shared" si="15"/>
        <v>9</v>
      </c>
      <c r="AV62" s="7">
        <f t="shared" si="16"/>
        <v>4</v>
      </c>
      <c r="AW62" s="7">
        <f t="shared" si="17"/>
        <v>4</v>
      </c>
      <c r="AX62" s="7">
        <f t="shared" si="18"/>
        <v>9</v>
      </c>
      <c r="AY62" s="7">
        <f t="shared" si="19"/>
        <v>9</v>
      </c>
      <c r="AZ62" s="7">
        <f t="shared" si="20"/>
        <v>4</v>
      </c>
      <c r="BA62" s="7">
        <f t="shared" si="21"/>
        <v>9</v>
      </c>
      <c r="BB62" s="7">
        <f t="shared" si="22"/>
        <v>4</v>
      </c>
      <c r="BC62" s="7">
        <f t="shared" si="23"/>
        <v>9</v>
      </c>
      <c r="BD62" s="7">
        <f t="shared" si="24"/>
        <v>4</v>
      </c>
      <c r="BE62" s="7">
        <f t="shared" si="25"/>
        <v>4</v>
      </c>
      <c r="BF62" s="7">
        <f t="shared" si="26"/>
        <v>9</v>
      </c>
      <c r="BG62" s="7">
        <f t="shared" si="27"/>
        <v>9</v>
      </c>
      <c r="BI62" s="38">
        <v>57</v>
      </c>
      <c r="BJ62" s="39" t="s">
        <v>274</v>
      </c>
      <c r="BK62" s="44">
        <f t="shared" si="28"/>
        <v>0.13274466231999441</v>
      </c>
      <c r="BL62" s="44">
        <f t="shared" si="29"/>
        <v>0.10969086361906959</v>
      </c>
      <c r="BM62" s="44">
        <f t="shared" si="30"/>
        <v>0.10613237065158375</v>
      </c>
      <c r="BN62" s="44">
        <f t="shared" si="31"/>
        <v>0.11043152607484655</v>
      </c>
      <c r="BO62" s="44">
        <f t="shared" si="32"/>
        <v>7.2691236418481395E-2</v>
      </c>
      <c r="BP62" s="44">
        <f t="shared" si="33"/>
        <v>7.3720978077448568E-2</v>
      </c>
      <c r="BQ62" s="44">
        <f t="shared" si="34"/>
        <v>7.3670946868375733E-2</v>
      </c>
      <c r="BR62" s="44">
        <f t="shared" si="35"/>
        <v>0.1061988488107183</v>
      </c>
      <c r="BS62" s="44">
        <f t="shared" si="36"/>
        <v>3.55484173308208E-2</v>
      </c>
      <c r="BT62" s="44">
        <f t="shared" si="37"/>
        <v>0.11149412193707495</v>
      </c>
      <c r="BU62" s="44">
        <f t="shared" si="38"/>
        <v>7.1066905451870152E-2</v>
      </c>
      <c r="BV62" s="44">
        <f t="shared" si="39"/>
        <v>0.10867853340033277</v>
      </c>
      <c r="BW62" s="44">
        <f t="shared" si="40"/>
        <v>7.221581446741189E-2</v>
      </c>
      <c r="BX62" s="44">
        <f t="shared" si="41"/>
        <v>0.1125087900926024</v>
      </c>
      <c r="BY62" s="44">
        <f t="shared" si="42"/>
        <v>0.10526315789473684</v>
      </c>
      <c r="BZ62" s="44">
        <f t="shared" si="43"/>
        <v>9.9258333397093015E-2</v>
      </c>
      <c r="CA62" s="44">
        <f t="shared" si="44"/>
        <v>0.11529936630361318</v>
      </c>
      <c r="CB62" s="44">
        <f t="shared" si="45"/>
        <v>0.11188112109423022</v>
      </c>
      <c r="CC62" s="44">
        <f t="shared" si="46"/>
        <v>7.221581446741189E-2</v>
      </c>
      <c r="CD62" s="44">
        <f t="shared" si="47"/>
        <v>0.11266736492830196</v>
      </c>
      <c r="CE62" s="44">
        <f t="shared" si="48"/>
        <v>7.1749600333417526E-2</v>
      </c>
      <c r="CF62" s="44">
        <f t="shared" si="49"/>
        <v>0.11642257885594992</v>
      </c>
      <c r="CG62" s="44">
        <f t="shared" si="50"/>
        <v>7.156562669645132E-2</v>
      </c>
      <c r="CH62" s="44">
        <f t="shared" si="51"/>
        <v>7.198157507486945E-2</v>
      </c>
      <c r="CI62" s="44">
        <f t="shared" si="52"/>
        <v>0.10700645625096325</v>
      </c>
      <c r="CJ62" s="44">
        <f t="shared" si="53"/>
        <v>0.11274690420042432</v>
      </c>
      <c r="CM62" s="38">
        <v>57</v>
      </c>
      <c r="CN62" s="39" t="s">
        <v>274</v>
      </c>
      <c r="CO62" s="44">
        <f t="shared" si="54"/>
        <v>1.964621002335917E-2</v>
      </c>
      <c r="CP62" s="44">
        <f t="shared" si="55"/>
        <v>1.2065994998097655E-2</v>
      </c>
      <c r="CQ62" s="44">
        <f t="shared" si="56"/>
        <v>9.6580457292941204E-3</v>
      </c>
      <c r="CR62" s="44">
        <f t="shared" si="57"/>
        <v>8.6136590338380305E-3</v>
      </c>
      <c r="CS62" s="44">
        <f t="shared" si="58"/>
        <v>4.943004076456735E-3</v>
      </c>
      <c r="CT62" s="44">
        <f t="shared" si="59"/>
        <v>4.423258684646914E-3</v>
      </c>
      <c r="CU62" s="44">
        <f t="shared" si="60"/>
        <v>3.9782311308922897E-3</v>
      </c>
      <c r="CV62" s="44">
        <f t="shared" si="61"/>
        <v>5.2037435917251969E-3</v>
      </c>
      <c r="CW62" s="44">
        <f t="shared" si="62"/>
        <v>1.5641303625561151E-3</v>
      </c>
      <c r="CX62" s="44">
        <f t="shared" si="63"/>
        <v>4.3482707555459231E-3</v>
      </c>
      <c r="CY62" s="44">
        <f t="shared" si="64"/>
        <v>2.5584085962673253E-3</v>
      </c>
      <c r="CZ62" s="44">
        <f t="shared" si="65"/>
        <v>3.4777130688106489E-3</v>
      </c>
      <c r="DA62" s="44">
        <f t="shared" si="66"/>
        <v>2.094258619554945E-3</v>
      </c>
      <c r="DB62" s="44">
        <f t="shared" si="67"/>
        <v>2.925228542407662E-3</v>
      </c>
      <c r="DC62" s="44">
        <f t="shared" si="68"/>
        <v>2.4210526315789471E-3</v>
      </c>
      <c r="DD62" s="44">
        <f t="shared" si="69"/>
        <v>2.0844250013389532E-3</v>
      </c>
      <c r="DE62" s="44">
        <f t="shared" si="70"/>
        <v>2.0753885934650372E-3</v>
      </c>
      <c r="DF62" s="44">
        <f t="shared" si="71"/>
        <v>1.7900979375076835E-3</v>
      </c>
      <c r="DG62" s="44">
        <f t="shared" si="72"/>
        <v>1.0110214025437665E-3</v>
      </c>
      <c r="DH62" s="44">
        <f t="shared" si="73"/>
        <v>1.3520083791396236E-3</v>
      </c>
      <c r="DI62" s="44">
        <f t="shared" si="74"/>
        <v>7.1749600333417525E-4</v>
      </c>
      <c r="DJ62" s="44">
        <f t="shared" si="75"/>
        <v>9.3138063084759941E-4</v>
      </c>
      <c r="DK62" s="44">
        <f t="shared" si="76"/>
        <v>4.2939376017870793E-4</v>
      </c>
      <c r="DL62" s="44">
        <f t="shared" si="77"/>
        <v>2.8792630029947781E-4</v>
      </c>
      <c r="DM62" s="44">
        <f t="shared" si="78"/>
        <v>3.2101936875288974E-4</v>
      </c>
      <c r="DN62" s="43">
        <f t="shared" si="79"/>
        <v>1.1274690420042433E-4</v>
      </c>
      <c r="EU62" s="38">
        <v>57</v>
      </c>
      <c r="EV62" s="39" t="s">
        <v>274</v>
      </c>
      <c r="EW62" s="2" t="s">
        <v>451</v>
      </c>
      <c r="EX62" s="52">
        <f t="shared" si="81"/>
        <v>9.4309427375897717E-3</v>
      </c>
      <c r="EY62" s="52">
        <f t="shared" si="82"/>
        <v>1.334595265277869E-2</v>
      </c>
      <c r="FB62" s="38">
        <v>57</v>
      </c>
      <c r="FC62" s="39" t="s">
        <v>274</v>
      </c>
      <c r="FD62" s="2" t="s">
        <v>451</v>
      </c>
      <c r="FE62" s="49">
        <f t="shared" si="83"/>
        <v>0.58594257136651817</v>
      </c>
    </row>
    <row r="63" spans="2:161" x14ac:dyDescent="0.25">
      <c r="B63" s="38">
        <v>58</v>
      </c>
      <c r="C63" s="39" t="s">
        <v>275</v>
      </c>
      <c r="D63" s="7">
        <v>2</v>
      </c>
      <c r="E63" s="7">
        <v>3</v>
      </c>
      <c r="F63" s="7">
        <v>2</v>
      </c>
      <c r="G63" s="7">
        <v>2</v>
      </c>
      <c r="H63" s="7">
        <v>2</v>
      </c>
      <c r="I63" s="7">
        <v>3</v>
      </c>
      <c r="J63" s="7">
        <v>2</v>
      </c>
      <c r="K63" s="7">
        <v>3</v>
      </c>
      <c r="L63" s="7">
        <v>3</v>
      </c>
      <c r="M63" s="7">
        <v>3</v>
      </c>
      <c r="N63" s="7">
        <v>2</v>
      </c>
      <c r="O63" s="7">
        <v>3</v>
      </c>
      <c r="P63" s="7">
        <v>2</v>
      </c>
      <c r="Q63" s="7">
        <v>3</v>
      </c>
      <c r="R63" s="2">
        <v>2</v>
      </c>
      <c r="S63" s="2">
        <v>2</v>
      </c>
      <c r="T63" s="7">
        <v>3</v>
      </c>
      <c r="U63" s="7">
        <v>3</v>
      </c>
      <c r="V63" s="7">
        <v>2</v>
      </c>
      <c r="W63" s="7">
        <v>3</v>
      </c>
      <c r="X63" s="7">
        <v>2</v>
      </c>
      <c r="Y63" s="7">
        <v>2</v>
      </c>
      <c r="Z63" s="7">
        <v>3</v>
      </c>
      <c r="AA63" s="7">
        <v>2</v>
      </c>
      <c r="AB63" s="7">
        <v>3</v>
      </c>
      <c r="AC63" s="7">
        <v>3</v>
      </c>
      <c r="AF63" s="38">
        <v>58</v>
      </c>
      <c r="AG63" s="39" t="s">
        <v>275</v>
      </c>
      <c r="AH63" s="7">
        <f t="shared" si="2"/>
        <v>4</v>
      </c>
      <c r="AI63" s="7">
        <f t="shared" si="3"/>
        <v>9</v>
      </c>
      <c r="AJ63" s="7">
        <f t="shared" si="4"/>
        <v>4</v>
      </c>
      <c r="AK63" s="7">
        <f t="shared" si="5"/>
        <v>4</v>
      </c>
      <c r="AL63" s="7">
        <f t="shared" si="6"/>
        <v>4</v>
      </c>
      <c r="AM63" s="7">
        <f t="shared" si="7"/>
        <v>9</v>
      </c>
      <c r="AN63" s="7">
        <f t="shared" si="8"/>
        <v>4</v>
      </c>
      <c r="AO63" s="7">
        <f t="shared" si="9"/>
        <v>9</v>
      </c>
      <c r="AP63" s="7">
        <f t="shared" si="10"/>
        <v>9</v>
      </c>
      <c r="AQ63" s="7">
        <f t="shared" si="11"/>
        <v>9</v>
      </c>
      <c r="AR63" s="7">
        <f t="shared" si="12"/>
        <v>4</v>
      </c>
      <c r="AS63" s="7">
        <f t="shared" si="13"/>
        <v>9</v>
      </c>
      <c r="AT63" s="7">
        <f t="shared" si="14"/>
        <v>4</v>
      </c>
      <c r="AU63" s="7">
        <f t="shared" si="15"/>
        <v>9</v>
      </c>
      <c r="AV63" s="7">
        <f t="shared" si="16"/>
        <v>4</v>
      </c>
      <c r="AW63" s="7">
        <f t="shared" si="17"/>
        <v>4</v>
      </c>
      <c r="AX63" s="7">
        <f t="shared" si="18"/>
        <v>9</v>
      </c>
      <c r="AY63" s="7">
        <f t="shared" si="19"/>
        <v>9</v>
      </c>
      <c r="AZ63" s="7">
        <f t="shared" si="20"/>
        <v>4</v>
      </c>
      <c r="BA63" s="7">
        <f t="shared" si="21"/>
        <v>9</v>
      </c>
      <c r="BB63" s="7">
        <f t="shared" si="22"/>
        <v>4</v>
      </c>
      <c r="BC63" s="7">
        <f t="shared" si="23"/>
        <v>4</v>
      </c>
      <c r="BD63" s="7">
        <f t="shared" si="24"/>
        <v>9</v>
      </c>
      <c r="BE63" s="7">
        <f t="shared" si="25"/>
        <v>4</v>
      </c>
      <c r="BF63" s="7">
        <f t="shared" si="26"/>
        <v>9</v>
      </c>
      <c r="BG63" s="7">
        <f t="shared" si="27"/>
        <v>9</v>
      </c>
      <c r="BI63" s="38">
        <v>58</v>
      </c>
      <c r="BJ63" s="39" t="s">
        <v>275</v>
      </c>
      <c r="BK63" s="44">
        <f t="shared" si="28"/>
        <v>6.6372331159997203E-2</v>
      </c>
      <c r="BL63" s="44">
        <f t="shared" si="29"/>
        <v>0.10969086361906959</v>
      </c>
      <c r="BM63" s="44">
        <f t="shared" si="30"/>
        <v>7.0754913767722499E-2</v>
      </c>
      <c r="BN63" s="44">
        <f t="shared" si="31"/>
        <v>7.3621017383231027E-2</v>
      </c>
      <c r="BO63" s="44">
        <f t="shared" si="32"/>
        <v>7.2691236418481395E-2</v>
      </c>
      <c r="BP63" s="44">
        <f t="shared" si="33"/>
        <v>0.11058146711617285</v>
      </c>
      <c r="BQ63" s="44">
        <f t="shared" si="34"/>
        <v>7.3670946868375733E-2</v>
      </c>
      <c r="BR63" s="44">
        <f t="shared" si="35"/>
        <v>0.1061988488107183</v>
      </c>
      <c r="BS63" s="44">
        <f t="shared" si="36"/>
        <v>3.55484173308208E-2</v>
      </c>
      <c r="BT63" s="44">
        <f t="shared" si="37"/>
        <v>0.11149412193707495</v>
      </c>
      <c r="BU63" s="44">
        <f t="shared" si="38"/>
        <v>7.1066905451870152E-2</v>
      </c>
      <c r="BV63" s="44">
        <f t="shared" si="39"/>
        <v>0.10867853340033277</v>
      </c>
      <c r="BW63" s="44">
        <f t="shared" si="40"/>
        <v>7.221581446741189E-2</v>
      </c>
      <c r="BX63" s="44">
        <f t="shared" si="41"/>
        <v>0.1125087900926024</v>
      </c>
      <c r="BY63" s="44">
        <f t="shared" si="42"/>
        <v>0.10526315789473684</v>
      </c>
      <c r="BZ63" s="44">
        <f t="shared" si="43"/>
        <v>9.9258333397093015E-2</v>
      </c>
      <c r="CA63" s="44">
        <f t="shared" si="44"/>
        <v>0.11529936630361318</v>
      </c>
      <c r="CB63" s="44">
        <f t="shared" si="45"/>
        <v>0.11188112109423022</v>
      </c>
      <c r="CC63" s="44">
        <f t="shared" si="46"/>
        <v>7.221581446741189E-2</v>
      </c>
      <c r="CD63" s="44">
        <f t="shared" si="47"/>
        <v>0.11266736492830196</v>
      </c>
      <c r="CE63" s="44">
        <f t="shared" si="48"/>
        <v>7.1749600333417526E-2</v>
      </c>
      <c r="CF63" s="44">
        <f t="shared" si="49"/>
        <v>7.7615052570633281E-2</v>
      </c>
      <c r="CG63" s="44">
        <f t="shared" si="50"/>
        <v>0.10734844004467697</v>
      </c>
      <c r="CH63" s="44">
        <f t="shared" si="51"/>
        <v>7.198157507486945E-2</v>
      </c>
      <c r="CI63" s="44">
        <f t="shared" si="52"/>
        <v>0.10700645625096325</v>
      </c>
      <c r="CJ63" s="44">
        <f t="shared" si="53"/>
        <v>0.11274690420042432</v>
      </c>
      <c r="CM63" s="38">
        <v>58</v>
      </c>
      <c r="CN63" s="39" t="s">
        <v>275</v>
      </c>
      <c r="CO63" s="44">
        <f t="shared" si="54"/>
        <v>9.8231050116795848E-3</v>
      </c>
      <c r="CP63" s="44">
        <f t="shared" si="55"/>
        <v>1.2065994998097655E-2</v>
      </c>
      <c r="CQ63" s="44">
        <f t="shared" si="56"/>
        <v>6.4386971528627469E-3</v>
      </c>
      <c r="CR63" s="44">
        <f t="shared" si="57"/>
        <v>5.7424393558920201E-3</v>
      </c>
      <c r="CS63" s="44">
        <f t="shared" si="58"/>
        <v>4.943004076456735E-3</v>
      </c>
      <c r="CT63" s="44">
        <f t="shared" si="59"/>
        <v>6.6348880269703706E-3</v>
      </c>
      <c r="CU63" s="44">
        <f t="shared" si="60"/>
        <v>3.9782311308922897E-3</v>
      </c>
      <c r="CV63" s="44">
        <f t="shared" si="61"/>
        <v>5.2037435917251969E-3</v>
      </c>
      <c r="CW63" s="44">
        <f t="shared" si="62"/>
        <v>1.5641303625561151E-3</v>
      </c>
      <c r="CX63" s="44">
        <f t="shared" si="63"/>
        <v>4.3482707555459231E-3</v>
      </c>
      <c r="CY63" s="44">
        <f t="shared" si="64"/>
        <v>2.5584085962673253E-3</v>
      </c>
      <c r="CZ63" s="44">
        <f t="shared" si="65"/>
        <v>3.4777130688106489E-3</v>
      </c>
      <c r="DA63" s="44">
        <f t="shared" si="66"/>
        <v>2.094258619554945E-3</v>
      </c>
      <c r="DB63" s="44">
        <f t="shared" si="67"/>
        <v>2.925228542407662E-3</v>
      </c>
      <c r="DC63" s="44">
        <f t="shared" si="68"/>
        <v>2.4210526315789471E-3</v>
      </c>
      <c r="DD63" s="44">
        <f t="shared" si="69"/>
        <v>2.0844250013389532E-3</v>
      </c>
      <c r="DE63" s="44">
        <f t="shared" si="70"/>
        <v>2.0753885934650372E-3</v>
      </c>
      <c r="DF63" s="44">
        <f t="shared" si="71"/>
        <v>1.7900979375076835E-3</v>
      </c>
      <c r="DG63" s="44">
        <f t="shared" si="72"/>
        <v>1.0110214025437665E-3</v>
      </c>
      <c r="DH63" s="44">
        <f t="shared" si="73"/>
        <v>1.3520083791396236E-3</v>
      </c>
      <c r="DI63" s="44">
        <f t="shared" si="74"/>
        <v>7.1749600333417525E-4</v>
      </c>
      <c r="DJ63" s="44">
        <f t="shared" si="75"/>
        <v>6.2092042056506624E-4</v>
      </c>
      <c r="DK63" s="44">
        <f t="shared" si="76"/>
        <v>6.4409064026806182E-4</v>
      </c>
      <c r="DL63" s="44">
        <f t="shared" si="77"/>
        <v>2.8792630029947781E-4</v>
      </c>
      <c r="DM63" s="44">
        <f t="shared" si="78"/>
        <v>3.2101936875288974E-4</v>
      </c>
      <c r="DN63" s="43">
        <f t="shared" si="79"/>
        <v>1.1274690420042433E-4</v>
      </c>
      <c r="EU63" s="38">
        <v>58</v>
      </c>
      <c r="EV63" s="39" t="s">
        <v>275</v>
      </c>
      <c r="EW63" s="2" t="s">
        <v>452</v>
      </c>
      <c r="EX63" s="52">
        <f t="shared" si="81"/>
        <v>1.4476563677068548E-2</v>
      </c>
      <c r="EY63" s="52">
        <f t="shared" si="82"/>
        <v>8.7495473684282513E-3</v>
      </c>
      <c r="FB63" s="38">
        <v>58</v>
      </c>
      <c r="FC63" s="39" t="s">
        <v>275</v>
      </c>
      <c r="FD63" s="2" t="s">
        <v>452</v>
      </c>
      <c r="FE63" s="49">
        <f t="shared" si="83"/>
        <v>0.37671168243745473</v>
      </c>
    </row>
    <row r="64" spans="2:161" x14ac:dyDescent="0.25">
      <c r="B64" s="38">
        <v>59</v>
      </c>
      <c r="C64" s="39" t="s">
        <v>276</v>
      </c>
      <c r="D64" s="7">
        <v>3</v>
      </c>
      <c r="E64" s="7">
        <v>3</v>
      </c>
      <c r="F64" s="7">
        <v>2</v>
      </c>
      <c r="G64" s="7">
        <v>3</v>
      </c>
      <c r="H64" s="7">
        <v>3</v>
      </c>
      <c r="I64" s="7">
        <v>2</v>
      </c>
      <c r="J64" s="7">
        <v>3</v>
      </c>
      <c r="K64" s="7">
        <v>3</v>
      </c>
      <c r="L64" s="7">
        <v>2</v>
      </c>
      <c r="M64" s="7">
        <v>3</v>
      </c>
      <c r="N64" s="7">
        <v>2</v>
      </c>
      <c r="O64" s="7">
        <v>2</v>
      </c>
      <c r="P64" s="7">
        <v>3</v>
      </c>
      <c r="Q64" s="7">
        <v>2</v>
      </c>
      <c r="R64" s="2">
        <v>1</v>
      </c>
      <c r="S64" s="2">
        <v>2</v>
      </c>
      <c r="T64" s="7">
        <v>3</v>
      </c>
      <c r="U64" s="7">
        <v>3</v>
      </c>
      <c r="V64" s="7">
        <v>2</v>
      </c>
      <c r="W64" s="7">
        <v>3</v>
      </c>
      <c r="X64" s="7">
        <v>2</v>
      </c>
      <c r="Y64" s="7">
        <v>2</v>
      </c>
      <c r="Z64" s="7">
        <v>3</v>
      </c>
      <c r="AA64" s="7">
        <v>3</v>
      </c>
      <c r="AB64" s="7">
        <v>2</v>
      </c>
      <c r="AC64" s="7">
        <v>2</v>
      </c>
      <c r="AF64" s="38">
        <v>59</v>
      </c>
      <c r="AG64" s="39" t="s">
        <v>276</v>
      </c>
      <c r="AH64" s="7">
        <f t="shared" si="2"/>
        <v>9</v>
      </c>
      <c r="AI64" s="7">
        <f t="shared" si="3"/>
        <v>9</v>
      </c>
      <c r="AJ64" s="7">
        <f t="shared" si="4"/>
        <v>4</v>
      </c>
      <c r="AK64" s="7">
        <f t="shared" si="5"/>
        <v>9</v>
      </c>
      <c r="AL64" s="7">
        <f t="shared" si="6"/>
        <v>9</v>
      </c>
      <c r="AM64" s="7">
        <f t="shared" si="7"/>
        <v>4</v>
      </c>
      <c r="AN64" s="7">
        <f t="shared" si="8"/>
        <v>9</v>
      </c>
      <c r="AO64" s="7">
        <f t="shared" si="9"/>
        <v>9</v>
      </c>
      <c r="AP64" s="7">
        <f t="shared" si="10"/>
        <v>4</v>
      </c>
      <c r="AQ64" s="7">
        <f t="shared" si="11"/>
        <v>9</v>
      </c>
      <c r="AR64" s="7">
        <f t="shared" si="12"/>
        <v>4</v>
      </c>
      <c r="AS64" s="7">
        <f t="shared" si="13"/>
        <v>4</v>
      </c>
      <c r="AT64" s="7">
        <f t="shared" si="14"/>
        <v>9</v>
      </c>
      <c r="AU64" s="7">
        <f t="shared" si="15"/>
        <v>4</v>
      </c>
      <c r="AV64" s="7">
        <f t="shared" si="16"/>
        <v>1</v>
      </c>
      <c r="AW64" s="7">
        <f t="shared" si="17"/>
        <v>4</v>
      </c>
      <c r="AX64" s="7">
        <f t="shared" si="18"/>
        <v>9</v>
      </c>
      <c r="AY64" s="7">
        <f t="shared" si="19"/>
        <v>9</v>
      </c>
      <c r="AZ64" s="7">
        <f t="shared" si="20"/>
        <v>4</v>
      </c>
      <c r="BA64" s="7">
        <f t="shared" si="21"/>
        <v>9</v>
      </c>
      <c r="BB64" s="7">
        <f t="shared" si="22"/>
        <v>4</v>
      </c>
      <c r="BC64" s="7">
        <f t="shared" si="23"/>
        <v>4</v>
      </c>
      <c r="BD64" s="7">
        <f t="shared" si="24"/>
        <v>9</v>
      </c>
      <c r="BE64" s="7">
        <f t="shared" si="25"/>
        <v>9</v>
      </c>
      <c r="BF64" s="7">
        <f t="shared" si="26"/>
        <v>4</v>
      </c>
      <c r="BG64" s="7">
        <f t="shared" si="27"/>
        <v>4</v>
      </c>
      <c r="BI64" s="38">
        <v>59</v>
      </c>
      <c r="BJ64" s="39" t="s">
        <v>276</v>
      </c>
      <c r="BK64" s="44">
        <f t="shared" si="28"/>
        <v>9.9558496739995797E-2</v>
      </c>
      <c r="BL64" s="44">
        <f t="shared" si="29"/>
        <v>0.10969086361906959</v>
      </c>
      <c r="BM64" s="44">
        <f t="shared" si="30"/>
        <v>7.0754913767722499E-2</v>
      </c>
      <c r="BN64" s="44">
        <f t="shared" si="31"/>
        <v>0.11043152607484655</v>
      </c>
      <c r="BO64" s="44">
        <f t="shared" si="32"/>
        <v>0.1090368546277221</v>
      </c>
      <c r="BP64" s="44">
        <f t="shared" si="33"/>
        <v>7.3720978077448568E-2</v>
      </c>
      <c r="BQ64" s="44">
        <f t="shared" si="34"/>
        <v>0.11050642030256359</v>
      </c>
      <c r="BR64" s="44">
        <f t="shared" si="35"/>
        <v>0.1061988488107183</v>
      </c>
      <c r="BS64" s="44">
        <f t="shared" si="36"/>
        <v>2.3698944887213864E-2</v>
      </c>
      <c r="BT64" s="44">
        <f t="shared" si="37"/>
        <v>0.11149412193707495</v>
      </c>
      <c r="BU64" s="44">
        <f t="shared" si="38"/>
        <v>7.1066905451870152E-2</v>
      </c>
      <c r="BV64" s="44">
        <f t="shared" si="39"/>
        <v>7.2452355600221841E-2</v>
      </c>
      <c r="BW64" s="44">
        <f t="shared" si="40"/>
        <v>0.10832372170111783</v>
      </c>
      <c r="BX64" s="44">
        <f t="shared" si="41"/>
        <v>7.500586006173493E-2</v>
      </c>
      <c r="BY64" s="44">
        <f t="shared" si="42"/>
        <v>5.2631578947368418E-2</v>
      </c>
      <c r="BZ64" s="44">
        <f t="shared" si="43"/>
        <v>9.9258333397093015E-2</v>
      </c>
      <c r="CA64" s="44">
        <f t="shared" si="44"/>
        <v>0.11529936630361318</v>
      </c>
      <c r="CB64" s="44">
        <f t="shared" si="45"/>
        <v>0.11188112109423022</v>
      </c>
      <c r="CC64" s="44">
        <f t="shared" si="46"/>
        <v>7.221581446741189E-2</v>
      </c>
      <c r="CD64" s="44">
        <f t="shared" si="47"/>
        <v>0.11266736492830196</v>
      </c>
      <c r="CE64" s="44">
        <f t="shared" si="48"/>
        <v>7.1749600333417526E-2</v>
      </c>
      <c r="CF64" s="44">
        <f t="shared" si="49"/>
        <v>7.7615052570633281E-2</v>
      </c>
      <c r="CG64" s="44">
        <f t="shared" si="50"/>
        <v>0.10734844004467697</v>
      </c>
      <c r="CH64" s="44">
        <f t="shared" si="51"/>
        <v>0.10797236261230418</v>
      </c>
      <c r="CI64" s="44">
        <f t="shared" si="52"/>
        <v>7.1337637500642162E-2</v>
      </c>
      <c r="CJ64" s="44">
        <f t="shared" si="53"/>
        <v>7.5164602800282893E-2</v>
      </c>
      <c r="CM64" s="38">
        <v>59</v>
      </c>
      <c r="CN64" s="39" t="s">
        <v>276</v>
      </c>
      <c r="CO64" s="44">
        <f t="shared" si="54"/>
        <v>1.4734657517519378E-2</v>
      </c>
      <c r="CP64" s="44">
        <f t="shared" si="55"/>
        <v>1.2065994998097655E-2</v>
      </c>
      <c r="CQ64" s="44">
        <f t="shared" si="56"/>
        <v>6.4386971528627469E-3</v>
      </c>
      <c r="CR64" s="44">
        <f t="shared" si="57"/>
        <v>8.6136590338380305E-3</v>
      </c>
      <c r="CS64" s="44">
        <f t="shared" si="58"/>
        <v>7.414506114685103E-3</v>
      </c>
      <c r="CT64" s="44">
        <f t="shared" si="59"/>
        <v>4.423258684646914E-3</v>
      </c>
      <c r="CU64" s="44">
        <f t="shared" si="60"/>
        <v>5.9673466963384341E-3</v>
      </c>
      <c r="CV64" s="44">
        <f t="shared" si="61"/>
        <v>5.2037435917251969E-3</v>
      </c>
      <c r="CW64" s="44">
        <f t="shared" si="62"/>
        <v>1.04275357503741E-3</v>
      </c>
      <c r="CX64" s="44">
        <f t="shared" si="63"/>
        <v>4.3482707555459231E-3</v>
      </c>
      <c r="CY64" s="44">
        <f t="shared" si="64"/>
        <v>2.5584085962673253E-3</v>
      </c>
      <c r="CZ64" s="44">
        <f t="shared" si="65"/>
        <v>2.3184753792070988E-3</v>
      </c>
      <c r="DA64" s="44">
        <f t="shared" si="66"/>
        <v>3.1413879293324173E-3</v>
      </c>
      <c r="DB64" s="44">
        <f t="shared" si="67"/>
        <v>1.9501523616051082E-3</v>
      </c>
      <c r="DC64" s="44">
        <f t="shared" si="68"/>
        <v>1.2105263157894735E-3</v>
      </c>
      <c r="DD64" s="44">
        <f t="shared" si="69"/>
        <v>2.0844250013389532E-3</v>
      </c>
      <c r="DE64" s="44">
        <f t="shared" si="70"/>
        <v>2.0753885934650372E-3</v>
      </c>
      <c r="DF64" s="44">
        <f t="shared" si="71"/>
        <v>1.7900979375076835E-3</v>
      </c>
      <c r="DG64" s="44">
        <f t="shared" si="72"/>
        <v>1.0110214025437665E-3</v>
      </c>
      <c r="DH64" s="44">
        <f t="shared" si="73"/>
        <v>1.3520083791396236E-3</v>
      </c>
      <c r="DI64" s="44">
        <f t="shared" si="74"/>
        <v>7.1749600333417525E-4</v>
      </c>
      <c r="DJ64" s="44">
        <f t="shared" si="75"/>
        <v>6.2092042056506624E-4</v>
      </c>
      <c r="DK64" s="44">
        <f t="shared" si="76"/>
        <v>6.4409064026806182E-4</v>
      </c>
      <c r="DL64" s="44">
        <f t="shared" si="77"/>
        <v>4.3188945044921674E-4</v>
      </c>
      <c r="DM64" s="44">
        <f t="shared" si="78"/>
        <v>2.140129125019265E-4</v>
      </c>
      <c r="DN64" s="43">
        <f t="shared" si="79"/>
        <v>7.5164602800282889E-5</v>
      </c>
      <c r="EU64" s="38">
        <v>59</v>
      </c>
      <c r="EV64" s="39" t="s">
        <v>276</v>
      </c>
      <c r="EW64" s="2" t="s">
        <v>453</v>
      </c>
      <c r="EX64" s="52">
        <f t="shared" si="81"/>
        <v>1.1668372753079088E-2</v>
      </c>
      <c r="EY64" s="52">
        <f t="shared" si="82"/>
        <v>1.0804656737542724E-2</v>
      </c>
      <c r="FB64" s="38">
        <v>59</v>
      </c>
      <c r="FC64" s="39" t="s">
        <v>276</v>
      </c>
      <c r="FD64" s="2" t="s">
        <v>453</v>
      </c>
      <c r="FE64" s="49">
        <f t="shared" si="83"/>
        <v>0.48078327588417041</v>
      </c>
    </row>
    <row r="65" spans="2:161" x14ac:dyDescent="0.25">
      <c r="B65" s="38">
        <v>60</v>
      </c>
      <c r="C65" s="39" t="s">
        <v>277</v>
      </c>
      <c r="D65" s="7">
        <v>3</v>
      </c>
      <c r="E65" s="7">
        <v>2</v>
      </c>
      <c r="F65" s="7">
        <v>2</v>
      </c>
      <c r="G65" s="7">
        <v>3</v>
      </c>
      <c r="H65" s="7">
        <v>3</v>
      </c>
      <c r="I65" s="7">
        <v>2</v>
      </c>
      <c r="J65" s="7">
        <v>3</v>
      </c>
      <c r="K65" s="7">
        <v>3</v>
      </c>
      <c r="L65" s="7">
        <v>2</v>
      </c>
      <c r="M65" s="7">
        <v>2</v>
      </c>
      <c r="N65" s="7">
        <v>3</v>
      </c>
      <c r="O65" s="7">
        <v>2</v>
      </c>
      <c r="P65" s="7">
        <v>3</v>
      </c>
      <c r="Q65" s="7">
        <v>3</v>
      </c>
      <c r="R65" s="2">
        <v>2</v>
      </c>
      <c r="S65" s="2">
        <v>2</v>
      </c>
      <c r="T65" s="7">
        <v>2</v>
      </c>
      <c r="U65" s="7">
        <v>2</v>
      </c>
      <c r="V65" s="7">
        <v>4</v>
      </c>
      <c r="W65" s="7">
        <v>2</v>
      </c>
      <c r="X65" s="7">
        <v>4</v>
      </c>
      <c r="Y65" s="7">
        <v>2</v>
      </c>
      <c r="Z65" s="7">
        <v>3</v>
      </c>
      <c r="AA65" s="7">
        <v>3</v>
      </c>
      <c r="AB65" s="7">
        <v>3</v>
      </c>
      <c r="AC65" s="7">
        <v>2</v>
      </c>
      <c r="AF65" s="38">
        <v>60</v>
      </c>
      <c r="AG65" s="39" t="s">
        <v>277</v>
      </c>
      <c r="AH65" s="7">
        <f t="shared" si="2"/>
        <v>9</v>
      </c>
      <c r="AI65" s="7">
        <f t="shared" si="3"/>
        <v>4</v>
      </c>
      <c r="AJ65" s="7">
        <f t="shared" si="4"/>
        <v>4</v>
      </c>
      <c r="AK65" s="7">
        <f t="shared" si="5"/>
        <v>9</v>
      </c>
      <c r="AL65" s="7">
        <f t="shared" si="6"/>
        <v>9</v>
      </c>
      <c r="AM65" s="7">
        <f t="shared" si="7"/>
        <v>4</v>
      </c>
      <c r="AN65" s="7">
        <f t="shared" si="8"/>
        <v>9</v>
      </c>
      <c r="AO65" s="7">
        <f t="shared" si="9"/>
        <v>9</v>
      </c>
      <c r="AP65" s="7">
        <f t="shared" si="10"/>
        <v>4</v>
      </c>
      <c r="AQ65" s="7">
        <f t="shared" si="11"/>
        <v>4</v>
      </c>
      <c r="AR65" s="7">
        <f t="shared" si="12"/>
        <v>9</v>
      </c>
      <c r="AS65" s="7">
        <f t="shared" si="13"/>
        <v>4</v>
      </c>
      <c r="AT65" s="7">
        <f t="shared" si="14"/>
        <v>9</v>
      </c>
      <c r="AU65" s="7">
        <f t="shared" si="15"/>
        <v>9</v>
      </c>
      <c r="AV65" s="7">
        <f t="shared" si="16"/>
        <v>4</v>
      </c>
      <c r="AW65" s="7">
        <f t="shared" si="17"/>
        <v>4</v>
      </c>
      <c r="AX65" s="7">
        <f t="shared" si="18"/>
        <v>4</v>
      </c>
      <c r="AY65" s="7">
        <f t="shared" si="19"/>
        <v>4</v>
      </c>
      <c r="AZ65" s="7">
        <f t="shared" si="20"/>
        <v>16</v>
      </c>
      <c r="BA65" s="7">
        <f t="shared" si="21"/>
        <v>4</v>
      </c>
      <c r="BB65" s="7">
        <f t="shared" si="22"/>
        <v>16</v>
      </c>
      <c r="BC65" s="7">
        <f t="shared" si="23"/>
        <v>4</v>
      </c>
      <c r="BD65" s="7">
        <f t="shared" si="24"/>
        <v>9</v>
      </c>
      <c r="BE65" s="7">
        <f t="shared" si="25"/>
        <v>9</v>
      </c>
      <c r="BF65" s="7">
        <f t="shared" si="26"/>
        <v>9</v>
      </c>
      <c r="BG65" s="7">
        <f t="shared" si="27"/>
        <v>4</v>
      </c>
      <c r="BI65" s="38">
        <v>60</v>
      </c>
      <c r="BJ65" s="39" t="s">
        <v>277</v>
      </c>
      <c r="BK65" s="44">
        <f t="shared" si="28"/>
        <v>9.9558496739995797E-2</v>
      </c>
      <c r="BL65" s="44">
        <f t="shared" si="29"/>
        <v>7.3127242412713067E-2</v>
      </c>
      <c r="BM65" s="44">
        <f t="shared" si="30"/>
        <v>7.0754913767722499E-2</v>
      </c>
      <c r="BN65" s="44">
        <f t="shared" si="31"/>
        <v>0.11043152607484655</v>
      </c>
      <c r="BO65" s="44">
        <f t="shared" si="32"/>
        <v>0.1090368546277221</v>
      </c>
      <c r="BP65" s="44">
        <f t="shared" si="33"/>
        <v>7.3720978077448568E-2</v>
      </c>
      <c r="BQ65" s="44">
        <f t="shared" si="34"/>
        <v>0.11050642030256359</v>
      </c>
      <c r="BR65" s="44">
        <f t="shared" si="35"/>
        <v>0.1061988488107183</v>
      </c>
      <c r="BS65" s="44">
        <f t="shared" si="36"/>
        <v>2.3698944887213864E-2</v>
      </c>
      <c r="BT65" s="44">
        <f t="shared" si="37"/>
        <v>7.4329414624716636E-2</v>
      </c>
      <c r="BU65" s="44">
        <f t="shared" si="38"/>
        <v>0.10660035817780522</v>
      </c>
      <c r="BV65" s="44">
        <f t="shared" si="39"/>
        <v>7.2452355600221841E-2</v>
      </c>
      <c r="BW65" s="44">
        <f t="shared" si="40"/>
        <v>0.10832372170111783</v>
      </c>
      <c r="BX65" s="44">
        <f t="shared" si="41"/>
        <v>0.1125087900926024</v>
      </c>
      <c r="BY65" s="44">
        <f t="shared" si="42"/>
        <v>0.10526315789473684</v>
      </c>
      <c r="BZ65" s="44">
        <f t="shared" si="43"/>
        <v>9.9258333397093015E-2</v>
      </c>
      <c r="CA65" s="44">
        <f t="shared" si="44"/>
        <v>7.6866244202408784E-2</v>
      </c>
      <c r="CB65" s="44">
        <f t="shared" si="45"/>
        <v>7.4587414062820143E-2</v>
      </c>
      <c r="CC65" s="44">
        <f t="shared" si="46"/>
        <v>0.14443162893482378</v>
      </c>
      <c r="CD65" s="44">
        <f t="shared" si="47"/>
        <v>7.511157661886797E-2</v>
      </c>
      <c r="CE65" s="44">
        <f t="shared" si="48"/>
        <v>0.14349920066683505</v>
      </c>
      <c r="CF65" s="44">
        <f t="shared" si="49"/>
        <v>7.7615052570633281E-2</v>
      </c>
      <c r="CG65" s="44">
        <f t="shared" si="50"/>
        <v>0.10734844004467697</v>
      </c>
      <c r="CH65" s="44">
        <f t="shared" si="51"/>
        <v>0.10797236261230418</v>
      </c>
      <c r="CI65" s="44">
        <f t="shared" si="52"/>
        <v>0.10700645625096325</v>
      </c>
      <c r="CJ65" s="44">
        <f t="shared" si="53"/>
        <v>7.5164602800282893E-2</v>
      </c>
      <c r="CM65" s="38">
        <v>60</v>
      </c>
      <c r="CN65" s="39" t="s">
        <v>277</v>
      </c>
      <c r="CO65" s="44">
        <f t="shared" si="54"/>
        <v>1.4734657517519378E-2</v>
      </c>
      <c r="CP65" s="44">
        <f t="shared" si="55"/>
        <v>8.0439966653984372E-3</v>
      </c>
      <c r="CQ65" s="44">
        <f t="shared" si="56"/>
        <v>6.4386971528627469E-3</v>
      </c>
      <c r="CR65" s="44">
        <f t="shared" si="57"/>
        <v>8.6136590338380305E-3</v>
      </c>
      <c r="CS65" s="44">
        <f t="shared" si="58"/>
        <v>7.414506114685103E-3</v>
      </c>
      <c r="CT65" s="44">
        <f t="shared" si="59"/>
        <v>4.423258684646914E-3</v>
      </c>
      <c r="CU65" s="44">
        <f t="shared" si="60"/>
        <v>5.9673466963384341E-3</v>
      </c>
      <c r="CV65" s="44">
        <f t="shared" si="61"/>
        <v>5.2037435917251969E-3</v>
      </c>
      <c r="CW65" s="44">
        <f t="shared" si="62"/>
        <v>1.04275357503741E-3</v>
      </c>
      <c r="CX65" s="44">
        <f t="shared" si="63"/>
        <v>2.8988471703639486E-3</v>
      </c>
      <c r="CY65" s="44">
        <f t="shared" si="64"/>
        <v>3.8376128944009875E-3</v>
      </c>
      <c r="CZ65" s="44">
        <f t="shared" si="65"/>
        <v>2.3184753792070988E-3</v>
      </c>
      <c r="DA65" s="44">
        <f t="shared" si="66"/>
        <v>3.1413879293324173E-3</v>
      </c>
      <c r="DB65" s="44">
        <f t="shared" si="67"/>
        <v>2.925228542407662E-3</v>
      </c>
      <c r="DC65" s="44">
        <f t="shared" si="68"/>
        <v>2.4210526315789471E-3</v>
      </c>
      <c r="DD65" s="44">
        <f t="shared" si="69"/>
        <v>2.0844250013389532E-3</v>
      </c>
      <c r="DE65" s="44">
        <f t="shared" si="70"/>
        <v>1.383592395643358E-3</v>
      </c>
      <c r="DF65" s="44">
        <f t="shared" si="71"/>
        <v>1.1933986250051223E-3</v>
      </c>
      <c r="DG65" s="44">
        <f t="shared" si="72"/>
        <v>2.022042805087533E-3</v>
      </c>
      <c r="DH65" s="44">
        <f t="shared" si="73"/>
        <v>9.0133891942641565E-4</v>
      </c>
      <c r="DI65" s="44">
        <f t="shared" si="74"/>
        <v>1.4349920066683505E-3</v>
      </c>
      <c r="DJ65" s="44">
        <f t="shared" si="75"/>
        <v>6.2092042056506624E-4</v>
      </c>
      <c r="DK65" s="44">
        <f t="shared" si="76"/>
        <v>6.4409064026806182E-4</v>
      </c>
      <c r="DL65" s="44">
        <f t="shared" si="77"/>
        <v>4.3188945044921674E-4</v>
      </c>
      <c r="DM65" s="44">
        <f t="shared" si="78"/>
        <v>3.2101936875288974E-4</v>
      </c>
      <c r="DN65" s="43">
        <f t="shared" si="79"/>
        <v>7.5164602800282889E-5</v>
      </c>
      <c r="EU65" s="38">
        <v>60</v>
      </c>
      <c r="EV65" s="39" t="s">
        <v>277</v>
      </c>
      <c r="EW65" s="2" t="s">
        <v>454</v>
      </c>
      <c r="EX65" s="52">
        <f t="shared" si="81"/>
        <v>1.218052389613763E-2</v>
      </c>
      <c r="EY65" s="52">
        <f t="shared" si="82"/>
        <v>1.014405268642511E-2</v>
      </c>
      <c r="FB65" s="38">
        <v>60</v>
      </c>
      <c r="FC65" s="39" t="s">
        <v>277</v>
      </c>
      <c r="FD65" s="2" t="s">
        <v>454</v>
      </c>
      <c r="FE65" s="49">
        <f t="shared" si="83"/>
        <v>0.45438947739543772</v>
      </c>
    </row>
    <row r="66" spans="2:161" x14ac:dyDescent="0.25">
      <c r="B66" s="38">
        <v>61</v>
      </c>
      <c r="C66" s="39" t="s">
        <v>278</v>
      </c>
      <c r="D66" s="7">
        <v>3</v>
      </c>
      <c r="E66" s="7">
        <v>3</v>
      </c>
      <c r="F66" s="7">
        <v>4</v>
      </c>
      <c r="G66" s="7">
        <v>3</v>
      </c>
      <c r="H66" s="7">
        <v>3</v>
      </c>
      <c r="I66" s="7">
        <v>3</v>
      </c>
      <c r="J66" s="7">
        <v>2</v>
      </c>
      <c r="K66" s="7">
        <v>3</v>
      </c>
      <c r="L66" s="7">
        <v>2</v>
      </c>
      <c r="M66" s="7">
        <v>1</v>
      </c>
      <c r="N66" s="7">
        <v>3</v>
      </c>
      <c r="O66" s="7">
        <v>3</v>
      </c>
      <c r="P66" s="7">
        <v>3</v>
      </c>
      <c r="Q66" s="7">
        <v>3</v>
      </c>
      <c r="R66" s="2">
        <v>2</v>
      </c>
      <c r="S66" s="2">
        <v>2</v>
      </c>
      <c r="T66" s="7">
        <v>3</v>
      </c>
      <c r="U66" s="7">
        <v>2</v>
      </c>
      <c r="V66" s="7">
        <v>2</v>
      </c>
      <c r="W66" s="7">
        <v>2</v>
      </c>
      <c r="X66" s="7">
        <v>4</v>
      </c>
      <c r="Y66" s="7">
        <v>2</v>
      </c>
      <c r="Z66" s="7">
        <v>3</v>
      </c>
      <c r="AA66" s="7">
        <v>3</v>
      </c>
      <c r="AB66" s="7">
        <v>3</v>
      </c>
      <c r="AC66" s="7">
        <v>2</v>
      </c>
      <c r="AF66" s="38">
        <v>61</v>
      </c>
      <c r="AG66" s="39" t="s">
        <v>278</v>
      </c>
      <c r="AH66" s="7">
        <f t="shared" si="2"/>
        <v>9</v>
      </c>
      <c r="AI66" s="7">
        <f t="shared" si="3"/>
        <v>9</v>
      </c>
      <c r="AJ66" s="7">
        <f t="shared" si="4"/>
        <v>16</v>
      </c>
      <c r="AK66" s="7">
        <f t="shared" si="5"/>
        <v>9</v>
      </c>
      <c r="AL66" s="7">
        <f t="shared" si="6"/>
        <v>9</v>
      </c>
      <c r="AM66" s="7">
        <f t="shared" si="7"/>
        <v>9</v>
      </c>
      <c r="AN66" s="7">
        <f t="shared" si="8"/>
        <v>4</v>
      </c>
      <c r="AO66" s="7">
        <f t="shared" si="9"/>
        <v>9</v>
      </c>
      <c r="AP66" s="7">
        <f t="shared" si="10"/>
        <v>4</v>
      </c>
      <c r="AQ66" s="7">
        <f t="shared" si="11"/>
        <v>1</v>
      </c>
      <c r="AR66" s="7">
        <f t="shared" si="12"/>
        <v>9</v>
      </c>
      <c r="AS66" s="7">
        <f t="shared" si="13"/>
        <v>9</v>
      </c>
      <c r="AT66" s="7">
        <f t="shared" si="14"/>
        <v>9</v>
      </c>
      <c r="AU66" s="7">
        <f t="shared" si="15"/>
        <v>9</v>
      </c>
      <c r="AV66" s="7">
        <f t="shared" si="16"/>
        <v>4</v>
      </c>
      <c r="AW66" s="7">
        <f t="shared" si="17"/>
        <v>4</v>
      </c>
      <c r="AX66" s="7">
        <f t="shared" si="18"/>
        <v>9</v>
      </c>
      <c r="AY66" s="7">
        <f t="shared" si="19"/>
        <v>4</v>
      </c>
      <c r="AZ66" s="7">
        <f t="shared" si="20"/>
        <v>4</v>
      </c>
      <c r="BA66" s="7">
        <f t="shared" si="21"/>
        <v>4</v>
      </c>
      <c r="BB66" s="7">
        <f t="shared" si="22"/>
        <v>16</v>
      </c>
      <c r="BC66" s="7">
        <f t="shared" si="23"/>
        <v>4</v>
      </c>
      <c r="BD66" s="7">
        <f t="shared" si="24"/>
        <v>9</v>
      </c>
      <c r="BE66" s="7">
        <f t="shared" si="25"/>
        <v>9</v>
      </c>
      <c r="BF66" s="7">
        <f t="shared" si="26"/>
        <v>9</v>
      </c>
      <c r="BG66" s="7">
        <f t="shared" si="27"/>
        <v>4</v>
      </c>
      <c r="BI66" s="38">
        <v>61</v>
      </c>
      <c r="BJ66" s="39" t="s">
        <v>278</v>
      </c>
      <c r="BK66" s="44">
        <f t="shared" si="28"/>
        <v>9.9558496739995797E-2</v>
      </c>
      <c r="BL66" s="44">
        <f t="shared" si="29"/>
        <v>0.10969086361906959</v>
      </c>
      <c r="BM66" s="44">
        <f t="shared" si="30"/>
        <v>0.141509827535445</v>
      </c>
      <c r="BN66" s="44">
        <f t="shared" si="31"/>
        <v>0.11043152607484655</v>
      </c>
      <c r="BO66" s="44">
        <f t="shared" si="32"/>
        <v>0.1090368546277221</v>
      </c>
      <c r="BP66" s="44">
        <f t="shared" si="33"/>
        <v>0.11058146711617285</v>
      </c>
      <c r="BQ66" s="44">
        <f t="shared" si="34"/>
        <v>7.3670946868375733E-2</v>
      </c>
      <c r="BR66" s="44">
        <f t="shared" si="35"/>
        <v>0.1061988488107183</v>
      </c>
      <c r="BS66" s="44">
        <f t="shared" si="36"/>
        <v>2.3698944887213864E-2</v>
      </c>
      <c r="BT66" s="44">
        <f t="shared" si="37"/>
        <v>3.7164707312358318E-2</v>
      </c>
      <c r="BU66" s="44">
        <f t="shared" si="38"/>
        <v>0.10660035817780522</v>
      </c>
      <c r="BV66" s="44">
        <f t="shared" si="39"/>
        <v>0.10867853340033277</v>
      </c>
      <c r="BW66" s="44">
        <f t="shared" si="40"/>
        <v>0.10832372170111783</v>
      </c>
      <c r="BX66" s="44">
        <f t="shared" si="41"/>
        <v>0.1125087900926024</v>
      </c>
      <c r="BY66" s="44">
        <f t="shared" si="42"/>
        <v>0.10526315789473684</v>
      </c>
      <c r="BZ66" s="44">
        <f t="shared" si="43"/>
        <v>9.9258333397093015E-2</v>
      </c>
      <c r="CA66" s="44">
        <f t="shared" si="44"/>
        <v>0.11529936630361318</v>
      </c>
      <c r="CB66" s="44">
        <f t="shared" si="45"/>
        <v>7.4587414062820143E-2</v>
      </c>
      <c r="CC66" s="44">
        <f t="shared" si="46"/>
        <v>7.221581446741189E-2</v>
      </c>
      <c r="CD66" s="44">
        <f t="shared" si="47"/>
        <v>7.511157661886797E-2</v>
      </c>
      <c r="CE66" s="44">
        <f t="shared" si="48"/>
        <v>0.14349920066683505</v>
      </c>
      <c r="CF66" s="44">
        <f t="shared" si="49"/>
        <v>7.7615052570633281E-2</v>
      </c>
      <c r="CG66" s="44">
        <f t="shared" si="50"/>
        <v>0.10734844004467697</v>
      </c>
      <c r="CH66" s="44">
        <f t="shared" si="51"/>
        <v>0.10797236261230418</v>
      </c>
      <c r="CI66" s="44">
        <f t="shared" si="52"/>
        <v>0.10700645625096325</v>
      </c>
      <c r="CJ66" s="44">
        <f t="shared" si="53"/>
        <v>7.5164602800282893E-2</v>
      </c>
      <c r="CM66" s="38">
        <v>61</v>
      </c>
      <c r="CN66" s="39" t="s">
        <v>278</v>
      </c>
      <c r="CO66" s="44">
        <f t="shared" si="54"/>
        <v>1.4734657517519378E-2</v>
      </c>
      <c r="CP66" s="44">
        <f t="shared" si="55"/>
        <v>1.2065994998097655E-2</v>
      </c>
      <c r="CQ66" s="44">
        <f t="shared" si="56"/>
        <v>1.2877394305725494E-2</v>
      </c>
      <c r="CR66" s="44">
        <f t="shared" si="57"/>
        <v>8.6136590338380305E-3</v>
      </c>
      <c r="CS66" s="44">
        <f t="shared" si="58"/>
        <v>7.414506114685103E-3</v>
      </c>
      <c r="CT66" s="44">
        <f t="shared" si="59"/>
        <v>6.6348880269703706E-3</v>
      </c>
      <c r="CU66" s="44">
        <f t="shared" si="60"/>
        <v>3.9782311308922897E-3</v>
      </c>
      <c r="CV66" s="44">
        <f t="shared" si="61"/>
        <v>5.2037435917251969E-3</v>
      </c>
      <c r="CW66" s="44">
        <f t="shared" si="62"/>
        <v>1.04275357503741E-3</v>
      </c>
      <c r="CX66" s="44">
        <f t="shared" si="63"/>
        <v>1.4494235851819743E-3</v>
      </c>
      <c r="CY66" s="44">
        <f t="shared" si="64"/>
        <v>3.8376128944009875E-3</v>
      </c>
      <c r="CZ66" s="44">
        <f t="shared" si="65"/>
        <v>3.4777130688106489E-3</v>
      </c>
      <c r="DA66" s="44">
        <f t="shared" si="66"/>
        <v>3.1413879293324173E-3</v>
      </c>
      <c r="DB66" s="44">
        <f t="shared" si="67"/>
        <v>2.925228542407662E-3</v>
      </c>
      <c r="DC66" s="44">
        <f t="shared" si="68"/>
        <v>2.4210526315789471E-3</v>
      </c>
      <c r="DD66" s="44">
        <f t="shared" si="69"/>
        <v>2.0844250013389532E-3</v>
      </c>
      <c r="DE66" s="44">
        <f t="shared" si="70"/>
        <v>2.0753885934650372E-3</v>
      </c>
      <c r="DF66" s="44">
        <f t="shared" si="71"/>
        <v>1.1933986250051223E-3</v>
      </c>
      <c r="DG66" s="44">
        <f t="shared" si="72"/>
        <v>1.0110214025437665E-3</v>
      </c>
      <c r="DH66" s="44">
        <f t="shared" si="73"/>
        <v>9.0133891942641565E-4</v>
      </c>
      <c r="DI66" s="44">
        <f t="shared" si="74"/>
        <v>1.4349920066683505E-3</v>
      </c>
      <c r="DJ66" s="44">
        <f t="shared" si="75"/>
        <v>6.2092042056506624E-4</v>
      </c>
      <c r="DK66" s="44">
        <f t="shared" si="76"/>
        <v>6.4409064026806182E-4</v>
      </c>
      <c r="DL66" s="44">
        <f t="shared" si="77"/>
        <v>4.3188945044921674E-4</v>
      </c>
      <c r="DM66" s="44">
        <f t="shared" si="78"/>
        <v>3.2101936875288974E-4</v>
      </c>
      <c r="DN66" s="43">
        <f t="shared" si="79"/>
        <v>7.5164602800282889E-5</v>
      </c>
      <c r="EU66" s="38">
        <v>61</v>
      </c>
      <c r="EV66" s="39" t="s">
        <v>278</v>
      </c>
      <c r="EW66" s="2" t="s">
        <v>455</v>
      </c>
      <c r="EX66" s="52">
        <f t="shared" si="81"/>
        <v>9.0276649594699197E-3</v>
      </c>
      <c r="EY66" s="52">
        <f t="shared" si="82"/>
        <v>1.2858773214033592E-2</v>
      </c>
      <c r="FB66" s="38">
        <v>61</v>
      </c>
      <c r="FC66" s="39" t="s">
        <v>278</v>
      </c>
      <c r="FD66" s="2" t="s">
        <v>455</v>
      </c>
      <c r="FE66" s="49">
        <f t="shared" si="83"/>
        <v>0.58752242425635404</v>
      </c>
    </row>
    <row r="67" spans="2:161" x14ac:dyDescent="0.25">
      <c r="B67" s="38">
        <v>62</v>
      </c>
      <c r="C67" s="39" t="s">
        <v>279</v>
      </c>
      <c r="D67" s="7">
        <v>2</v>
      </c>
      <c r="E67" s="7">
        <v>2</v>
      </c>
      <c r="F67" s="7">
        <v>3</v>
      </c>
      <c r="G67" s="7">
        <v>3</v>
      </c>
      <c r="H67" s="7">
        <v>3</v>
      </c>
      <c r="I67" s="7">
        <v>2</v>
      </c>
      <c r="J67" s="7">
        <v>2</v>
      </c>
      <c r="K67" s="7">
        <v>3</v>
      </c>
      <c r="L67" s="7">
        <v>2</v>
      </c>
      <c r="M67" s="7">
        <v>2</v>
      </c>
      <c r="N67" s="7">
        <v>3</v>
      </c>
      <c r="O67" s="7">
        <v>3</v>
      </c>
      <c r="P67" s="7">
        <v>2</v>
      </c>
      <c r="Q67" s="7">
        <v>3</v>
      </c>
      <c r="R67" s="2">
        <v>1</v>
      </c>
      <c r="S67" s="2">
        <v>2</v>
      </c>
      <c r="T67" s="7">
        <v>3</v>
      </c>
      <c r="U67" s="7">
        <v>1</v>
      </c>
      <c r="V67" s="7">
        <v>3</v>
      </c>
      <c r="W67" s="7">
        <v>2</v>
      </c>
      <c r="X67" s="7">
        <v>4</v>
      </c>
      <c r="Y67" s="7">
        <v>2</v>
      </c>
      <c r="Z67" s="7">
        <v>2</v>
      </c>
      <c r="AA67" s="7">
        <v>2</v>
      </c>
      <c r="AB67" s="7">
        <v>3</v>
      </c>
      <c r="AC67" s="7">
        <v>2</v>
      </c>
      <c r="AF67" s="38">
        <v>62</v>
      </c>
      <c r="AG67" s="39" t="s">
        <v>279</v>
      </c>
      <c r="AH67" s="7">
        <f t="shared" si="2"/>
        <v>4</v>
      </c>
      <c r="AI67" s="7">
        <f t="shared" si="3"/>
        <v>4</v>
      </c>
      <c r="AJ67" s="7">
        <f t="shared" si="4"/>
        <v>9</v>
      </c>
      <c r="AK67" s="7">
        <f t="shared" si="5"/>
        <v>9</v>
      </c>
      <c r="AL67" s="7">
        <f t="shared" si="6"/>
        <v>9</v>
      </c>
      <c r="AM67" s="7">
        <f t="shared" si="7"/>
        <v>4</v>
      </c>
      <c r="AN67" s="7">
        <f t="shared" si="8"/>
        <v>4</v>
      </c>
      <c r="AO67" s="7">
        <f t="shared" si="9"/>
        <v>9</v>
      </c>
      <c r="AP67" s="7">
        <f t="shared" si="10"/>
        <v>4</v>
      </c>
      <c r="AQ67" s="7">
        <f t="shared" si="11"/>
        <v>4</v>
      </c>
      <c r="AR67" s="7">
        <f t="shared" si="12"/>
        <v>9</v>
      </c>
      <c r="AS67" s="7">
        <f t="shared" si="13"/>
        <v>9</v>
      </c>
      <c r="AT67" s="7">
        <f t="shared" si="14"/>
        <v>4</v>
      </c>
      <c r="AU67" s="7">
        <f t="shared" si="15"/>
        <v>9</v>
      </c>
      <c r="AV67" s="7">
        <f t="shared" si="16"/>
        <v>1</v>
      </c>
      <c r="AW67" s="7">
        <f t="shared" si="17"/>
        <v>4</v>
      </c>
      <c r="AX67" s="7">
        <f t="shared" si="18"/>
        <v>9</v>
      </c>
      <c r="AY67" s="7">
        <f t="shared" si="19"/>
        <v>1</v>
      </c>
      <c r="AZ67" s="7">
        <f t="shared" si="20"/>
        <v>9</v>
      </c>
      <c r="BA67" s="7">
        <f t="shared" si="21"/>
        <v>4</v>
      </c>
      <c r="BB67" s="7">
        <f t="shared" si="22"/>
        <v>16</v>
      </c>
      <c r="BC67" s="7">
        <f t="shared" si="23"/>
        <v>4</v>
      </c>
      <c r="BD67" s="7">
        <f t="shared" si="24"/>
        <v>4</v>
      </c>
      <c r="BE67" s="7">
        <f t="shared" si="25"/>
        <v>4</v>
      </c>
      <c r="BF67" s="7">
        <f t="shared" si="26"/>
        <v>9</v>
      </c>
      <c r="BG67" s="7">
        <f t="shared" si="27"/>
        <v>4</v>
      </c>
      <c r="BI67" s="38">
        <v>62</v>
      </c>
      <c r="BJ67" s="39" t="s">
        <v>279</v>
      </c>
      <c r="BK67" s="44">
        <f t="shared" si="28"/>
        <v>6.6372331159997203E-2</v>
      </c>
      <c r="BL67" s="44">
        <f t="shared" si="29"/>
        <v>7.3127242412713067E-2</v>
      </c>
      <c r="BM67" s="44">
        <f t="shared" si="30"/>
        <v>0.10613237065158375</v>
      </c>
      <c r="BN67" s="44">
        <f t="shared" si="31"/>
        <v>0.11043152607484655</v>
      </c>
      <c r="BO67" s="44">
        <f t="shared" si="32"/>
        <v>0.1090368546277221</v>
      </c>
      <c r="BP67" s="44">
        <f t="shared" si="33"/>
        <v>7.3720978077448568E-2</v>
      </c>
      <c r="BQ67" s="44">
        <f t="shared" si="34"/>
        <v>7.3670946868375733E-2</v>
      </c>
      <c r="BR67" s="44">
        <f t="shared" si="35"/>
        <v>0.1061988488107183</v>
      </c>
      <c r="BS67" s="44">
        <f t="shared" si="36"/>
        <v>2.3698944887213864E-2</v>
      </c>
      <c r="BT67" s="44">
        <f t="shared" si="37"/>
        <v>7.4329414624716636E-2</v>
      </c>
      <c r="BU67" s="44">
        <f t="shared" si="38"/>
        <v>0.10660035817780522</v>
      </c>
      <c r="BV67" s="44">
        <f t="shared" si="39"/>
        <v>0.10867853340033277</v>
      </c>
      <c r="BW67" s="44">
        <f t="shared" si="40"/>
        <v>7.221581446741189E-2</v>
      </c>
      <c r="BX67" s="44">
        <f t="shared" si="41"/>
        <v>0.1125087900926024</v>
      </c>
      <c r="BY67" s="44">
        <f t="shared" si="42"/>
        <v>5.2631578947368418E-2</v>
      </c>
      <c r="BZ67" s="44">
        <f t="shared" si="43"/>
        <v>9.9258333397093015E-2</v>
      </c>
      <c r="CA67" s="44">
        <f t="shared" si="44"/>
        <v>0.11529936630361318</v>
      </c>
      <c r="CB67" s="44">
        <f t="shared" si="45"/>
        <v>3.7293707031410071E-2</v>
      </c>
      <c r="CC67" s="44">
        <f t="shared" si="46"/>
        <v>0.10832372170111783</v>
      </c>
      <c r="CD67" s="44">
        <f t="shared" si="47"/>
        <v>7.511157661886797E-2</v>
      </c>
      <c r="CE67" s="44">
        <f t="shared" si="48"/>
        <v>0.14349920066683505</v>
      </c>
      <c r="CF67" s="44">
        <f t="shared" si="49"/>
        <v>7.7615052570633281E-2</v>
      </c>
      <c r="CG67" s="44">
        <f t="shared" si="50"/>
        <v>7.156562669645132E-2</v>
      </c>
      <c r="CH67" s="44">
        <f t="shared" si="51"/>
        <v>7.198157507486945E-2</v>
      </c>
      <c r="CI67" s="44">
        <f t="shared" si="52"/>
        <v>0.10700645625096325</v>
      </c>
      <c r="CJ67" s="44">
        <f t="shared" si="53"/>
        <v>7.5164602800282893E-2</v>
      </c>
      <c r="CM67" s="38">
        <v>62</v>
      </c>
      <c r="CN67" s="39" t="s">
        <v>279</v>
      </c>
      <c r="CO67" s="44">
        <f t="shared" si="54"/>
        <v>9.8231050116795848E-3</v>
      </c>
      <c r="CP67" s="44">
        <f t="shared" si="55"/>
        <v>8.0439966653984372E-3</v>
      </c>
      <c r="CQ67" s="44">
        <f t="shared" si="56"/>
        <v>9.6580457292941204E-3</v>
      </c>
      <c r="CR67" s="44">
        <f t="shared" si="57"/>
        <v>8.6136590338380305E-3</v>
      </c>
      <c r="CS67" s="44">
        <f t="shared" si="58"/>
        <v>7.414506114685103E-3</v>
      </c>
      <c r="CT67" s="44">
        <f t="shared" si="59"/>
        <v>4.423258684646914E-3</v>
      </c>
      <c r="CU67" s="44">
        <f t="shared" si="60"/>
        <v>3.9782311308922897E-3</v>
      </c>
      <c r="CV67" s="44">
        <f t="shared" si="61"/>
        <v>5.2037435917251969E-3</v>
      </c>
      <c r="CW67" s="44">
        <f t="shared" si="62"/>
        <v>1.04275357503741E-3</v>
      </c>
      <c r="CX67" s="44">
        <f t="shared" si="63"/>
        <v>2.8988471703639486E-3</v>
      </c>
      <c r="CY67" s="44">
        <f t="shared" si="64"/>
        <v>3.8376128944009875E-3</v>
      </c>
      <c r="CZ67" s="44">
        <f t="shared" si="65"/>
        <v>3.4777130688106489E-3</v>
      </c>
      <c r="DA67" s="44">
        <f t="shared" si="66"/>
        <v>2.094258619554945E-3</v>
      </c>
      <c r="DB67" s="44">
        <f t="shared" si="67"/>
        <v>2.925228542407662E-3</v>
      </c>
      <c r="DC67" s="44">
        <f t="shared" si="68"/>
        <v>1.2105263157894735E-3</v>
      </c>
      <c r="DD67" s="44">
        <f t="shared" si="69"/>
        <v>2.0844250013389532E-3</v>
      </c>
      <c r="DE67" s="44">
        <f t="shared" si="70"/>
        <v>2.0753885934650372E-3</v>
      </c>
      <c r="DF67" s="44">
        <f t="shared" si="71"/>
        <v>5.9669931250256117E-4</v>
      </c>
      <c r="DG67" s="44">
        <f t="shared" si="72"/>
        <v>1.5165321038156496E-3</v>
      </c>
      <c r="DH67" s="44">
        <f t="shared" si="73"/>
        <v>9.0133891942641565E-4</v>
      </c>
      <c r="DI67" s="44">
        <f t="shared" si="74"/>
        <v>1.4349920066683505E-3</v>
      </c>
      <c r="DJ67" s="44">
        <f t="shared" si="75"/>
        <v>6.2092042056506624E-4</v>
      </c>
      <c r="DK67" s="44">
        <f t="shared" si="76"/>
        <v>4.2939376017870793E-4</v>
      </c>
      <c r="DL67" s="44">
        <f t="shared" si="77"/>
        <v>2.8792630029947781E-4</v>
      </c>
      <c r="DM67" s="44">
        <f t="shared" si="78"/>
        <v>3.2101936875288974E-4</v>
      </c>
      <c r="DN67" s="43">
        <f t="shared" si="79"/>
        <v>7.5164602800282889E-5</v>
      </c>
      <c r="EU67" s="38">
        <v>62</v>
      </c>
      <c r="EV67" s="39" t="s">
        <v>279</v>
      </c>
      <c r="EW67" s="2" t="s">
        <v>456</v>
      </c>
      <c r="EX67" s="52">
        <f t="shared" si="81"/>
        <v>1.3980917772226476E-2</v>
      </c>
      <c r="EY67" s="52">
        <f t="shared" si="82"/>
        <v>8.8525174949002187E-3</v>
      </c>
      <c r="FB67" s="38">
        <v>62</v>
      </c>
      <c r="FC67" s="39" t="s">
        <v>279</v>
      </c>
      <c r="FD67" s="2" t="s">
        <v>456</v>
      </c>
      <c r="FE67" s="49">
        <f t="shared" si="83"/>
        <v>0.38769976533689571</v>
      </c>
    </row>
    <row r="68" spans="2:161" x14ac:dyDescent="0.25">
      <c r="B68" s="38">
        <v>63</v>
      </c>
      <c r="C68" s="39" t="s">
        <v>280</v>
      </c>
      <c r="D68" s="7">
        <v>2</v>
      </c>
      <c r="E68" s="7">
        <v>3</v>
      </c>
      <c r="F68" s="7">
        <v>3</v>
      </c>
      <c r="G68" s="7">
        <v>2</v>
      </c>
      <c r="H68" s="7">
        <v>3</v>
      </c>
      <c r="I68" s="7">
        <v>2</v>
      </c>
      <c r="J68" s="7">
        <v>3</v>
      </c>
      <c r="K68" s="7">
        <v>3</v>
      </c>
      <c r="L68" s="7">
        <v>4</v>
      </c>
      <c r="M68" s="7">
        <v>2</v>
      </c>
      <c r="N68" s="7">
        <v>3</v>
      </c>
      <c r="O68" s="7">
        <v>2</v>
      </c>
      <c r="P68" s="7">
        <v>2</v>
      </c>
      <c r="Q68" s="7">
        <v>2</v>
      </c>
      <c r="R68" s="2">
        <v>2</v>
      </c>
      <c r="S68" s="2">
        <v>2</v>
      </c>
      <c r="T68" s="7">
        <v>3</v>
      </c>
      <c r="U68" s="7">
        <v>2</v>
      </c>
      <c r="V68" s="7">
        <v>2</v>
      </c>
      <c r="W68" s="7">
        <v>3</v>
      </c>
      <c r="X68" s="7">
        <v>2</v>
      </c>
      <c r="Y68" s="7">
        <v>2</v>
      </c>
      <c r="Z68" s="7">
        <v>2</v>
      </c>
      <c r="AA68" s="7">
        <v>2</v>
      </c>
      <c r="AB68" s="7">
        <v>2</v>
      </c>
      <c r="AC68" s="7">
        <v>3</v>
      </c>
      <c r="AF68" s="38">
        <v>63</v>
      </c>
      <c r="AG68" s="39" t="s">
        <v>280</v>
      </c>
      <c r="AH68" s="7">
        <f t="shared" si="2"/>
        <v>4</v>
      </c>
      <c r="AI68" s="7">
        <f t="shared" si="3"/>
        <v>9</v>
      </c>
      <c r="AJ68" s="7">
        <f t="shared" si="4"/>
        <v>9</v>
      </c>
      <c r="AK68" s="7">
        <f t="shared" si="5"/>
        <v>4</v>
      </c>
      <c r="AL68" s="7">
        <f t="shared" si="6"/>
        <v>9</v>
      </c>
      <c r="AM68" s="7">
        <f t="shared" si="7"/>
        <v>4</v>
      </c>
      <c r="AN68" s="7">
        <f t="shared" si="8"/>
        <v>9</v>
      </c>
      <c r="AO68" s="7">
        <f t="shared" si="9"/>
        <v>9</v>
      </c>
      <c r="AP68" s="7">
        <f t="shared" si="10"/>
        <v>16</v>
      </c>
      <c r="AQ68" s="7">
        <f t="shared" si="11"/>
        <v>4</v>
      </c>
      <c r="AR68" s="7">
        <f t="shared" si="12"/>
        <v>9</v>
      </c>
      <c r="AS68" s="7">
        <f t="shared" si="13"/>
        <v>4</v>
      </c>
      <c r="AT68" s="7">
        <f t="shared" si="14"/>
        <v>4</v>
      </c>
      <c r="AU68" s="7">
        <f t="shared" si="15"/>
        <v>4</v>
      </c>
      <c r="AV68" s="7">
        <f t="shared" si="16"/>
        <v>4</v>
      </c>
      <c r="AW68" s="7">
        <f t="shared" si="17"/>
        <v>4</v>
      </c>
      <c r="AX68" s="7">
        <f t="shared" si="18"/>
        <v>9</v>
      </c>
      <c r="AY68" s="7">
        <f t="shared" si="19"/>
        <v>4</v>
      </c>
      <c r="AZ68" s="7">
        <f t="shared" si="20"/>
        <v>4</v>
      </c>
      <c r="BA68" s="7">
        <f t="shared" si="21"/>
        <v>9</v>
      </c>
      <c r="BB68" s="7">
        <f t="shared" si="22"/>
        <v>4</v>
      </c>
      <c r="BC68" s="7">
        <f t="shared" si="23"/>
        <v>4</v>
      </c>
      <c r="BD68" s="7">
        <f t="shared" si="24"/>
        <v>4</v>
      </c>
      <c r="BE68" s="7">
        <f t="shared" si="25"/>
        <v>4</v>
      </c>
      <c r="BF68" s="7">
        <f t="shared" si="26"/>
        <v>4</v>
      </c>
      <c r="BG68" s="7">
        <f t="shared" si="27"/>
        <v>9</v>
      </c>
      <c r="BI68" s="38">
        <v>63</v>
      </c>
      <c r="BJ68" s="39" t="s">
        <v>280</v>
      </c>
      <c r="BK68" s="44">
        <f t="shared" si="28"/>
        <v>6.6372331159997203E-2</v>
      </c>
      <c r="BL68" s="44">
        <f t="shared" si="29"/>
        <v>0.10969086361906959</v>
      </c>
      <c r="BM68" s="44">
        <f t="shared" si="30"/>
        <v>0.10613237065158375</v>
      </c>
      <c r="BN68" s="44">
        <f t="shared" si="31"/>
        <v>7.3621017383231027E-2</v>
      </c>
      <c r="BO68" s="44">
        <f t="shared" si="32"/>
        <v>0.1090368546277221</v>
      </c>
      <c r="BP68" s="44">
        <f t="shared" si="33"/>
        <v>7.3720978077448568E-2</v>
      </c>
      <c r="BQ68" s="44">
        <f t="shared" si="34"/>
        <v>0.11050642030256359</v>
      </c>
      <c r="BR68" s="44">
        <f t="shared" si="35"/>
        <v>0.1061988488107183</v>
      </c>
      <c r="BS68" s="44">
        <f t="shared" si="36"/>
        <v>4.7397889774427729E-2</v>
      </c>
      <c r="BT68" s="44">
        <f t="shared" si="37"/>
        <v>7.4329414624716636E-2</v>
      </c>
      <c r="BU68" s="44">
        <f t="shared" si="38"/>
        <v>0.10660035817780522</v>
      </c>
      <c r="BV68" s="44">
        <f t="shared" si="39"/>
        <v>7.2452355600221841E-2</v>
      </c>
      <c r="BW68" s="44">
        <f t="shared" si="40"/>
        <v>7.221581446741189E-2</v>
      </c>
      <c r="BX68" s="44">
        <f t="shared" si="41"/>
        <v>7.500586006173493E-2</v>
      </c>
      <c r="BY68" s="44">
        <f t="shared" si="42"/>
        <v>0.10526315789473684</v>
      </c>
      <c r="BZ68" s="44">
        <f t="shared" si="43"/>
        <v>9.9258333397093015E-2</v>
      </c>
      <c r="CA68" s="44">
        <f t="shared" si="44"/>
        <v>0.11529936630361318</v>
      </c>
      <c r="CB68" s="44">
        <f t="shared" si="45"/>
        <v>7.4587414062820143E-2</v>
      </c>
      <c r="CC68" s="44">
        <f t="shared" si="46"/>
        <v>7.221581446741189E-2</v>
      </c>
      <c r="CD68" s="44">
        <f t="shared" si="47"/>
        <v>0.11266736492830196</v>
      </c>
      <c r="CE68" s="44">
        <f t="shared" si="48"/>
        <v>7.1749600333417526E-2</v>
      </c>
      <c r="CF68" s="44">
        <f t="shared" si="49"/>
        <v>7.7615052570633281E-2</v>
      </c>
      <c r="CG68" s="44">
        <f t="shared" si="50"/>
        <v>7.156562669645132E-2</v>
      </c>
      <c r="CH68" s="44">
        <f t="shared" si="51"/>
        <v>7.198157507486945E-2</v>
      </c>
      <c r="CI68" s="44">
        <f t="shared" si="52"/>
        <v>7.1337637500642162E-2</v>
      </c>
      <c r="CJ68" s="44">
        <f t="shared" si="53"/>
        <v>0.11274690420042432</v>
      </c>
      <c r="CM68" s="38">
        <v>63</v>
      </c>
      <c r="CN68" s="39" t="s">
        <v>280</v>
      </c>
      <c r="CO68" s="44">
        <f t="shared" si="54"/>
        <v>9.8231050116795848E-3</v>
      </c>
      <c r="CP68" s="44">
        <f t="shared" si="55"/>
        <v>1.2065994998097655E-2</v>
      </c>
      <c r="CQ68" s="44">
        <f t="shared" si="56"/>
        <v>9.6580457292941204E-3</v>
      </c>
      <c r="CR68" s="44">
        <f t="shared" si="57"/>
        <v>5.7424393558920201E-3</v>
      </c>
      <c r="CS68" s="44">
        <f t="shared" si="58"/>
        <v>7.414506114685103E-3</v>
      </c>
      <c r="CT68" s="44">
        <f t="shared" si="59"/>
        <v>4.423258684646914E-3</v>
      </c>
      <c r="CU68" s="44">
        <f t="shared" si="60"/>
        <v>5.9673466963384341E-3</v>
      </c>
      <c r="CV68" s="44">
        <f t="shared" si="61"/>
        <v>5.2037435917251969E-3</v>
      </c>
      <c r="CW68" s="44">
        <f t="shared" si="62"/>
        <v>2.0855071500748201E-3</v>
      </c>
      <c r="CX68" s="44">
        <f t="shared" si="63"/>
        <v>2.8988471703639486E-3</v>
      </c>
      <c r="CY68" s="44">
        <f t="shared" si="64"/>
        <v>3.8376128944009875E-3</v>
      </c>
      <c r="CZ68" s="44">
        <f t="shared" si="65"/>
        <v>2.3184753792070988E-3</v>
      </c>
      <c r="DA68" s="44">
        <f t="shared" si="66"/>
        <v>2.094258619554945E-3</v>
      </c>
      <c r="DB68" s="44">
        <f t="shared" si="67"/>
        <v>1.9501523616051082E-3</v>
      </c>
      <c r="DC68" s="44">
        <f t="shared" si="68"/>
        <v>2.4210526315789471E-3</v>
      </c>
      <c r="DD68" s="44">
        <f t="shared" si="69"/>
        <v>2.0844250013389532E-3</v>
      </c>
      <c r="DE68" s="44">
        <f t="shared" si="70"/>
        <v>2.0753885934650372E-3</v>
      </c>
      <c r="DF68" s="44">
        <f t="shared" si="71"/>
        <v>1.1933986250051223E-3</v>
      </c>
      <c r="DG68" s="44">
        <f t="shared" si="72"/>
        <v>1.0110214025437665E-3</v>
      </c>
      <c r="DH68" s="44">
        <f t="shared" si="73"/>
        <v>1.3520083791396236E-3</v>
      </c>
      <c r="DI68" s="44">
        <f t="shared" si="74"/>
        <v>7.1749600333417525E-4</v>
      </c>
      <c r="DJ68" s="44">
        <f t="shared" si="75"/>
        <v>6.2092042056506624E-4</v>
      </c>
      <c r="DK68" s="44">
        <f t="shared" si="76"/>
        <v>4.2939376017870793E-4</v>
      </c>
      <c r="DL68" s="44">
        <f t="shared" si="77"/>
        <v>2.8792630029947781E-4</v>
      </c>
      <c r="DM68" s="44">
        <f t="shared" si="78"/>
        <v>2.140129125019265E-4</v>
      </c>
      <c r="DN68" s="43">
        <f t="shared" si="79"/>
        <v>1.1274690420042433E-4</v>
      </c>
      <c r="EU68" s="38">
        <v>63</v>
      </c>
      <c r="EV68" s="39" t="s">
        <v>280</v>
      </c>
      <c r="EW68" s="2" t="s">
        <v>457</v>
      </c>
      <c r="EX68" s="52">
        <f t="shared" si="81"/>
        <v>1.3597252332516704E-2</v>
      </c>
      <c r="EY68" s="52">
        <f t="shared" si="82"/>
        <v>9.7142493753401317E-3</v>
      </c>
      <c r="FB68" s="38">
        <v>63</v>
      </c>
      <c r="FC68" s="39" t="s">
        <v>280</v>
      </c>
      <c r="FD68" s="2" t="s">
        <v>457</v>
      </c>
      <c r="FE68" s="49">
        <f t="shared" si="83"/>
        <v>0.41671486878368169</v>
      </c>
    </row>
    <row r="69" spans="2:161" x14ac:dyDescent="0.25">
      <c r="B69" s="38">
        <v>64</v>
      </c>
      <c r="C69" s="39" t="s">
        <v>281</v>
      </c>
      <c r="D69" s="7">
        <v>2</v>
      </c>
      <c r="E69" s="7">
        <v>3</v>
      </c>
      <c r="F69" s="7">
        <v>3</v>
      </c>
      <c r="G69" s="7">
        <v>2</v>
      </c>
      <c r="H69" s="7">
        <v>3</v>
      </c>
      <c r="I69" s="7">
        <v>2</v>
      </c>
      <c r="J69" s="7">
        <v>3</v>
      </c>
      <c r="K69" s="7">
        <v>3</v>
      </c>
      <c r="L69" s="7">
        <v>4</v>
      </c>
      <c r="M69" s="7">
        <v>2</v>
      </c>
      <c r="N69" s="7">
        <v>3</v>
      </c>
      <c r="O69" s="7">
        <v>2</v>
      </c>
      <c r="P69" s="7">
        <v>2</v>
      </c>
      <c r="Q69" s="7">
        <v>2</v>
      </c>
      <c r="R69" s="2">
        <v>2</v>
      </c>
      <c r="S69" s="2">
        <v>2</v>
      </c>
      <c r="T69" s="7">
        <v>2</v>
      </c>
      <c r="U69" s="7">
        <v>3</v>
      </c>
      <c r="V69" s="7">
        <v>3</v>
      </c>
      <c r="W69" s="7">
        <v>3</v>
      </c>
      <c r="X69" s="7">
        <v>2</v>
      </c>
      <c r="Y69" s="7">
        <v>2</v>
      </c>
      <c r="Z69" s="7">
        <v>2</v>
      </c>
      <c r="AA69" s="7">
        <v>2</v>
      </c>
      <c r="AB69" s="7">
        <v>2</v>
      </c>
      <c r="AC69" s="7">
        <v>3</v>
      </c>
      <c r="AF69" s="38">
        <v>64</v>
      </c>
      <c r="AG69" s="39" t="s">
        <v>281</v>
      </c>
      <c r="AH69" s="7">
        <f t="shared" si="2"/>
        <v>4</v>
      </c>
      <c r="AI69" s="7">
        <f t="shared" si="3"/>
        <v>9</v>
      </c>
      <c r="AJ69" s="7">
        <f t="shared" si="4"/>
        <v>9</v>
      </c>
      <c r="AK69" s="7">
        <f t="shared" si="5"/>
        <v>4</v>
      </c>
      <c r="AL69" s="7">
        <f t="shared" si="6"/>
        <v>9</v>
      </c>
      <c r="AM69" s="7">
        <f t="shared" si="7"/>
        <v>4</v>
      </c>
      <c r="AN69" s="7">
        <f t="shared" si="8"/>
        <v>9</v>
      </c>
      <c r="AO69" s="7">
        <f t="shared" si="9"/>
        <v>9</v>
      </c>
      <c r="AP69" s="7">
        <f t="shared" si="10"/>
        <v>16</v>
      </c>
      <c r="AQ69" s="7">
        <f t="shared" si="11"/>
        <v>4</v>
      </c>
      <c r="AR69" s="7">
        <f t="shared" si="12"/>
        <v>9</v>
      </c>
      <c r="AS69" s="7">
        <f t="shared" si="13"/>
        <v>4</v>
      </c>
      <c r="AT69" s="7">
        <f t="shared" si="14"/>
        <v>4</v>
      </c>
      <c r="AU69" s="7">
        <f t="shared" si="15"/>
        <v>4</v>
      </c>
      <c r="AV69" s="7">
        <f t="shared" si="16"/>
        <v>4</v>
      </c>
      <c r="AW69" s="7">
        <f t="shared" si="17"/>
        <v>4</v>
      </c>
      <c r="AX69" s="7">
        <f t="shared" si="18"/>
        <v>4</v>
      </c>
      <c r="AY69" s="7">
        <f t="shared" si="19"/>
        <v>9</v>
      </c>
      <c r="AZ69" s="7">
        <f t="shared" si="20"/>
        <v>9</v>
      </c>
      <c r="BA69" s="7">
        <f t="shared" si="21"/>
        <v>9</v>
      </c>
      <c r="BB69" s="7">
        <f t="shared" si="22"/>
        <v>4</v>
      </c>
      <c r="BC69" s="7">
        <f t="shared" si="23"/>
        <v>4</v>
      </c>
      <c r="BD69" s="7">
        <f t="shared" si="24"/>
        <v>4</v>
      </c>
      <c r="BE69" s="7">
        <f t="shared" si="25"/>
        <v>4</v>
      </c>
      <c r="BF69" s="7">
        <f t="shared" si="26"/>
        <v>4</v>
      </c>
      <c r="BG69" s="7">
        <f t="shared" si="27"/>
        <v>9</v>
      </c>
      <c r="BI69" s="38">
        <v>64</v>
      </c>
      <c r="BJ69" s="39" t="s">
        <v>281</v>
      </c>
      <c r="BK69" s="44">
        <f t="shared" si="28"/>
        <v>6.6372331159997203E-2</v>
      </c>
      <c r="BL69" s="44">
        <f t="shared" si="29"/>
        <v>0.10969086361906959</v>
      </c>
      <c r="BM69" s="44">
        <f t="shared" si="30"/>
        <v>0.10613237065158375</v>
      </c>
      <c r="BN69" s="44">
        <f t="shared" si="31"/>
        <v>7.3621017383231027E-2</v>
      </c>
      <c r="BO69" s="44">
        <f t="shared" si="32"/>
        <v>0.1090368546277221</v>
      </c>
      <c r="BP69" s="44">
        <f t="shared" si="33"/>
        <v>7.3720978077448568E-2</v>
      </c>
      <c r="BQ69" s="44">
        <f t="shared" si="34"/>
        <v>0.11050642030256359</v>
      </c>
      <c r="BR69" s="44">
        <f t="shared" si="35"/>
        <v>0.1061988488107183</v>
      </c>
      <c r="BS69" s="44">
        <f t="shared" si="36"/>
        <v>4.7397889774427729E-2</v>
      </c>
      <c r="BT69" s="44">
        <f t="shared" si="37"/>
        <v>7.4329414624716636E-2</v>
      </c>
      <c r="BU69" s="44">
        <f t="shared" si="38"/>
        <v>0.10660035817780522</v>
      </c>
      <c r="BV69" s="44">
        <f t="shared" si="39"/>
        <v>7.2452355600221841E-2</v>
      </c>
      <c r="BW69" s="44">
        <f t="shared" si="40"/>
        <v>7.221581446741189E-2</v>
      </c>
      <c r="BX69" s="44">
        <f t="shared" si="41"/>
        <v>7.500586006173493E-2</v>
      </c>
      <c r="BY69" s="44">
        <f t="shared" si="42"/>
        <v>0.10526315789473684</v>
      </c>
      <c r="BZ69" s="44">
        <f t="shared" si="43"/>
        <v>9.9258333397093015E-2</v>
      </c>
      <c r="CA69" s="44">
        <f t="shared" si="44"/>
        <v>7.6866244202408784E-2</v>
      </c>
      <c r="CB69" s="44">
        <f t="shared" si="45"/>
        <v>0.11188112109423022</v>
      </c>
      <c r="CC69" s="44">
        <f t="shared" si="46"/>
        <v>0.10832372170111783</v>
      </c>
      <c r="CD69" s="44">
        <f t="shared" si="47"/>
        <v>0.11266736492830196</v>
      </c>
      <c r="CE69" s="44">
        <f t="shared" si="48"/>
        <v>7.1749600333417526E-2</v>
      </c>
      <c r="CF69" s="44">
        <f t="shared" si="49"/>
        <v>7.7615052570633281E-2</v>
      </c>
      <c r="CG69" s="44">
        <f t="shared" si="50"/>
        <v>7.156562669645132E-2</v>
      </c>
      <c r="CH69" s="44">
        <f t="shared" si="51"/>
        <v>7.198157507486945E-2</v>
      </c>
      <c r="CI69" s="44">
        <f t="shared" si="52"/>
        <v>7.1337637500642162E-2</v>
      </c>
      <c r="CJ69" s="44">
        <f t="shared" si="53"/>
        <v>0.11274690420042432</v>
      </c>
      <c r="CM69" s="38">
        <v>64</v>
      </c>
      <c r="CN69" s="39" t="s">
        <v>281</v>
      </c>
      <c r="CO69" s="44">
        <f t="shared" si="54"/>
        <v>9.8231050116795848E-3</v>
      </c>
      <c r="CP69" s="44">
        <f t="shared" si="55"/>
        <v>1.2065994998097655E-2</v>
      </c>
      <c r="CQ69" s="44">
        <f t="shared" si="56"/>
        <v>9.6580457292941204E-3</v>
      </c>
      <c r="CR69" s="44">
        <f t="shared" si="57"/>
        <v>5.7424393558920201E-3</v>
      </c>
      <c r="CS69" s="44">
        <f t="shared" si="58"/>
        <v>7.414506114685103E-3</v>
      </c>
      <c r="CT69" s="44">
        <f t="shared" si="59"/>
        <v>4.423258684646914E-3</v>
      </c>
      <c r="CU69" s="44">
        <f t="shared" si="60"/>
        <v>5.9673466963384341E-3</v>
      </c>
      <c r="CV69" s="44">
        <f t="shared" si="61"/>
        <v>5.2037435917251969E-3</v>
      </c>
      <c r="CW69" s="44">
        <f t="shared" si="62"/>
        <v>2.0855071500748201E-3</v>
      </c>
      <c r="CX69" s="44">
        <f t="shared" si="63"/>
        <v>2.8988471703639486E-3</v>
      </c>
      <c r="CY69" s="44">
        <f t="shared" si="64"/>
        <v>3.8376128944009875E-3</v>
      </c>
      <c r="CZ69" s="44">
        <f t="shared" si="65"/>
        <v>2.3184753792070988E-3</v>
      </c>
      <c r="DA69" s="44">
        <f t="shared" si="66"/>
        <v>2.094258619554945E-3</v>
      </c>
      <c r="DB69" s="44">
        <f t="shared" si="67"/>
        <v>1.9501523616051082E-3</v>
      </c>
      <c r="DC69" s="44">
        <f t="shared" si="68"/>
        <v>2.4210526315789471E-3</v>
      </c>
      <c r="DD69" s="44">
        <f t="shared" si="69"/>
        <v>2.0844250013389532E-3</v>
      </c>
      <c r="DE69" s="44">
        <f t="shared" si="70"/>
        <v>1.383592395643358E-3</v>
      </c>
      <c r="DF69" s="44">
        <f t="shared" si="71"/>
        <v>1.7900979375076835E-3</v>
      </c>
      <c r="DG69" s="44">
        <f t="shared" si="72"/>
        <v>1.5165321038156496E-3</v>
      </c>
      <c r="DH69" s="44">
        <f t="shared" si="73"/>
        <v>1.3520083791396236E-3</v>
      </c>
      <c r="DI69" s="44">
        <f t="shared" si="74"/>
        <v>7.1749600333417525E-4</v>
      </c>
      <c r="DJ69" s="44">
        <f t="shared" si="75"/>
        <v>6.2092042056506624E-4</v>
      </c>
      <c r="DK69" s="44">
        <f t="shared" si="76"/>
        <v>4.2939376017870793E-4</v>
      </c>
      <c r="DL69" s="44">
        <f t="shared" si="77"/>
        <v>2.8792630029947781E-4</v>
      </c>
      <c r="DM69" s="44">
        <f t="shared" si="78"/>
        <v>2.140129125019265E-4</v>
      </c>
      <c r="DN69" s="43">
        <f t="shared" si="79"/>
        <v>1.1274690420042433E-4</v>
      </c>
      <c r="EU69" s="38">
        <v>64</v>
      </c>
      <c r="EV69" s="39" t="s">
        <v>281</v>
      </c>
      <c r="EW69" s="2" t="s">
        <v>458</v>
      </c>
      <c r="EX69" s="52">
        <f t="shared" si="81"/>
        <v>1.3610812436017184E-2</v>
      </c>
      <c r="EY69" s="52">
        <f t="shared" si="82"/>
        <v>9.7354327856329012E-3</v>
      </c>
      <c r="FB69" s="38">
        <v>64</v>
      </c>
      <c r="FC69" s="39" t="s">
        <v>281</v>
      </c>
      <c r="FD69" s="2" t="s">
        <v>458</v>
      </c>
      <c r="FE69" s="49">
        <f t="shared" si="83"/>
        <v>0.41700207862996191</v>
      </c>
    </row>
    <row r="70" spans="2:161" x14ac:dyDescent="0.25">
      <c r="B70" s="38">
        <v>65</v>
      </c>
      <c r="C70" s="39" t="s">
        <v>282</v>
      </c>
      <c r="D70" s="7">
        <v>4</v>
      </c>
      <c r="E70" s="7">
        <v>2</v>
      </c>
      <c r="F70" s="7">
        <v>3</v>
      </c>
      <c r="G70" s="7">
        <v>2</v>
      </c>
      <c r="H70" s="7">
        <v>2</v>
      </c>
      <c r="I70" s="7">
        <v>2</v>
      </c>
      <c r="J70" s="7">
        <v>2</v>
      </c>
      <c r="K70" s="7">
        <v>3</v>
      </c>
      <c r="L70" s="7">
        <v>4</v>
      </c>
      <c r="M70" s="7">
        <v>2</v>
      </c>
      <c r="N70" s="7">
        <v>2</v>
      </c>
      <c r="O70" s="7">
        <v>2</v>
      </c>
      <c r="P70" s="7">
        <v>2</v>
      </c>
      <c r="Q70" s="7">
        <v>2</v>
      </c>
      <c r="R70" s="2">
        <v>1</v>
      </c>
      <c r="S70" s="2">
        <v>2</v>
      </c>
      <c r="T70" s="7">
        <v>2</v>
      </c>
      <c r="U70" s="7">
        <v>3</v>
      </c>
      <c r="V70" s="7">
        <v>2</v>
      </c>
      <c r="W70" s="7">
        <v>3</v>
      </c>
      <c r="X70" s="7">
        <v>2</v>
      </c>
      <c r="Y70" s="7">
        <v>3</v>
      </c>
      <c r="Z70" s="7">
        <v>3</v>
      </c>
      <c r="AA70" s="7">
        <v>4</v>
      </c>
      <c r="AB70" s="7">
        <v>2</v>
      </c>
      <c r="AC70" s="7">
        <v>3</v>
      </c>
      <c r="AF70" s="38">
        <v>65</v>
      </c>
      <c r="AG70" s="39" t="s">
        <v>282</v>
      </c>
      <c r="AH70" s="7">
        <f t="shared" si="2"/>
        <v>16</v>
      </c>
      <c r="AI70" s="7">
        <f t="shared" si="3"/>
        <v>4</v>
      </c>
      <c r="AJ70" s="7">
        <f t="shared" si="4"/>
        <v>9</v>
      </c>
      <c r="AK70" s="7">
        <f t="shared" si="5"/>
        <v>4</v>
      </c>
      <c r="AL70" s="7">
        <f t="shared" si="6"/>
        <v>4</v>
      </c>
      <c r="AM70" s="7">
        <f t="shared" si="7"/>
        <v>4</v>
      </c>
      <c r="AN70" s="7">
        <f t="shared" si="8"/>
        <v>4</v>
      </c>
      <c r="AO70" s="7">
        <f t="shared" si="9"/>
        <v>9</v>
      </c>
      <c r="AP70" s="7">
        <f t="shared" si="10"/>
        <v>16</v>
      </c>
      <c r="AQ70" s="7">
        <f t="shared" si="11"/>
        <v>4</v>
      </c>
      <c r="AR70" s="7">
        <f t="shared" si="12"/>
        <v>4</v>
      </c>
      <c r="AS70" s="7">
        <f t="shared" si="13"/>
        <v>4</v>
      </c>
      <c r="AT70" s="7">
        <f t="shared" si="14"/>
        <v>4</v>
      </c>
      <c r="AU70" s="7">
        <f t="shared" si="15"/>
        <v>4</v>
      </c>
      <c r="AV70" s="7">
        <f t="shared" si="16"/>
        <v>1</v>
      </c>
      <c r="AW70" s="7">
        <f t="shared" si="17"/>
        <v>4</v>
      </c>
      <c r="AX70" s="7">
        <f t="shared" si="18"/>
        <v>4</v>
      </c>
      <c r="AY70" s="7">
        <f t="shared" si="19"/>
        <v>9</v>
      </c>
      <c r="AZ70" s="7">
        <f t="shared" si="20"/>
        <v>4</v>
      </c>
      <c r="BA70" s="7">
        <f t="shared" si="21"/>
        <v>9</v>
      </c>
      <c r="BB70" s="7">
        <f t="shared" si="22"/>
        <v>4</v>
      </c>
      <c r="BC70" s="7">
        <f t="shared" si="23"/>
        <v>9</v>
      </c>
      <c r="BD70" s="7">
        <f t="shared" si="24"/>
        <v>9</v>
      </c>
      <c r="BE70" s="7">
        <f t="shared" si="25"/>
        <v>16</v>
      </c>
      <c r="BF70" s="7">
        <f t="shared" si="26"/>
        <v>4</v>
      </c>
      <c r="BG70" s="7">
        <f t="shared" si="27"/>
        <v>9</v>
      </c>
      <c r="BI70" s="38">
        <v>65</v>
      </c>
      <c r="BJ70" s="39" t="s">
        <v>282</v>
      </c>
      <c r="BK70" s="44">
        <f t="shared" si="28"/>
        <v>0.13274466231999441</v>
      </c>
      <c r="BL70" s="44">
        <f t="shared" si="29"/>
        <v>7.3127242412713067E-2</v>
      </c>
      <c r="BM70" s="44">
        <f t="shared" si="30"/>
        <v>0.10613237065158375</v>
      </c>
      <c r="BN70" s="44">
        <f t="shared" si="31"/>
        <v>7.3621017383231027E-2</v>
      </c>
      <c r="BO70" s="44">
        <f t="shared" si="32"/>
        <v>7.2691236418481395E-2</v>
      </c>
      <c r="BP70" s="44">
        <f t="shared" si="33"/>
        <v>7.3720978077448568E-2</v>
      </c>
      <c r="BQ70" s="44">
        <f t="shared" si="34"/>
        <v>7.3670946868375733E-2</v>
      </c>
      <c r="BR70" s="44">
        <f t="shared" si="35"/>
        <v>0.1061988488107183</v>
      </c>
      <c r="BS70" s="44">
        <f t="shared" si="36"/>
        <v>4.7397889774427729E-2</v>
      </c>
      <c r="BT70" s="44">
        <f t="shared" si="37"/>
        <v>7.4329414624716636E-2</v>
      </c>
      <c r="BU70" s="44">
        <f t="shared" si="38"/>
        <v>7.1066905451870152E-2</v>
      </c>
      <c r="BV70" s="44">
        <f t="shared" si="39"/>
        <v>7.2452355600221841E-2</v>
      </c>
      <c r="BW70" s="44">
        <f t="shared" si="40"/>
        <v>7.221581446741189E-2</v>
      </c>
      <c r="BX70" s="44">
        <f t="shared" si="41"/>
        <v>7.500586006173493E-2</v>
      </c>
      <c r="BY70" s="44">
        <f t="shared" si="42"/>
        <v>5.2631578947368418E-2</v>
      </c>
      <c r="BZ70" s="44">
        <f t="shared" si="43"/>
        <v>9.9258333397093015E-2</v>
      </c>
      <c r="CA70" s="44">
        <f t="shared" si="44"/>
        <v>7.6866244202408784E-2</v>
      </c>
      <c r="CB70" s="44">
        <f t="shared" si="45"/>
        <v>0.11188112109423022</v>
      </c>
      <c r="CC70" s="44">
        <f t="shared" si="46"/>
        <v>7.221581446741189E-2</v>
      </c>
      <c r="CD70" s="44">
        <f t="shared" si="47"/>
        <v>0.11266736492830196</v>
      </c>
      <c r="CE70" s="44">
        <f t="shared" si="48"/>
        <v>7.1749600333417526E-2</v>
      </c>
      <c r="CF70" s="44">
        <f t="shared" si="49"/>
        <v>0.11642257885594992</v>
      </c>
      <c r="CG70" s="44">
        <f t="shared" si="50"/>
        <v>0.10734844004467697</v>
      </c>
      <c r="CH70" s="44">
        <f t="shared" si="51"/>
        <v>0.1439631501497389</v>
      </c>
      <c r="CI70" s="44">
        <f t="shared" si="52"/>
        <v>7.1337637500642162E-2</v>
      </c>
      <c r="CJ70" s="44">
        <f t="shared" si="53"/>
        <v>0.11274690420042432</v>
      </c>
      <c r="CM70" s="38">
        <v>65</v>
      </c>
      <c r="CN70" s="39" t="s">
        <v>282</v>
      </c>
      <c r="CO70" s="44">
        <f t="shared" si="54"/>
        <v>1.964621002335917E-2</v>
      </c>
      <c r="CP70" s="44">
        <f t="shared" si="55"/>
        <v>8.0439966653984372E-3</v>
      </c>
      <c r="CQ70" s="44">
        <f t="shared" si="56"/>
        <v>9.6580457292941204E-3</v>
      </c>
      <c r="CR70" s="44">
        <f t="shared" si="57"/>
        <v>5.7424393558920201E-3</v>
      </c>
      <c r="CS70" s="44">
        <f t="shared" si="58"/>
        <v>4.943004076456735E-3</v>
      </c>
      <c r="CT70" s="44">
        <f t="shared" si="59"/>
        <v>4.423258684646914E-3</v>
      </c>
      <c r="CU70" s="44">
        <f t="shared" si="60"/>
        <v>3.9782311308922897E-3</v>
      </c>
      <c r="CV70" s="44">
        <f t="shared" si="61"/>
        <v>5.2037435917251969E-3</v>
      </c>
      <c r="CW70" s="44">
        <f t="shared" si="62"/>
        <v>2.0855071500748201E-3</v>
      </c>
      <c r="CX70" s="44">
        <f t="shared" si="63"/>
        <v>2.8988471703639486E-3</v>
      </c>
      <c r="CY70" s="44">
        <f t="shared" si="64"/>
        <v>2.5584085962673253E-3</v>
      </c>
      <c r="CZ70" s="44">
        <f t="shared" si="65"/>
        <v>2.3184753792070988E-3</v>
      </c>
      <c r="DA70" s="44">
        <f t="shared" si="66"/>
        <v>2.094258619554945E-3</v>
      </c>
      <c r="DB70" s="44">
        <f t="shared" si="67"/>
        <v>1.9501523616051082E-3</v>
      </c>
      <c r="DC70" s="44">
        <f t="shared" si="68"/>
        <v>1.2105263157894735E-3</v>
      </c>
      <c r="DD70" s="44">
        <f t="shared" si="69"/>
        <v>2.0844250013389532E-3</v>
      </c>
      <c r="DE70" s="44">
        <f t="shared" si="70"/>
        <v>1.383592395643358E-3</v>
      </c>
      <c r="DF70" s="44">
        <f t="shared" si="71"/>
        <v>1.7900979375076835E-3</v>
      </c>
      <c r="DG70" s="44">
        <f t="shared" si="72"/>
        <v>1.0110214025437665E-3</v>
      </c>
      <c r="DH70" s="44">
        <f t="shared" si="73"/>
        <v>1.3520083791396236E-3</v>
      </c>
      <c r="DI70" s="44">
        <f t="shared" si="74"/>
        <v>7.1749600333417525E-4</v>
      </c>
      <c r="DJ70" s="44">
        <f t="shared" si="75"/>
        <v>9.3138063084759941E-4</v>
      </c>
      <c r="DK70" s="44">
        <f t="shared" si="76"/>
        <v>6.4409064026806182E-4</v>
      </c>
      <c r="DL70" s="44">
        <f t="shared" si="77"/>
        <v>5.7585260059895562E-4</v>
      </c>
      <c r="DM70" s="44">
        <f t="shared" si="78"/>
        <v>2.140129125019265E-4</v>
      </c>
      <c r="DN70" s="43">
        <f t="shared" si="79"/>
        <v>1.1274690420042433E-4</v>
      </c>
      <c r="EU70" s="38">
        <v>65</v>
      </c>
      <c r="EV70" s="39" t="s">
        <v>282</v>
      </c>
      <c r="EW70" s="2" t="s">
        <v>459</v>
      </c>
      <c r="EX70" s="52">
        <f t="shared" si="81"/>
        <v>1.0943317275817419E-2</v>
      </c>
      <c r="EY70" s="52">
        <f t="shared" si="82"/>
        <v>1.1772364240346144E-2</v>
      </c>
      <c r="FB70" s="38">
        <v>65</v>
      </c>
      <c r="FC70" s="39" t="s">
        <v>282</v>
      </c>
      <c r="FD70" s="2" t="s">
        <v>459</v>
      </c>
      <c r="FE70" s="49">
        <f t="shared" si="83"/>
        <v>0.51824834011558951</v>
      </c>
    </row>
    <row r="71" spans="2:161" x14ac:dyDescent="0.25">
      <c r="B71" s="38">
        <v>66</v>
      </c>
      <c r="C71" s="39" t="s">
        <v>283</v>
      </c>
      <c r="D71" s="7">
        <v>4</v>
      </c>
      <c r="E71" s="7">
        <v>3</v>
      </c>
      <c r="F71" s="7">
        <v>3</v>
      </c>
      <c r="G71" s="7">
        <v>2</v>
      </c>
      <c r="H71" s="7">
        <v>2</v>
      </c>
      <c r="I71" s="7">
        <v>3</v>
      </c>
      <c r="J71" s="7">
        <v>3</v>
      </c>
      <c r="K71" s="7">
        <v>2</v>
      </c>
      <c r="L71" s="7">
        <v>2</v>
      </c>
      <c r="M71" s="7">
        <v>2</v>
      </c>
      <c r="N71" s="7">
        <v>2</v>
      </c>
      <c r="O71" s="7">
        <v>2</v>
      </c>
      <c r="P71" s="7">
        <v>2</v>
      </c>
      <c r="Q71" s="7">
        <v>1</v>
      </c>
      <c r="R71" s="2">
        <v>2</v>
      </c>
      <c r="S71" s="2">
        <v>2</v>
      </c>
      <c r="T71" s="7">
        <v>2</v>
      </c>
      <c r="U71" s="7">
        <v>3</v>
      </c>
      <c r="V71" s="7">
        <v>2</v>
      </c>
      <c r="W71" s="7">
        <v>2</v>
      </c>
      <c r="X71" s="7">
        <v>3</v>
      </c>
      <c r="Y71" s="7">
        <v>2</v>
      </c>
      <c r="Z71" s="7">
        <v>2</v>
      </c>
      <c r="AA71" s="7">
        <v>3</v>
      </c>
      <c r="AB71" s="7">
        <v>4</v>
      </c>
      <c r="AC71" s="7">
        <v>2</v>
      </c>
      <c r="AF71" s="38">
        <v>66</v>
      </c>
      <c r="AG71" s="39" t="s">
        <v>283</v>
      </c>
      <c r="AH71" s="7">
        <f t="shared" ref="AH71:AH117" si="84">D71^2</f>
        <v>16</v>
      </c>
      <c r="AI71" s="7">
        <f t="shared" ref="AI71:AI117" si="85">E71^2</f>
        <v>9</v>
      </c>
      <c r="AJ71" s="7">
        <f t="shared" ref="AJ71:AJ117" si="86">F71^2</f>
        <v>9</v>
      </c>
      <c r="AK71" s="7">
        <f t="shared" ref="AK71:AK117" si="87">G71^2</f>
        <v>4</v>
      </c>
      <c r="AL71" s="7">
        <f t="shared" ref="AL71:AL117" si="88">H71^2</f>
        <v>4</v>
      </c>
      <c r="AM71" s="7">
        <f t="shared" ref="AM71:AM117" si="89">I71^2</f>
        <v>9</v>
      </c>
      <c r="AN71" s="7">
        <f t="shared" ref="AN71:AN117" si="90">J71^2</f>
        <v>9</v>
      </c>
      <c r="AO71" s="7">
        <f t="shared" ref="AO71:AO117" si="91">K71^2</f>
        <v>4</v>
      </c>
      <c r="AP71" s="7">
        <f t="shared" ref="AP71:AP117" si="92">L71^2</f>
        <v>4</v>
      </c>
      <c r="AQ71" s="7">
        <f t="shared" ref="AQ71:AQ117" si="93">M71^2</f>
        <v>4</v>
      </c>
      <c r="AR71" s="7">
        <f t="shared" ref="AR71:AR117" si="94">N71^2</f>
        <v>4</v>
      </c>
      <c r="AS71" s="7">
        <f t="shared" ref="AS71:AS117" si="95">O71^2</f>
        <v>4</v>
      </c>
      <c r="AT71" s="7">
        <f t="shared" ref="AT71:AT117" si="96">P71^2</f>
        <v>4</v>
      </c>
      <c r="AU71" s="7">
        <f t="shared" ref="AU71:AU117" si="97">Q71^2</f>
        <v>1</v>
      </c>
      <c r="AV71" s="7">
        <f t="shared" ref="AV71:AV117" si="98">R71^2</f>
        <v>4</v>
      </c>
      <c r="AW71" s="7">
        <f t="shared" ref="AW71:AW117" si="99">S71^2</f>
        <v>4</v>
      </c>
      <c r="AX71" s="7">
        <f t="shared" ref="AX71:AX117" si="100">T71^2</f>
        <v>4</v>
      </c>
      <c r="AY71" s="7">
        <f t="shared" ref="AY71:AY117" si="101">U71^2</f>
        <v>9</v>
      </c>
      <c r="AZ71" s="7">
        <f t="shared" ref="AZ71:AZ117" si="102">V71^2</f>
        <v>4</v>
      </c>
      <c r="BA71" s="7">
        <f t="shared" ref="BA71:BA117" si="103">W71^2</f>
        <v>4</v>
      </c>
      <c r="BB71" s="7">
        <f t="shared" ref="BB71:BB117" si="104">X71^2</f>
        <v>9</v>
      </c>
      <c r="BC71" s="7">
        <f t="shared" ref="BC71:BC117" si="105">Y71^2</f>
        <v>4</v>
      </c>
      <c r="BD71" s="7">
        <f t="shared" ref="BD71:BD117" si="106">Z71^2</f>
        <v>4</v>
      </c>
      <c r="BE71" s="7">
        <f t="shared" ref="BE71:BE117" si="107">AA71^2</f>
        <v>9</v>
      </c>
      <c r="BF71" s="7">
        <f t="shared" ref="BF71:BF117" si="108">AB71^2</f>
        <v>16</v>
      </c>
      <c r="BG71" s="7">
        <f t="shared" ref="BG71:BG117" si="109">AC71^2</f>
        <v>4</v>
      </c>
      <c r="BI71" s="38">
        <v>66</v>
      </c>
      <c r="BJ71" s="39" t="s">
        <v>283</v>
      </c>
      <c r="BK71" s="44">
        <f t="shared" ref="BK71:BK117" si="110">D71/SQRT(908)</f>
        <v>0.13274466231999441</v>
      </c>
      <c r="BL71" s="44">
        <f t="shared" ref="BL71:BL117" si="111">E71/SQRT(748)</f>
        <v>0.10969086361906959</v>
      </c>
      <c r="BM71" s="44">
        <f t="shared" ref="BM71:BM117" si="112">F71/SQRT(799)</f>
        <v>0.10613237065158375</v>
      </c>
      <c r="BN71" s="44">
        <f t="shared" ref="BN71:BN117" si="113">G71/SQRT(738)</f>
        <v>7.3621017383231027E-2</v>
      </c>
      <c r="BO71" s="44">
        <f t="shared" ref="BO71:BO117" si="114">H71/SQRT(757)</f>
        <v>7.2691236418481395E-2</v>
      </c>
      <c r="BP71" s="44">
        <f t="shared" ref="BP71:BP117" si="115">I71/SQRT(736)</f>
        <v>0.11058146711617285</v>
      </c>
      <c r="BQ71" s="44">
        <f t="shared" ref="BQ71:BQ117" si="116">J71/SQRT(737)</f>
        <v>0.11050642030256359</v>
      </c>
      <c r="BR71" s="44">
        <f t="shared" ref="BR71:BR117" si="117">K71/SQRT(798)</f>
        <v>7.079923254047886E-2</v>
      </c>
      <c r="BS71" s="44">
        <f t="shared" ref="BS71:BS117" si="118">L71/SQRT(7122)</f>
        <v>2.3698944887213864E-2</v>
      </c>
      <c r="BT71" s="44">
        <f t="shared" ref="BT71:BT117" si="119">M71/SQRT(724)</f>
        <v>7.4329414624716636E-2</v>
      </c>
      <c r="BU71" s="44">
        <f t="shared" ref="BU71:BU117" si="120">N71/SQRT(792)</f>
        <v>7.1066905451870152E-2</v>
      </c>
      <c r="BV71" s="44">
        <f t="shared" ref="BV71:BV117" si="121">O71/SQRT(762)</f>
        <v>7.2452355600221841E-2</v>
      </c>
      <c r="BW71" s="44">
        <f t="shared" ref="BW71:BW117" si="122">P71/SQRT(767)</f>
        <v>7.221581446741189E-2</v>
      </c>
      <c r="BX71" s="44">
        <f t="shared" ref="BX71:BX117" si="123">Q71/SQRT(711)</f>
        <v>3.7502930030867465E-2</v>
      </c>
      <c r="BY71" s="44">
        <f t="shared" ref="BY71:BY117" si="124">R71/SQRT(361)</f>
        <v>0.10526315789473684</v>
      </c>
      <c r="BZ71" s="44">
        <f t="shared" ref="BZ71:BZ117" si="125">S71/SQRT(406)</f>
        <v>9.9258333397093015E-2</v>
      </c>
      <c r="CA71" s="44">
        <f t="shared" ref="CA71:CA117" si="126">T71/SQRT(677)</f>
        <v>7.6866244202408784E-2</v>
      </c>
      <c r="CB71" s="44">
        <f t="shared" ref="CB71:CB117" si="127">U71/SQRT(719)</f>
        <v>0.11188112109423022</v>
      </c>
      <c r="CC71" s="44">
        <f t="shared" ref="CC71:CC117" si="128">V71/SQRT(767)</f>
        <v>7.221581446741189E-2</v>
      </c>
      <c r="CD71" s="44">
        <f t="shared" ref="CD71:CD117" si="129">W71/SQRT(709)</f>
        <v>7.511157661886797E-2</v>
      </c>
      <c r="CE71" s="44">
        <f t="shared" ref="CE71:CE117" si="130">X71/SQRT(777)</f>
        <v>0.10762440050012628</v>
      </c>
      <c r="CF71" s="44">
        <f t="shared" ref="CF71:CF117" si="131">Y71/SQRT(664)</f>
        <v>7.7615052570633281E-2</v>
      </c>
      <c r="CG71" s="44">
        <f t="shared" ref="CG71:CG117" si="132">Z71/SQRT(781)</f>
        <v>7.156562669645132E-2</v>
      </c>
      <c r="CH71" s="44">
        <f t="shared" ref="CH71:CH117" si="133">AA71/SQRT(772)</f>
        <v>0.10797236261230418</v>
      </c>
      <c r="CI71" s="44">
        <f t="shared" ref="CI71:CI117" si="134">AB71/SQRT(786)</f>
        <v>0.14267527500128432</v>
      </c>
      <c r="CJ71" s="44">
        <f t="shared" ref="CJ71:CJ117" si="135">AC71/SQRT(708)</f>
        <v>7.5164602800282893E-2</v>
      </c>
      <c r="CM71" s="38">
        <v>66</v>
      </c>
      <c r="CN71" s="39" t="s">
        <v>283</v>
      </c>
      <c r="CO71" s="44">
        <f t="shared" ref="CO71:CO117" si="136">BK71*0.148</f>
        <v>1.964621002335917E-2</v>
      </c>
      <c r="CP71" s="44">
        <f t="shared" ref="CP71:CP117" si="137">BL71*0.11</f>
        <v>1.2065994998097655E-2</v>
      </c>
      <c r="CQ71" s="44">
        <f t="shared" ref="CQ71:CQ117" si="138">BM71*0.091</f>
        <v>9.6580457292941204E-3</v>
      </c>
      <c r="CR71" s="44">
        <f t="shared" ref="CR71:CR117" si="139">BN71*0.078</f>
        <v>5.7424393558920201E-3</v>
      </c>
      <c r="CS71" s="44">
        <f t="shared" ref="CS71:CS117" si="140">BO71*0.068</f>
        <v>4.943004076456735E-3</v>
      </c>
      <c r="CT71" s="44">
        <f t="shared" ref="CT71:CT117" si="141">BP71*0.06</f>
        <v>6.6348880269703706E-3</v>
      </c>
      <c r="CU71" s="44">
        <f t="shared" ref="CU71:CU117" si="142">BQ71*0.054</f>
        <v>5.9673466963384341E-3</v>
      </c>
      <c r="CV71" s="44">
        <f t="shared" ref="CV71:CV117" si="143">BR71*0.049</f>
        <v>3.4691623944834642E-3</v>
      </c>
      <c r="CW71" s="44">
        <f t="shared" ref="CW71:CW117" si="144">BS71*0.044</f>
        <v>1.04275357503741E-3</v>
      </c>
      <c r="CX71" s="44">
        <f t="shared" ref="CX71:CX117" si="145">BT71*0.039</f>
        <v>2.8988471703639486E-3</v>
      </c>
      <c r="CY71" s="44">
        <f t="shared" ref="CY71:CY117" si="146">BU71*0.036</f>
        <v>2.5584085962673253E-3</v>
      </c>
      <c r="CZ71" s="44">
        <f t="shared" ref="CZ71:CZ117" si="147">BV71*0.032</f>
        <v>2.3184753792070988E-3</v>
      </c>
      <c r="DA71" s="44">
        <f t="shared" ref="DA71:DA117" si="148">BW71*0.029</f>
        <v>2.094258619554945E-3</v>
      </c>
      <c r="DB71" s="44">
        <f t="shared" ref="DB71:DB117" si="149">BX71*0.026</f>
        <v>9.7507618080255409E-4</v>
      </c>
      <c r="DC71" s="44">
        <f t="shared" ref="DC71:DC117" si="150">BY71*0.023</f>
        <v>2.4210526315789471E-3</v>
      </c>
      <c r="DD71" s="44">
        <f t="shared" ref="DD71:DD117" si="151">BZ71*0.021</f>
        <v>2.0844250013389532E-3</v>
      </c>
      <c r="DE71" s="44">
        <f t="shared" ref="DE71:DE117" si="152">CA71*0.018</f>
        <v>1.383592395643358E-3</v>
      </c>
      <c r="DF71" s="44">
        <f t="shared" ref="DF71:DF117" si="153">CB71*0.016</f>
        <v>1.7900979375076835E-3</v>
      </c>
      <c r="DG71" s="44">
        <f t="shared" ref="DG71:DG117" si="154">CC71*0.014</f>
        <v>1.0110214025437665E-3</v>
      </c>
      <c r="DH71" s="44">
        <f t="shared" ref="DH71:DH117" si="155">CD71*0.012</f>
        <v>9.0133891942641565E-4</v>
      </c>
      <c r="DI71" s="44">
        <f t="shared" ref="DI71:DI117" si="156">CE71*0.01</f>
        <v>1.0762440050012629E-3</v>
      </c>
      <c r="DJ71" s="44">
        <f t="shared" ref="DJ71:DJ117" si="157">CF71*0.008</f>
        <v>6.2092042056506624E-4</v>
      </c>
      <c r="DK71" s="44">
        <f t="shared" ref="DK71:DK117" si="158">CG71*0.006</f>
        <v>4.2939376017870793E-4</v>
      </c>
      <c r="DL71" s="44">
        <f t="shared" ref="DL71:DL117" si="159">CH71*0.004</f>
        <v>4.3188945044921674E-4</v>
      </c>
      <c r="DM71" s="44">
        <f t="shared" ref="DM71:DM117" si="160">CI71*0.003</f>
        <v>4.28025825003853E-4</v>
      </c>
      <c r="DN71" s="43">
        <f t="shared" ref="DN71:DN117" si="161">CJ71*0.001</f>
        <v>7.5164602800282889E-5</v>
      </c>
      <c r="EU71" s="38">
        <v>66</v>
      </c>
      <c r="EV71" s="39" t="s">
        <v>283</v>
      </c>
      <c r="EW71" s="2" t="s">
        <v>460</v>
      </c>
      <c r="EX71" s="52">
        <f t="shared" ref="EX71:EX117" si="162">SQRT((CO71-0.0196)^2+(CP71-0.0121)^2+(CQ71-0.0129)^2+(CR71-0.0086)^2+(CS71-0.0074)^2+(CT71-0.0088)^2+(CU71-0.006)^2+(CV71-0.0069)^2+(CW71-0.0021)^2+(CX71-0.0043)^2+(CY71-0.0051)^2+(CZ71-0.0046)^2+(DA71-0.0042)^2+(DB71-0.0029)^2+(DC71-0.0024)^2+(DD71-0.0021)^2+(DE71-0.0028)^2+(DF71-0.0018)^2+(DG71-0.002)^2+(DH71-0.0018)^2+(DI71-0.0014)^2+(DJ71-0.0012)^2+(DK71-0.0009)^2+(DL71-0.0058)^2+(DM71-0.0004)^2+(DN71-0.0011)^2)</f>
        <v>9.918818122868444E-3</v>
      </c>
      <c r="EY71" s="52">
        <f t="shared" ref="EY71:EY117" si="163">SQRT((CO71-0.0098)^2+(CP71-0.008)^2+(CQ71-0.0064)^2+(CR71-0.0057)^2+(CS71-0.0025)^2+(CT71-0.0022)^2+(CU71-0.002)^2+(CV71-0.0035)^2+(CW71-0.0005)^2+(CX71-0.0014)^2+(CY71-0.0013)^2+(CZ71-0.0012)^2+(DA71-0.0021)^2+(DB71-0.001)^2+(DC71-0.0012)^2+(DD71-0.001)^2+(DE71-0.0007)^2+(DF71-0.0006)^2+(DG71-0.0005)^2+(DH71-0.0005)^2+(DI71-0.0004)^2+(DJ71-0.0003)^2+(DK71-0.0004)^2+(DL71-0.00014)^2+(DM71-0.0002)^2+(DN71-0.00008)^2)</f>
        <v>1.3286145136287857E-2</v>
      </c>
      <c r="FB71" s="38">
        <v>66</v>
      </c>
      <c r="FC71" s="39" t="s">
        <v>283</v>
      </c>
      <c r="FD71" s="2" t="s">
        <v>460</v>
      </c>
      <c r="FE71" s="49">
        <f t="shared" ref="FE71:FE117" si="164">EY71/(EY71+EX71)</f>
        <v>0.57255618067162239</v>
      </c>
    </row>
    <row r="72" spans="2:161" x14ac:dyDescent="0.25">
      <c r="B72" s="38">
        <v>67</v>
      </c>
      <c r="C72" s="39" t="s">
        <v>284</v>
      </c>
      <c r="D72" s="7">
        <v>4</v>
      </c>
      <c r="E72" s="7">
        <v>3</v>
      </c>
      <c r="F72" s="7">
        <v>2</v>
      </c>
      <c r="G72" s="7">
        <v>3</v>
      </c>
      <c r="H72" s="7">
        <v>2</v>
      </c>
      <c r="I72" s="7">
        <v>3</v>
      </c>
      <c r="J72" s="7">
        <v>2</v>
      </c>
      <c r="K72" s="7">
        <v>2</v>
      </c>
      <c r="L72" s="7">
        <v>2</v>
      </c>
      <c r="M72" s="7">
        <v>2</v>
      </c>
      <c r="N72" s="7">
        <v>1</v>
      </c>
      <c r="O72" s="7">
        <v>3</v>
      </c>
      <c r="P72" s="7">
        <v>3</v>
      </c>
      <c r="Q72" s="7">
        <v>2</v>
      </c>
      <c r="R72" s="2">
        <v>2</v>
      </c>
      <c r="S72" s="2">
        <v>2</v>
      </c>
      <c r="T72" s="7">
        <v>3</v>
      </c>
      <c r="U72" s="7">
        <v>3</v>
      </c>
      <c r="V72" s="7">
        <v>3</v>
      </c>
      <c r="W72" s="7">
        <v>2</v>
      </c>
      <c r="X72" s="7">
        <v>3</v>
      </c>
      <c r="Y72" s="7">
        <v>3</v>
      </c>
      <c r="Z72" s="7">
        <v>3</v>
      </c>
      <c r="AA72" s="7">
        <v>2</v>
      </c>
      <c r="AB72" s="7">
        <v>3</v>
      </c>
      <c r="AC72" s="7">
        <v>2</v>
      </c>
      <c r="AF72" s="38">
        <v>67</v>
      </c>
      <c r="AG72" s="39" t="s">
        <v>284</v>
      </c>
      <c r="AH72" s="7">
        <f t="shared" si="84"/>
        <v>16</v>
      </c>
      <c r="AI72" s="7">
        <f t="shared" si="85"/>
        <v>9</v>
      </c>
      <c r="AJ72" s="7">
        <f t="shared" si="86"/>
        <v>4</v>
      </c>
      <c r="AK72" s="7">
        <f t="shared" si="87"/>
        <v>9</v>
      </c>
      <c r="AL72" s="7">
        <f t="shared" si="88"/>
        <v>4</v>
      </c>
      <c r="AM72" s="7">
        <f t="shared" si="89"/>
        <v>9</v>
      </c>
      <c r="AN72" s="7">
        <f t="shared" si="90"/>
        <v>4</v>
      </c>
      <c r="AO72" s="7">
        <f t="shared" si="91"/>
        <v>4</v>
      </c>
      <c r="AP72" s="7">
        <f t="shared" si="92"/>
        <v>4</v>
      </c>
      <c r="AQ72" s="7">
        <f t="shared" si="93"/>
        <v>4</v>
      </c>
      <c r="AR72" s="7">
        <f t="shared" si="94"/>
        <v>1</v>
      </c>
      <c r="AS72" s="7">
        <f t="shared" si="95"/>
        <v>9</v>
      </c>
      <c r="AT72" s="7">
        <f t="shared" si="96"/>
        <v>9</v>
      </c>
      <c r="AU72" s="7">
        <f t="shared" si="97"/>
        <v>4</v>
      </c>
      <c r="AV72" s="7">
        <f t="shared" si="98"/>
        <v>4</v>
      </c>
      <c r="AW72" s="7">
        <f t="shared" si="99"/>
        <v>4</v>
      </c>
      <c r="AX72" s="7">
        <f t="shared" si="100"/>
        <v>9</v>
      </c>
      <c r="AY72" s="7">
        <f t="shared" si="101"/>
        <v>9</v>
      </c>
      <c r="AZ72" s="7">
        <f t="shared" si="102"/>
        <v>9</v>
      </c>
      <c r="BA72" s="7">
        <f t="shared" si="103"/>
        <v>4</v>
      </c>
      <c r="BB72" s="7">
        <f t="shared" si="104"/>
        <v>9</v>
      </c>
      <c r="BC72" s="7">
        <f t="shared" si="105"/>
        <v>9</v>
      </c>
      <c r="BD72" s="7">
        <f t="shared" si="106"/>
        <v>9</v>
      </c>
      <c r="BE72" s="7">
        <f t="shared" si="107"/>
        <v>4</v>
      </c>
      <c r="BF72" s="7">
        <f t="shared" si="108"/>
        <v>9</v>
      </c>
      <c r="BG72" s="7">
        <f t="shared" si="109"/>
        <v>4</v>
      </c>
      <c r="BI72" s="38">
        <v>67</v>
      </c>
      <c r="BJ72" s="39" t="s">
        <v>284</v>
      </c>
      <c r="BK72" s="44">
        <f t="shared" si="110"/>
        <v>0.13274466231999441</v>
      </c>
      <c r="BL72" s="44">
        <f t="shared" si="111"/>
        <v>0.10969086361906959</v>
      </c>
      <c r="BM72" s="44">
        <f t="shared" si="112"/>
        <v>7.0754913767722499E-2</v>
      </c>
      <c r="BN72" s="44">
        <f t="shared" si="113"/>
        <v>0.11043152607484655</v>
      </c>
      <c r="BO72" s="44">
        <f t="shared" si="114"/>
        <v>7.2691236418481395E-2</v>
      </c>
      <c r="BP72" s="44">
        <f t="shared" si="115"/>
        <v>0.11058146711617285</v>
      </c>
      <c r="BQ72" s="44">
        <f t="shared" si="116"/>
        <v>7.3670946868375733E-2</v>
      </c>
      <c r="BR72" s="44">
        <f t="shared" si="117"/>
        <v>7.079923254047886E-2</v>
      </c>
      <c r="BS72" s="44">
        <f t="shared" si="118"/>
        <v>2.3698944887213864E-2</v>
      </c>
      <c r="BT72" s="44">
        <f t="shared" si="119"/>
        <v>7.4329414624716636E-2</v>
      </c>
      <c r="BU72" s="44">
        <f t="shared" si="120"/>
        <v>3.5533452725935076E-2</v>
      </c>
      <c r="BV72" s="44">
        <f t="shared" si="121"/>
        <v>0.10867853340033277</v>
      </c>
      <c r="BW72" s="44">
        <f t="shared" si="122"/>
        <v>0.10832372170111783</v>
      </c>
      <c r="BX72" s="44">
        <f t="shared" si="123"/>
        <v>7.500586006173493E-2</v>
      </c>
      <c r="BY72" s="44">
        <f t="shared" si="124"/>
        <v>0.10526315789473684</v>
      </c>
      <c r="BZ72" s="44">
        <f t="shared" si="125"/>
        <v>9.9258333397093015E-2</v>
      </c>
      <c r="CA72" s="44">
        <f t="shared" si="126"/>
        <v>0.11529936630361318</v>
      </c>
      <c r="CB72" s="44">
        <f t="shared" si="127"/>
        <v>0.11188112109423022</v>
      </c>
      <c r="CC72" s="44">
        <f t="shared" si="128"/>
        <v>0.10832372170111783</v>
      </c>
      <c r="CD72" s="44">
        <f t="shared" si="129"/>
        <v>7.511157661886797E-2</v>
      </c>
      <c r="CE72" s="44">
        <f t="shared" si="130"/>
        <v>0.10762440050012628</v>
      </c>
      <c r="CF72" s="44">
        <f t="shared" si="131"/>
        <v>0.11642257885594992</v>
      </c>
      <c r="CG72" s="44">
        <f t="shared" si="132"/>
        <v>0.10734844004467697</v>
      </c>
      <c r="CH72" s="44">
        <f t="shared" si="133"/>
        <v>7.198157507486945E-2</v>
      </c>
      <c r="CI72" s="44">
        <f t="shared" si="134"/>
        <v>0.10700645625096325</v>
      </c>
      <c r="CJ72" s="44">
        <f t="shared" si="135"/>
        <v>7.5164602800282893E-2</v>
      </c>
      <c r="CM72" s="38">
        <v>67</v>
      </c>
      <c r="CN72" s="39" t="s">
        <v>284</v>
      </c>
      <c r="CO72" s="44">
        <f t="shared" si="136"/>
        <v>1.964621002335917E-2</v>
      </c>
      <c r="CP72" s="44">
        <f t="shared" si="137"/>
        <v>1.2065994998097655E-2</v>
      </c>
      <c r="CQ72" s="44">
        <f t="shared" si="138"/>
        <v>6.4386971528627469E-3</v>
      </c>
      <c r="CR72" s="44">
        <f t="shared" si="139"/>
        <v>8.6136590338380305E-3</v>
      </c>
      <c r="CS72" s="44">
        <f t="shared" si="140"/>
        <v>4.943004076456735E-3</v>
      </c>
      <c r="CT72" s="44">
        <f t="shared" si="141"/>
        <v>6.6348880269703706E-3</v>
      </c>
      <c r="CU72" s="44">
        <f t="shared" si="142"/>
        <v>3.9782311308922897E-3</v>
      </c>
      <c r="CV72" s="44">
        <f t="shared" si="143"/>
        <v>3.4691623944834642E-3</v>
      </c>
      <c r="CW72" s="44">
        <f t="shared" si="144"/>
        <v>1.04275357503741E-3</v>
      </c>
      <c r="CX72" s="44">
        <f t="shared" si="145"/>
        <v>2.8988471703639486E-3</v>
      </c>
      <c r="CY72" s="44">
        <f t="shared" si="146"/>
        <v>1.2792042981336627E-3</v>
      </c>
      <c r="CZ72" s="44">
        <f t="shared" si="147"/>
        <v>3.4777130688106489E-3</v>
      </c>
      <c r="DA72" s="44">
        <f t="shared" si="148"/>
        <v>3.1413879293324173E-3</v>
      </c>
      <c r="DB72" s="44">
        <f t="shared" si="149"/>
        <v>1.9501523616051082E-3</v>
      </c>
      <c r="DC72" s="44">
        <f t="shared" si="150"/>
        <v>2.4210526315789471E-3</v>
      </c>
      <c r="DD72" s="44">
        <f t="shared" si="151"/>
        <v>2.0844250013389532E-3</v>
      </c>
      <c r="DE72" s="44">
        <f t="shared" si="152"/>
        <v>2.0753885934650372E-3</v>
      </c>
      <c r="DF72" s="44">
        <f t="shared" si="153"/>
        <v>1.7900979375076835E-3</v>
      </c>
      <c r="DG72" s="44">
        <f t="shared" si="154"/>
        <v>1.5165321038156496E-3</v>
      </c>
      <c r="DH72" s="44">
        <f t="shared" si="155"/>
        <v>9.0133891942641565E-4</v>
      </c>
      <c r="DI72" s="44">
        <f t="shared" si="156"/>
        <v>1.0762440050012629E-3</v>
      </c>
      <c r="DJ72" s="44">
        <f t="shared" si="157"/>
        <v>9.3138063084759941E-4</v>
      </c>
      <c r="DK72" s="44">
        <f t="shared" si="158"/>
        <v>6.4409064026806182E-4</v>
      </c>
      <c r="DL72" s="44">
        <f t="shared" si="159"/>
        <v>2.8792630029947781E-4</v>
      </c>
      <c r="DM72" s="44">
        <f t="shared" si="160"/>
        <v>3.2101936875288974E-4</v>
      </c>
      <c r="DN72" s="43">
        <f t="shared" si="161"/>
        <v>7.5164602800282889E-5</v>
      </c>
      <c r="EU72" s="38">
        <v>67</v>
      </c>
      <c r="EV72" s="39" t="s">
        <v>284</v>
      </c>
      <c r="EW72" s="2" t="s">
        <v>461</v>
      </c>
      <c r="EX72" s="52">
        <f t="shared" si="162"/>
        <v>1.1070033833214886E-2</v>
      </c>
      <c r="EY72" s="52">
        <f t="shared" si="163"/>
        <v>1.301384643270646E-2</v>
      </c>
      <c r="FB72" s="38">
        <v>67</v>
      </c>
      <c r="FC72" s="39" t="s">
        <v>284</v>
      </c>
      <c r="FD72" s="2" t="s">
        <v>461</v>
      </c>
      <c r="FE72" s="49">
        <f t="shared" si="164"/>
        <v>0.54035505446026622</v>
      </c>
    </row>
    <row r="73" spans="2:161" x14ac:dyDescent="0.25">
      <c r="B73" s="38">
        <v>68</v>
      </c>
      <c r="C73" s="39" t="s">
        <v>285</v>
      </c>
      <c r="D73" s="7">
        <v>3</v>
      </c>
      <c r="E73" s="7">
        <v>3</v>
      </c>
      <c r="F73" s="7">
        <v>2</v>
      </c>
      <c r="G73" s="7">
        <v>3</v>
      </c>
      <c r="H73" s="7">
        <v>3</v>
      </c>
      <c r="I73" s="7">
        <v>3</v>
      </c>
      <c r="J73" s="7">
        <v>3</v>
      </c>
      <c r="K73" s="7">
        <v>2</v>
      </c>
      <c r="L73" s="7">
        <v>2</v>
      </c>
      <c r="M73" s="7">
        <v>3</v>
      </c>
      <c r="N73" s="7">
        <v>3</v>
      </c>
      <c r="O73" s="7">
        <v>2</v>
      </c>
      <c r="P73" s="7">
        <v>3</v>
      </c>
      <c r="Q73" s="7">
        <v>2</v>
      </c>
      <c r="R73" s="2">
        <v>2</v>
      </c>
      <c r="S73" s="2">
        <v>2</v>
      </c>
      <c r="T73" s="7">
        <v>3</v>
      </c>
      <c r="U73" s="7">
        <v>3</v>
      </c>
      <c r="V73" s="7">
        <v>2</v>
      </c>
      <c r="W73" s="7">
        <v>3</v>
      </c>
      <c r="X73" s="7">
        <v>3</v>
      </c>
      <c r="Y73" s="7">
        <v>2</v>
      </c>
      <c r="Z73" s="7">
        <v>3</v>
      </c>
      <c r="AA73" s="7">
        <v>2</v>
      </c>
      <c r="AB73" s="7">
        <v>2</v>
      </c>
      <c r="AC73" s="7">
        <v>3</v>
      </c>
      <c r="AF73" s="38">
        <v>68</v>
      </c>
      <c r="AG73" s="39" t="s">
        <v>285</v>
      </c>
      <c r="AH73" s="7">
        <f t="shared" si="84"/>
        <v>9</v>
      </c>
      <c r="AI73" s="7">
        <f t="shared" si="85"/>
        <v>9</v>
      </c>
      <c r="AJ73" s="7">
        <f t="shared" si="86"/>
        <v>4</v>
      </c>
      <c r="AK73" s="7">
        <f t="shared" si="87"/>
        <v>9</v>
      </c>
      <c r="AL73" s="7">
        <f t="shared" si="88"/>
        <v>9</v>
      </c>
      <c r="AM73" s="7">
        <f t="shared" si="89"/>
        <v>9</v>
      </c>
      <c r="AN73" s="7">
        <f t="shared" si="90"/>
        <v>9</v>
      </c>
      <c r="AO73" s="7">
        <f t="shared" si="91"/>
        <v>4</v>
      </c>
      <c r="AP73" s="7">
        <f t="shared" si="92"/>
        <v>4</v>
      </c>
      <c r="AQ73" s="7">
        <f t="shared" si="93"/>
        <v>9</v>
      </c>
      <c r="AR73" s="7">
        <f t="shared" si="94"/>
        <v>9</v>
      </c>
      <c r="AS73" s="7">
        <f t="shared" si="95"/>
        <v>4</v>
      </c>
      <c r="AT73" s="7">
        <f t="shared" si="96"/>
        <v>9</v>
      </c>
      <c r="AU73" s="7">
        <f t="shared" si="97"/>
        <v>4</v>
      </c>
      <c r="AV73" s="7">
        <f t="shared" si="98"/>
        <v>4</v>
      </c>
      <c r="AW73" s="7">
        <f t="shared" si="99"/>
        <v>4</v>
      </c>
      <c r="AX73" s="7">
        <f t="shared" si="100"/>
        <v>9</v>
      </c>
      <c r="AY73" s="7">
        <f t="shared" si="101"/>
        <v>9</v>
      </c>
      <c r="AZ73" s="7">
        <f t="shared" si="102"/>
        <v>4</v>
      </c>
      <c r="BA73" s="7">
        <f t="shared" si="103"/>
        <v>9</v>
      </c>
      <c r="BB73" s="7">
        <f t="shared" si="104"/>
        <v>9</v>
      </c>
      <c r="BC73" s="7">
        <f t="shared" si="105"/>
        <v>4</v>
      </c>
      <c r="BD73" s="7">
        <f t="shared" si="106"/>
        <v>9</v>
      </c>
      <c r="BE73" s="7">
        <f t="shared" si="107"/>
        <v>4</v>
      </c>
      <c r="BF73" s="7">
        <f t="shared" si="108"/>
        <v>4</v>
      </c>
      <c r="BG73" s="7">
        <f t="shared" si="109"/>
        <v>9</v>
      </c>
      <c r="BI73" s="38">
        <v>68</v>
      </c>
      <c r="BJ73" s="39" t="s">
        <v>285</v>
      </c>
      <c r="BK73" s="44">
        <f t="shared" si="110"/>
        <v>9.9558496739995797E-2</v>
      </c>
      <c r="BL73" s="44">
        <f t="shared" si="111"/>
        <v>0.10969086361906959</v>
      </c>
      <c r="BM73" s="44">
        <f t="shared" si="112"/>
        <v>7.0754913767722499E-2</v>
      </c>
      <c r="BN73" s="44">
        <f t="shared" si="113"/>
        <v>0.11043152607484655</v>
      </c>
      <c r="BO73" s="44">
        <f t="shared" si="114"/>
        <v>0.1090368546277221</v>
      </c>
      <c r="BP73" s="44">
        <f t="shared" si="115"/>
        <v>0.11058146711617285</v>
      </c>
      <c r="BQ73" s="44">
        <f t="shared" si="116"/>
        <v>0.11050642030256359</v>
      </c>
      <c r="BR73" s="44">
        <f t="shared" si="117"/>
        <v>7.079923254047886E-2</v>
      </c>
      <c r="BS73" s="44">
        <f t="shared" si="118"/>
        <v>2.3698944887213864E-2</v>
      </c>
      <c r="BT73" s="44">
        <f t="shared" si="119"/>
        <v>0.11149412193707495</v>
      </c>
      <c r="BU73" s="44">
        <f t="shared" si="120"/>
        <v>0.10660035817780522</v>
      </c>
      <c r="BV73" s="44">
        <f t="shared" si="121"/>
        <v>7.2452355600221841E-2</v>
      </c>
      <c r="BW73" s="44">
        <f t="shared" si="122"/>
        <v>0.10832372170111783</v>
      </c>
      <c r="BX73" s="44">
        <f t="shared" si="123"/>
        <v>7.500586006173493E-2</v>
      </c>
      <c r="BY73" s="44">
        <f t="shared" si="124"/>
        <v>0.10526315789473684</v>
      </c>
      <c r="BZ73" s="44">
        <f t="shared" si="125"/>
        <v>9.9258333397093015E-2</v>
      </c>
      <c r="CA73" s="44">
        <f t="shared" si="126"/>
        <v>0.11529936630361318</v>
      </c>
      <c r="CB73" s="44">
        <f t="shared" si="127"/>
        <v>0.11188112109423022</v>
      </c>
      <c r="CC73" s="44">
        <f t="shared" si="128"/>
        <v>7.221581446741189E-2</v>
      </c>
      <c r="CD73" s="44">
        <f t="shared" si="129"/>
        <v>0.11266736492830196</v>
      </c>
      <c r="CE73" s="44">
        <f t="shared" si="130"/>
        <v>0.10762440050012628</v>
      </c>
      <c r="CF73" s="44">
        <f t="shared" si="131"/>
        <v>7.7615052570633281E-2</v>
      </c>
      <c r="CG73" s="44">
        <f t="shared" si="132"/>
        <v>0.10734844004467697</v>
      </c>
      <c r="CH73" s="44">
        <f t="shared" si="133"/>
        <v>7.198157507486945E-2</v>
      </c>
      <c r="CI73" s="44">
        <f t="shared" si="134"/>
        <v>7.1337637500642162E-2</v>
      </c>
      <c r="CJ73" s="44">
        <f t="shared" si="135"/>
        <v>0.11274690420042432</v>
      </c>
      <c r="CM73" s="38">
        <v>68</v>
      </c>
      <c r="CN73" s="39" t="s">
        <v>285</v>
      </c>
      <c r="CO73" s="44">
        <f t="shared" si="136"/>
        <v>1.4734657517519378E-2</v>
      </c>
      <c r="CP73" s="44">
        <f t="shared" si="137"/>
        <v>1.2065994998097655E-2</v>
      </c>
      <c r="CQ73" s="44">
        <f t="shared" si="138"/>
        <v>6.4386971528627469E-3</v>
      </c>
      <c r="CR73" s="44">
        <f t="shared" si="139"/>
        <v>8.6136590338380305E-3</v>
      </c>
      <c r="CS73" s="44">
        <f t="shared" si="140"/>
        <v>7.414506114685103E-3</v>
      </c>
      <c r="CT73" s="44">
        <f t="shared" si="141"/>
        <v>6.6348880269703706E-3</v>
      </c>
      <c r="CU73" s="44">
        <f t="shared" si="142"/>
        <v>5.9673466963384341E-3</v>
      </c>
      <c r="CV73" s="44">
        <f t="shared" si="143"/>
        <v>3.4691623944834642E-3</v>
      </c>
      <c r="CW73" s="44">
        <f t="shared" si="144"/>
        <v>1.04275357503741E-3</v>
      </c>
      <c r="CX73" s="44">
        <f t="shared" si="145"/>
        <v>4.3482707555459231E-3</v>
      </c>
      <c r="CY73" s="44">
        <f t="shared" si="146"/>
        <v>3.8376128944009875E-3</v>
      </c>
      <c r="CZ73" s="44">
        <f t="shared" si="147"/>
        <v>2.3184753792070988E-3</v>
      </c>
      <c r="DA73" s="44">
        <f t="shared" si="148"/>
        <v>3.1413879293324173E-3</v>
      </c>
      <c r="DB73" s="44">
        <f t="shared" si="149"/>
        <v>1.9501523616051082E-3</v>
      </c>
      <c r="DC73" s="44">
        <f t="shared" si="150"/>
        <v>2.4210526315789471E-3</v>
      </c>
      <c r="DD73" s="44">
        <f t="shared" si="151"/>
        <v>2.0844250013389532E-3</v>
      </c>
      <c r="DE73" s="44">
        <f t="shared" si="152"/>
        <v>2.0753885934650372E-3</v>
      </c>
      <c r="DF73" s="44">
        <f t="shared" si="153"/>
        <v>1.7900979375076835E-3</v>
      </c>
      <c r="DG73" s="44">
        <f t="shared" si="154"/>
        <v>1.0110214025437665E-3</v>
      </c>
      <c r="DH73" s="44">
        <f t="shared" si="155"/>
        <v>1.3520083791396236E-3</v>
      </c>
      <c r="DI73" s="44">
        <f t="shared" si="156"/>
        <v>1.0762440050012629E-3</v>
      </c>
      <c r="DJ73" s="44">
        <f t="shared" si="157"/>
        <v>6.2092042056506624E-4</v>
      </c>
      <c r="DK73" s="44">
        <f t="shared" si="158"/>
        <v>6.4409064026806182E-4</v>
      </c>
      <c r="DL73" s="44">
        <f t="shared" si="159"/>
        <v>2.8792630029947781E-4</v>
      </c>
      <c r="DM73" s="44">
        <f t="shared" si="160"/>
        <v>2.140129125019265E-4</v>
      </c>
      <c r="DN73" s="43">
        <f t="shared" si="161"/>
        <v>1.1274690420042433E-4</v>
      </c>
      <c r="EU73" s="38">
        <v>68</v>
      </c>
      <c r="EV73" s="39" t="s">
        <v>285</v>
      </c>
      <c r="EW73" s="2" t="s">
        <v>462</v>
      </c>
      <c r="EX73" s="52">
        <f t="shared" si="162"/>
        <v>1.1199347825741815E-2</v>
      </c>
      <c r="EY73" s="52">
        <f t="shared" si="163"/>
        <v>1.1627774863356644E-2</v>
      </c>
      <c r="FB73" s="38">
        <v>68</v>
      </c>
      <c r="FC73" s="39" t="s">
        <v>285</v>
      </c>
      <c r="FD73" s="2" t="s">
        <v>462</v>
      </c>
      <c r="FE73" s="49">
        <f t="shared" si="164"/>
        <v>0.50938416644642281</v>
      </c>
    </row>
    <row r="74" spans="2:161" x14ac:dyDescent="0.25">
      <c r="B74" s="38">
        <v>69</v>
      </c>
      <c r="C74" s="39" t="s">
        <v>286</v>
      </c>
      <c r="D74" s="7">
        <v>2</v>
      </c>
      <c r="E74" s="7">
        <v>3</v>
      </c>
      <c r="F74" s="7">
        <v>2</v>
      </c>
      <c r="G74" s="7">
        <v>3</v>
      </c>
      <c r="H74" s="7">
        <v>3</v>
      </c>
      <c r="I74" s="7">
        <v>3</v>
      </c>
      <c r="J74" s="7">
        <v>3</v>
      </c>
      <c r="K74" s="7">
        <v>2</v>
      </c>
      <c r="L74" s="7">
        <v>2</v>
      </c>
      <c r="M74" s="7">
        <v>2</v>
      </c>
      <c r="N74" s="7">
        <v>3</v>
      </c>
      <c r="O74" s="7">
        <v>3</v>
      </c>
      <c r="P74" s="7">
        <v>3</v>
      </c>
      <c r="Q74" s="7">
        <v>3</v>
      </c>
      <c r="R74" s="2">
        <v>2</v>
      </c>
      <c r="S74" s="2">
        <v>2</v>
      </c>
      <c r="T74" s="7">
        <v>2</v>
      </c>
      <c r="U74" s="7">
        <v>1</v>
      </c>
      <c r="V74" s="7">
        <v>2</v>
      </c>
      <c r="W74" s="7">
        <v>2</v>
      </c>
      <c r="X74" s="7">
        <v>3</v>
      </c>
      <c r="Y74" s="7">
        <v>3</v>
      </c>
      <c r="Z74" s="7">
        <v>4</v>
      </c>
      <c r="AA74" s="7">
        <v>2</v>
      </c>
      <c r="AB74" s="7">
        <v>2</v>
      </c>
      <c r="AC74" s="7">
        <v>2</v>
      </c>
      <c r="AF74" s="38">
        <v>69</v>
      </c>
      <c r="AG74" s="39" t="s">
        <v>286</v>
      </c>
      <c r="AH74" s="7">
        <f t="shared" si="84"/>
        <v>4</v>
      </c>
      <c r="AI74" s="7">
        <f t="shared" si="85"/>
        <v>9</v>
      </c>
      <c r="AJ74" s="7">
        <f t="shared" si="86"/>
        <v>4</v>
      </c>
      <c r="AK74" s="7">
        <f t="shared" si="87"/>
        <v>9</v>
      </c>
      <c r="AL74" s="7">
        <f t="shared" si="88"/>
        <v>9</v>
      </c>
      <c r="AM74" s="7">
        <f t="shared" si="89"/>
        <v>9</v>
      </c>
      <c r="AN74" s="7">
        <f t="shared" si="90"/>
        <v>9</v>
      </c>
      <c r="AO74" s="7">
        <f t="shared" si="91"/>
        <v>4</v>
      </c>
      <c r="AP74" s="7">
        <f t="shared" si="92"/>
        <v>4</v>
      </c>
      <c r="AQ74" s="7">
        <f t="shared" si="93"/>
        <v>4</v>
      </c>
      <c r="AR74" s="7">
        <f t="shared" si="94"/>
        <v>9</v>
      </c>
      <c r="AS74" s="7">
        <f t="shared" si="95"/>
        <v>9</v>
      </c>
      <c r="AT74" s="7">
        <f t="shared" si="96"/>
        <v>9</v>
      </c>
      <c r="AU74" s="7">
        <f t="shared" si="97"/>
        <v>9</v>
      </c>
      <c r="AV74" s="7">
        <f t="shared" si="98"/>
        <v>4</v>
      </c>
      <c r="AW74" s="7">
        <f t="shared" si="99"/>
        <v>4</v>
      </c>
      <c r="AX74" s="7">
        <f t="shared" si="100"/>
        <v>4</v>
      </c>
      <c r="AY74" s="7">
        <f t="shared" si="101"/>
        <v>1</v>
      </c>
      <c r="AZ74" s="7">
        <f t="shared" si="102"/>
        <v>4</v>
      </c>
      <c r="BA74" s="7">
        <f t="shared" si="103"/>
        <v>4</v>
      </c>
      <c r="BB74" s="7">
        <f t="shared" si="104"/>
        <v>9</v>
      </c>
      <c r="BC74" s="7">
        <f t="shared" si="105"/>
        <v>9</v>
      </c>
      <c r="BD74" s="7">
        <f t="shared" si="106"/>
        <v>16</v>
      </c>
      <c r="BE74" s="7">
        <f t="shared" si="107"/>
        <v>4</v>
      </c>
      <c r="BF74" s="7">
        <f t="shared" si="108"/>
        <v>4</v>
      </c>
      <c r="BG74" s="7">
        <f t="shared" si="109"/>
        <v>4</v>
      </c>
      <c r="BI74" s="38">
        <v>69</v>
      </c>
      <c r="BJ74" s="39" t="s">
        <v>286</v>
      </c>
      <c r="BK74" s="44">
        <f t="shared" si="110"/>
        <v>6.6372331159997203E-2</v>
      </c>
      <c r="BL74" s="44">
        <f t="shared" si="111"/>
        <v>0.10969086361906959</v>
      </c>
      <c r="BM74" s="44">
        <f t="shared" si="112"/>
        <v>7.0754913767722499E-2</v>
      </c>
      <c r="BN74" s="44">
        <f t="shared" si="113"/>
        <v>0.11043152607484655</v>
      </c>
      <c r="BO74" s="44">
        <f t="shared" si="114"/>
        <v>0.1090368546277221</v>
      </c>
      <c r="BP74" s="44">
        <f t="shared" si="115"/>
        <v>0.11058146711617285</v>
      </c>
      <c r="BQ74" s="44">
        <f t="shared" si="116"/>
        <v>0.11050642030256359</v>
      </c>
      <c r="BR74" s="44">
        <f t="shared" si="117"/>
        <v>7.079923254047886E-2</v>
      </c>
      <c r="BS74" s="44">
        <f t="shared" si="118"/>
        <v>2.3698944887213864E-2</v>
      </c>
      <c r="BT74" s="44">
        <f t="shared" si="119"/>
        <v>7.4329414624716636E-2</v>
      </c>
      <c r="BU74" s="44">
        <f t="shared" si="120"/>
        <v>0.10660035817780522</v>
      </c>
      <c r="BV74" s="44">
        <f t="shared" si="121"/>
        <v>0.10867853340033277</v>
      </c>
      <c r="BW74" s="44">
        <f t="shared" si="122"/>
        <v>0.10832372170111783</v>
      </c>
      <c r="BX74" s="44">
        <f t="shared" si="123"/>
        <v>0.1125087900926024</v>
      </c>
      <c r="BY74" s="44">
        <f t="shared" si="124"/>
        <v>0.10526315789473684</v>
      </c>
      <c r="BZ74" s="44">
        <f t="shared" si="125"/>
        <v>9.9258333397093015E-2</v>
      </c>
      <c r="CA74" s="44">
        <f t="shared" si="126"/>
        <v>7.6866244202408784E-2</v>
      </c>
      <c r="CB74" s="44">
        <f t="shared" si="127"/>
        <v>3.7293707031410071E-2</v>
      </c>
      <c r="CC74" s="44">
        <f t="shared" si="128"/>
        <v>7.221581446741189E-2</v>
      </c>
      <c r="CD74" s="44">
        <f t="shared" si="129"/>
        <v>7.511157661886797E-2</v>
      </c>
      <c r="CE74" s="44">
        <f t="shared" si="130"/>
        <v>0.10762440050012628</v>
      </c>
      <c r="CF74" s="44">
        <f t="shared" si="131"/>
        <v>0.11642257885594992</v>
      </c>
      <c r="CG74" s="44">
        <f t="shared" si="132"/>
        <v>0.14313125339290264</v>
      </c>
      <c r="CH74" s="44">
        <f t="shared" si="133"/>
        <v>7.198157507486945E-2</v>
      </c>
      <c r="CI74" s="44">
        <f t="shared" si="134"/>
        <v>7.1337637500642162E-2</v>
      </c>
      <c r="CJ74" s="44">
        <f t="shared" si="135"/>
        <v>7.5164602800282893E-2</v>
      </c>
      <c r="CM74" s="38">
        <v>69</v>
      </c>
      <c r="CN74" s="39" t="s">
        <v>286</v>
      </c>
      <c r="CO74" s="44">
        <f t="shared" si="136"/>
        <v>9.8231050116795848E-3</v>
      </c>
      <c r="CP74" s="44">
        <f t="shared" si="137"/>
        <v>1.2065994998097655E-2</v>
      </c>
      <c r="CQ74" s="44">
        <f t="shared" si="138"/>
        <v>6.4386971528627469E-3</v>
      </c>
      <c r="CR74" s="44">
        <f t="shared" si="139"/>
        <v>8.6136590338380305E-3</v>
      </c>
      <c r="CS74" s="44">
        <f t="shared" si="140"/>
        <v>7.414506114685103E-3</v>
      </c>
      <c r="CT74" s="44">
        <f t="shared" si="141"/>
        <v>6.6348880269703706E-3</v>
      </c>
      <c r="CU74" s="44">
        <f t="shared" si="142"/>
        <v>5.9673466963384341E-3</v>
      </c>
      <c r="CV74" s="44">
        <f t="shared" si="143"/>
        <v>3.4691623944834642E-3</v>
      </c>
      <c r="CW74" s="44">
        <f t="shared" si="144"/>
        <v>1.04275357503741E-3</v>
      </c>
      <c r="CX74" s="44">
        <f t="shared" si="145"/>
        <v>2.8988471703639486E-3</v>
      </c>
      <c r="CY74" s="44">
        <f t="shared" si="146"/>
        <v>3.8376128944009875E-3</v>
      </c>
      <c r="CZ74" s="44">
        <f t="shared" si="147"/>
        <v>3.4777130688106489E-3</v>
      </c>
      <c r="DA74" s="44">
        <f t="shared" si="148"/>
        <v>3.1413879293324173E-3</v>
      </c>
      <c r="DB74" s="44">
        <f t="shared" si="149"/>
        <v>2.925228542407662E-3</v>
      </c>
      <c r="DC74" s="44">
        <f t="shared" si="150"/>
        <v>2.4210526315789471E-3</v>
      </c>
      <c r="DD74" s="44">
        <f t="shared" si="151"/>
        <v>2.0844250013389532E-3</v>
      </c>
      <c r="DE74" s="44">
        <f t="shared" si="152"/>
        <v>1.383592395643358E-3</v>
      </c>
      <c r="DF74" s="44">
        <f t="shared" si="153"/>
        <v>5.9669931250256117E-4</v>
      </c>
      <c r="DG74" s="44">
        <f t="shared" si="154"/>
        <v>1.0110214025437665E-3</v>
      </c>
      <c r="DH74" s="44">
        <f t="shared" si="155"/>
        <v>9.0133891942641565E-4</v>
      </c>
      <c r="DI74" s="44">
        <f t="shared" si="156"/>
        <v>1.0762440050012629E-3</v>
      </c>
      <c r="DJ74" s="44">
        <f t="shared" si="157"/>
        <v>9.3138063084759941E-4</v>
      </c>
      <c r="DK74" s="44">
        <f t="shared" si="158"/>
        <v>8.5878752035741586E-4</v>
      </c>
      <c r="DL74" s="44">
        <f t="shared" si="159"/>
        <v>2.8792630029947781E-4</v>
      </c>
      <c r="DM74" s="44">
        <f t="shared" si="160"/>
        <v>2.140129125019265E-4</v>
      </c>
      <c r="DN74" s="43">
        <f t="shared" si="161"/>
        <v>7.5164602800282889E-5</v>
      </c>
      <c r="EU74" s="38">
        <v>69</v>
      </c>
      <c r="EV74" s="39" t="s">
        <v>286</v>
      </c>
      <c r="EW74" s="2" t="s">
        <v>463</v>
      </c>
      <c r="EX74" s="52">
        <f t="shared" si="162"/>
        <v>1.4061989115819941E-2</v>
      </c>
      <c r="EY74" s="52">
        <f t="shared" si="163"/>
        <v>1.0401429245534558E-2</v>
      </c>
      <c r="FB74" s="38">
        <v>69</v>
      </c>
      <c r="FC74" s="39" t="s">
        <v>286</v>
      </c>
      <c r="FD74" s="2" t="s">
        <v>463</v>
      </c>
      <c r="FE74" s="49">
        <f t="shared" si="164"/>
        <v>0.42518298513694097</v>
      </c>
    </row>
    <row r="75" spans="2:161" x14ac:dyDescent="0.25">
      <c r="B75" s="38">
        <v>70</v>
      </c>
      <c r="C75" s="39" t="s">
        <v>287</v>
      </c>
      <c r="D75" s="7">
        <v>3</v>
      </c>
      <c r="E75" s="7">
        <v>2</v>
      </c>
      <c r="F75" s="7">
        <v>2</v>
      </c>
      <c r="G75" s="7">
        <v>2</v>
      </c>
      <c r="H75" s="7">
        <v>3</v>
      </c>
      <c r="I75" s="7">
        <v>2</v>
      </c>
      <c r="J75" s="7">
        <v>2</v>
      </c>
      <c r="K75" s="7">
        <v>2</v>
      </c>
      <c r="L75" s="7">
        <v>3</v>
      </c>
      <c r="M75" s="7">
        <v>2</v>
      </c>
      <c r="N75" s="7">
        <v>3</v>
      </c>
      <c r="O75" s="7">
        <v>3</v>
      </c>
      <c r="P75" s="7">
        <v>3</v>
      </c>
      <c r="Q75" s="7">
        <v>3</v>
      </c>
      <c r="R75" s="2">
        <v>2</v>
      </c>
      <c r="S75" s="2">
        <v>2</v>
      </c>
      <c r="T75" s="7">
        <v>2</v>
      </c>
      <c r="U75" s="7">
        <v>2</v>
      </c>
      <c r="V75" s="7">
        <v>3</v>
      </c>
      <c r="W75" s="7">
        <v>1</v>
      </c>
      <c r="X75" s="7">
        <v>3</v>
      </c>
      <c r="Y75" s="7">
        <v>3</v>
      </c>
      <c r="Z75" s="7">
        <v>2</v>
      </c>
      <c r="AA75" s="7">
        <v>2</v>
      </c>
      <c r="AB75" s="7">
        <v>2</v>
      </c>
      <c r="AC75" s="7">
        <v>2</v>
      </c>
      <c r="AF75" s="38">
        <v>70</v>
      </c>
      <c r="AG75" s="39" t="s">
        <v>287</v>
      </c>
      <c r="AH75" s="7">
        <f t="shared" si="84"/>
        <v>9</v>
      </c>
      <c r="AI75" s="7">
        <f t="shared" si="85"/>
        <v>4</v>
      </c>
      <c r="AJ75" s="7">
        <f t="shared" si="86"/>
        <v>4</v>
      </c>
      <c r="AK75" s="7">
        <f t="shared" si="87"/>
        <v>4</v>
      </c>
      <c r="AL75" s="7">
        <f t="shared" si="88"/>
        <v>9</v>
      </c>
      <c r="AM75" s="7">
        <f t="shared" si="89"/>
        <v>4</v>
      </c>
      <c r="AN75" s="7">
        <f t="shared" si="90"/>
        <v>4</v>
      </c>
      <c r="AO75" s="7">
        <f t="shared" si="91"/>
        <v>4</v>
      </c>
      <c r="AP75" s="7">
        <f t="shared" si="92"/>
        <v>9</v>
      </c>
      <c r="AQ75" s="7">
        <f t="shared" si="93"/>
        <v>4</v>
      </c>
      <c r="AR75" s="7">
        <f t="shared" si="94"/>
        <v>9</v>
      </c>
      <c r="AS75" s="7">
        <f t="shared" si="95"/>
        <v>9</v>
      </c>
      <c r="AT75" s="7">
        <f t="shared" si="96"/>
        <v>9</v>
      </c>
      <c r="AU75" s="7">
        <f t="shared" si="97"/>
        <v>9</v>
      </c>
      <c r="AV75" s="7">
        <f t="shared" si="98"/>
        <v>4</v>
      </c>
      <c r="AW75" s="7">
        <f t="shared" si="99"/>
        <v>4</v>
      </c>
      <c r="AX75" s="7">
        <f t="shared" si="100"/>
        <v>4</v>
      </c>
      <c r="AY75" s="7">
        <f t="shared" si="101"/>
        <v>4</v>
      </c>
      <c r="AZ75" s="7">
        <f t="shared" si="102"/>
        <v>9</v>
      </c>
      <c r="BA75" s="7">
        <f t="shared" si="103"/>
        <v>1</v>
      </c>
      <c r="BB75" s="7">
        <f t="shared" si="104"/>
        <v>9</v>
      </c>
      <c r="BC75" s="7">
        <f t="shared" si="105"/>
        <v>9</v>
      </c>
      <c r="BD75" s="7">
        <f t="shared" si="106"/>
        <v>4</v>
      </c>
      <c r="BE75" s="7">
        <f t="shared" si="107"/>
        <v>4</v>
      </c>
      <c r="BF75" s="7">
        <f t="shared" si="108"/>
        <v>4</v>
      </c>
      <c r="BG75" s="7">
        <f t="shared" si="109"/>
        <v>4</v>
      </c>
      <c r="BI75" s="38">
        <v>70</v>
      </c>
      <c r="BJ75" s="39" t="s">
        <v>287</v>
      </c>
      <c r="BK75" s="44">
        <f t="shared" si="110"/>
        <v>9.9558496739995797E-2</v>
      </c>
      <c r="BL75" s="44">
        <f t="shared" si="111"/>
        <v>7.3127242412713067E-2</v>
      </c>
      <c r="BM75" s="44">
        <f t="shared" si="112"/>
        <v>7.0754913767722499E-2</v>
      </c>
      <c r="BN75" s="44">
        <f t="shared" si="113"/>
        <v>7.3621017383231027E-2</v>
      </c>
      <c r="BO75" s="44">
        <f t="shared" si="114"/>
        <v>0.1090368546277221</v>
      </c>
      <c r="BP75" s="44">
        <f t="shared" si="115"/>
        <v>7.3720978077448568E-2</v>
      </c>
      <c r="BQ75" s="44">
        <f t="shared" si="116"/>
        <v>7.3670946868375733E-2</v>
      </c>
      <c r="BR75" s="44">
        <f t="shared" si="117"/>
        <v>7.079923254047886E-2</v>
      </c>
      <c r="BS75" s="44">
        <f t="shared" si="118"/>
        <v>3.55484173308208E-2</v>
      </c>
      <c r="BT75" s="44">
        <f t="shared" si="119"/>
        <v>7.4329414624716636E-2</v>
      </c>
      <c r="BU75" s="44">
        <f t="shared" si="120"/>
        <v>0.10660035817780522</v>
      </c>
      <c r="BV75" s="44">
        <f t="shared" si="121"/>
        <v>0.10867853340033277</v>
      </c>
      <c r="BW75" s="44">
        <f t="shared" si="122"/>
        <v>0.10832372170111783</v>
      </c>
      <c r="BX75" s="44">
        <f t="shared" si="123"/>
        <v>0.1125087900926024</v>
      </c>
      <c r="BY75" s="44">
        <f t="shared" si="124"/>
        <v>0.10526315789473684</v>
      </c>
      <c r="BZ75" s="44">
        <f t="shared" si="125"/>
        <v>9.9258333397093015E-2</v>
      </c>
      <c r="CA75" s="44">
        <f t="shared" si="126"/>
        <v>7.6866244202408784E-2</v>
      </c>
      <c r="CB75" s="44">
        <f t="shared" si="127"/>
        <v>7.4587414062820143E-2</v>
      </c>
      <c r="CC75" s="44">
        <f t="shared" si="128"/>
        <v>0.10832372170111783</v>
      </c>
      <c r="CD75" s="44">
        <f t="shared" si="129"/>
        <v>3.7555788309433985E-2</v>
      </c>
      <c r="CE75" s="44">
        <f t="shared" si="130"/>
        <v>0.10762440050012628</v>
      </c>
      <c r="CF75" s="44">
        <f t="shared" si="131"/>
        <v>0.11642257885594992</v>
      </c>
      <c r="CG75" s="44">
        <f t="shared" si="132"/>
        <v>7.156562669645132E-2</v>
      </c>
      <c r="CH75" s="44">
        <f t="shared" si="133"/>
        <v>7.198157507486945E-2</v>
      </c>
      <c r="CI75" s="44">
        <f t="shared" si="134"/>
        <v>7.1337637500642162E-2</v>
      </c>
      <c r="CJ75" s="44">
        <f t="shared" si="135"/>
        <v>7.5164602800282893E-2</v>
      </c>
      <c r="CM75" s="38">
        <v>70</v>
      </c>
      <c r="CN75" s="39" t="s">
        <v>287</v>
      </c>
      <c r="CO75" s="44">
        <f t="shared" si="136"/>
        <v>1.4734657517519378E-2</v>
      </c>
      <c r="CP75" s="44">
        <f t="shared" si="137"/>
        <v>8.0439966653984372E-3</v>
      </c>
      <c r="CQ75" s="44">
        <f t="shared" si="138"/>
        <v>6.4386971528627469E-3</v>
      </c>
      <c r="CR75" s="44">
        <f t="shared" si="139"/>
        <v>5.7424393558920201E-3</v>
      </c>
      <c r="CS75" s="44">
        <f t="shared" si="140"/>
        <v>7.414506114685103E-3</v>
      </c>
      <c r="CT75" s="44">
        <f t="shared" si="141"/>
        <v>4.423258684646914E-3</v>
      </c>
      <c r="CU75" s="44">
        <f t="shared" si="142"/>
        <v>3.9782311308922897E-3</v>
      </c>
      <c r="CV75" s="44">
        <f t="shared" si="143"/>
        <v>3.4691623944834642E-3</v>
      </c>
      <c r="CW75" s="44">
        <f t="shared" si="144"/>
        <v>1.5641303625561151E-3</v>
      </c>
      <c r="CX75" s="44">
        <f t="shared" si="145"/>
        <v>2.8988471703639486E-3</v>
      </c>
      <c r="CY75" s="44">
        <f t="shared" si="146"/>
        <v>3.8376128944009875E-3</v>
      </c>
      <c r="CZ75" s="44">
        <f t="shared" si="147"/>
        <v>3.4777130688106489E-3</v>
      </c>
      <c r="DA75" s="44">
        <f t="shared" si="148"/>
        <v>3.1413879293324173E-3</v>
      </c>
      <c r="DB75" s="44">
        <f t="shared" si="149"/>
        <v>2.925228542407662E-3</v>
      </c>
      <c r="DC75" s="44">
        <f t="shared" si="150"/>
        <v>2.4210526315789471E-3</v>
      </c>
      <c r="DD75" s="44">
        <f t="shared" si="151"/>
        <v>2.0844250013389532E-3</v>
      </c>
      <c r="DE75" s="44">
        <f t="shared" si="152"/>
        <v>1.383592395643358E-3</v>
      </c>
      <c r="DF75" s="44">
        <f t="shared" si="153"/>
        <v>1.1933986250051223E-3</v>
      </c>
      <c r="DG75" s="44">
        <f t="shared" si="154"/>
        <v>1.5165321038156496E-3</v>
      </c>
      <c r="DH75" s="44">
        <f t="shared" si="155"/>
        <v>4.5066945971320783E-4</v>
      </c>
      <c r="DI75" s="44">
        <f t="shared" si="156"/>
        <v>1.0762440050012629E-3</v>
      </c>
      <c r="DJ75" s="44">
        <f t="shared" si="157"/>
        <v>9.3138063084759941E-4</v>
      </c>
      <c r="DK75" s="44">
        <f t="shared" si="158"/>
        <v>4.2939376017870793E-4</v>
      </c>
      <c r="DL75" s="44">
        <f t="shared" si="159"/>
        <v>2.8792630029947781E-4</v>
      </c>
      <c r="DM75" s="44">
        <f t="shared" si="160"/>
        <v>2.140129125019265E-4</v>
      </c>
      <c r="DN75" s="43">
        <f t="shared" si="161"/>
        <v>7.5164602800282889E-5</v>
      </c>
      <c r="EU75" s="38">
        <v>70</v>
      </c>
      <c r="EV75" s="39" t="s">
        <v>287</v>
      </c>
      <c r="EW75" s="2" t="s">
        <v>464</v>
      </c>
      <c r="EX75" s="52">
        <f t="shared" si="162"/>
        <v>1.294494051584995E-2</v>
      </c>
      <c r="EY75" s="52">
        <f t="shared" si="163"/>
        <v>9.0864787484352845E-3</v>
      </c>
      <c r="FB75" s="38">
        <v>70</v>
      </c>
      <c r="FC75" s="39" t="s">
        <v>287</v>
      </c>
      <c r="FD75" s="2" t="s">
        <v>464</v>
      </c>
      <c r="FE75" s="49">
        <f t="shared" si="164"/>
        <v>0.41243274613566194</v>
      </c>
    </row>
    <row r="76" spans="2:161" x14ac:dyDescent="0.25">
      <c r="B76" s="38">
        <v>71</v>
      </c>
      <c r="C76" s="39" t="s">
        <v>288</v>
      </c>
      <c r="D76" s="7">
        <v>2</v>
      </c>
      <c r="E76" s="7">
        <v>2</v>
      </c>
      <c r="F76" s="7">
        <v>2</v>
      </c>
      <c r="G76" s="7">
        <v>3</v>
      </c>
      <c r="H76" s="7">
        <v>3</v>
      </c>
      <c r="I76" s="7">
        <v>2</v>
      </c>
      <c r="J76" s="7">
        <v>3</v>
      </c>
      <c r="K76" s="7">
        <v>3</v>
      </c>
      <c r="L76" s="7">
        <v>2</v>
      </c>
      <c r="M76" s="7">
        <v>3</v>
      </c>
      <c r="N76" s="7">
        <v>3</v>
      </c>
      <c r="O76" s="7">
        <v>3</v>
      </c>
      <c r="P76" s="7">
        <v>3</v>
      </c>
      <c r="Q76" s="7">
        <v>3</v>
      </c>
      <c r="R76" s="2">
        <v>2</v>
      </c>
      <c r="S76" s="2">
        <v>2</v>
      </c>
      <c r="T76" s="7">
        <v>2</v>
      </c>
      <c r="U76" s="7">
        <v>2</v>
      </c>
      <c r="V76" s="7">
        <v>3</v>
      </c>
      <c r="W76" s="7">
        <v>3</v>
      </c>
      <c r="X76" s="7">
        <v>2</v>
      </c>
      <c r="Y76" s="7">
        <v>2</v>
      </c>
      <c r="Z76" s="7">
        <v>2</v>
      </c>
      <c r="AA76" s="7">
        <v>2</v>
      </c>
      <c r="AB76" s="7">
        <v>2</v>
      </c>
      <c r="AC76" s="7">
        <v>2</v>
      </c>
      <c r="AF76" s="38">
        <v>71</v>
      </c>
      <c r="AG76" s="39" t="s">
        <v>288</v>
      </c>
      <c r="AH76" s="7">
        <f t="shared" si="84"/>
        <v>4</v>
      </c>
      <c r="AI76" s="7">
        <f t="shared" si="85"/>
        <v>4</v>
      </c>
      <c r="AJ76" s="7">
        <f t="shared" si="86"/>
        <v>4</v>
      </c>
      <c r="AK76" s="7">
        <f t="shared" si="87"/>
        <v>9</v>
      </c>
      <c r="AL76" s="7">
        <f t="shared" si="88"/>
        <v>9</v>
      </c>
      <c r="AM76" s="7">
        <f t="shared" si="89"/>
        <v>4</v>
      </c>
      <c r="AN76" s="7">
        <f t="shared" si="90"/>
        <v>9</v>
      </c>
      <c r="AO76" s="7">
        <f t="shared" si="91"/>
        <v>9</v>
      </c>
      <c r="AP76" s="7">
        <f t="shared" si="92"/>
        <v>4</v>
      </c>
      <c r="AQ76" s="7">
        <f t="shared" si="93"/>
        <v>9</v>
      </c>
      <c r="AR76" s="7">
        <f t="shared" si="94"/>
        <v>9</v>
      </c>
      <c r="AS76" s="7">
        <f t="shared" si="95"/>
        <v>9</v>
      </c>
      <c r="AT76" s="7">
        <f t="shared" si="96"/>
        <v>9</v>
      </c>
      <c r="AU76" s="7">
        <f t="shared" si="97"/>
        <v>9</v>
      </c>
      <c r="AV76" s="7">
        <f t="shared" si="98"/>
        <v>4</v>
      </c>
      <c r="AW76" s="7">
        <f t="shared" si="99"/>
        <v>4</v>
      </c>
      <c r="AX76" s="7">
        <f t="shared" si="100"/>
        <v>4</v>
      </c>
      <c r="AY76" s="7">
        <f t="shared" si="101"/>
        <v>4</v>
      </c>
      <c r="AZ76" s="7">
        <f t="shared" si="102"/>
        <v>9</v>
      </c>
      <c r="BA76" s="7">
        <f t="shared" si="103"/>
        <v>9</v>
      </c>
      <c r="BB76" s="7">
        <f t="shared" si="104"/>
        <v>4</v>
      </c>
      <c r="BC76" s="7">
        <f t="shared" si="105"/>
        <v>4</v>
      </c>
      <c r="BD76" s="7">
        <f t="shared" si="106"/>
        <v>4</v>
      </c>
      <c r="BE76" s="7">
        <f t="shared" si="107"/>
        <v>4</v>
      </c>
      <c r="BF76" s="7">
        <f t="shared" si="108"/>
        <v>4</v>
      </c>
      <c r="BG76" s="7">
        <f t="shared" si="109"/>
        <v>4</v>
      </c>
      <c r="BI76" s="38">
        <v>71</v>
      </c>
      <c r="BJ76" s="39" t="s">
        <v>288</v>
      </c>
      <c r="BK76" s="44">
        <f t="shared" si="110"/>
        <v>6.6372331159997203E-2</v>
      </c>
      <c r="BL76" s="44">
        <f t="shared" si="111"/>
        <v>7.3127242412713067E-2</v>
      </c>
      <c r="BM76" s="44">
        <f t="shared" si="112"/>
        <v>7.0754913767722499E-2</v>
      </c>
      <c r="BN76" s="44">
        <f t="shared" si="113"/>
        <v>0.11043152607484655</v>
      </c>
      <c r="BO76" s="44">
        <f t="shared" si="114"/>
        <v>0.1090368546277221</v>
      </c>
      <c r="BP76" s="44">
        <f t="shared" si="115"/>
        <v>7.3720978077448568E-2</v>
      </c>
      <c r="BQ76" s="44">
        <f t="shared" si="116"/>
        <v>0.11050642030256359</v>
      </c>
      <c r="BR76" s="44">
        <f t="shared" si="117"/>
        <v>0.1061988488107183</v>
      </c>
      <c r="BS76" s="44">
        <f t="shared" si="118"/>
        <v>2.3698944887213864E-2</v>
      </c>
      <c r="BT76" s="44">
        <f t="shared" si="119"/>
        <v>0.11149412193707495</v>
      </c>
      <c r="BU76" s="44">
        <f t="shared" si="120"/>
        <v>0.10660035817780522</v>
      </c>
      <c r="BV76" s="44">
        <f t="shared" si="121"/>
        <v>0.10867853340033277</v>
      </c>
      <c r="BW76" s="44">
        <f t="shared" si="122"/>
        <v>0.10832372170111783</v>
      </c>
      <c r="BX76" s="44">
        <f t="shared" si="123"/>
        <v>0.1125087900926024</v>
      </c>
      <c r="BY76" s="44">
        <f t="shared" si="124"/>
        <v>0.10526315789473684</v>
      </c>
      <c r="BZ76" s="44">
        <f t="shared" si="125"/>
        <v>9.9258333397093015E-2</v>
      </c>
      <c r="CA76" s="44">
        <f t="shared" si="126"/>
        <v>7.6866244202408784E-2</v>
      </c>
      <c r="CB76" s="44">
        <f t="shared" si="127"/>
        <v>7.4587414062820143E-2</v>
      </c>
      <c r="CC76" s="44">
        <f t="shared" si="128"/>
        <v>0.10832372170111783</v>
      </c>
      <c r="CD76" s="44">
        <f t="shared" si="129"/>
        <v>0.11266736492830196</v>
      </c>
      <c r="CE76" s="44">
        <f t="shared" si="130"/>
        <v>7.1749600333417526E-2</v>
      </c>
      <c r="CF76" s="44">
        <f t="shared" si="131"/>
        <v>7.7615052570633281E-2</v>
      </c>
      <c r="CG76" s="44">
        <f t="shared" si="132"/>
        <v>7.156562669645132E-2</v>
      </c>
      <c r="CH76" s="44">
        <f t="shared" si="133"/>
        <v>7.198157507486945E-2</v>
      </c>
      <c r="CI76" s="44">
        <f t="shared" si="134"/>
        <v>7.1337637500642162E-2</v>
      </c>
      <c r="CJ76" s="44">
        <f t="shared" si="135"/>
        <v>7.5164602800282893E-2</v>
      </c>
      <c r="CM76" s="38">
        <v>71</v>
      </c>
      <c r="CN76" s="39" t="s">
        <v>288</v>
      </c>
      <c r="CO76" s="44">
        <f t="shared" si="136"/>
        <v>9.8231050116795848E-3</v>
      </c>
      <c r="CP76" s="44">
        <f t="shared" si="137"/>
        <v>8.0439966653984372E-3</v>
      </c>
      <c r="CQ76" s="44">
        <f t="shared" si="138"/>
        <v>6.4386971528627469E-3</v>
      </c>
      <c r="CR76" s="44">
        <f t="shared" si="139"/>
        <v>8.6136590338380305E-3</v>
      </c>
      <c r="CS76" s="44">
        <f t="shared" si="140"/>
        <v>7.414506114685103E-3</v>
      </c>
      <c r="CT76" s="44">
        <f t="shared" si="141"/>
        <v>4.423258684646914E-3</v>
      </c>
      <c r="CU76" s="44">
        <f t="shared" si="142"/>
        <v>5.9673466963384341E-3</v>
      </c>
      <c r="CV76" s="44">
        <f t="shared" si="143"/>
        <v>5.2037435917251969E-3</v>
      </c>
      <c r="CW76" s="44">
        <f t="shared" si="144"/>
        <v>1.04275357503741E-3</v>
      </c>
      <c r="CX76" s="44">
        <f t="shared" si="145"/>
        <v>4.3482707555459231E-3</v>
      </c>
      <c r="CY76" s="44">
        <f t="shared" si="146"/>
        <v>3.8376128944009875E-3</v>
      </c>
      <c r="CZ76" s="44">
        <f t="shared" si="147"/>
        <v>3.4777130688106489E-3</v>
      </c>
      <c r="DA76" s="44">
        <f t="shared" si="148"/>
        <v>3.1413879293324173E-3</v>
      </c>
      <c r="DB76" s="44">
        <f t="shared" si="149"/>
        <v>2.925228542407662E-3</v>
      </c>
      <c r="DC76" s="44">
        <f t="shared" si="150"/>
        <v>2.4210526315789471E-3</v>
      </c>
      <c r="DD76" s="44">
        <f t="shared" si="151"/>
        <v>2.0844250013389532E-3</v>
      </c>
      <c r="DE76" s="44">
        <f t="shared" si="152"/>
        <v>1.383592395643358E-3</v>
      </c>
      <c r="DF76" s="44">
        <f t="shared" si="153"/>
        <v>1.1933986250051223E-3</v>
      </c>
      <c r="DG76" s="44">
        <f t="shared" si="154"/>
        <v>1.5165321038156496E-3</v>
      </c>
      <c r="DH76" s="44">
        <f t="shared" si="155"/>
        <v>1.3520083791396236E-3</v>
      </c>
      <c r="DI76" s="44">
        <f t="shared" si="156"/>
        <v>7.1749600333417525E-4</v>
      </c>
      <c r="DJ76" s="44">
        <f t="shared" si="157"/>
        <v>6.2092042056506624E-4</v>
      </c>
      <c r="DK76" s="44">
        <f t="shared" si="158"/>
        <v>4.2939376017870793E-4</v>
      </c>
      <c r="DL76" s="44">
        <f t="shared" si="159"/>
        <v>2.8792630029947781E-4</v>
      </c>
      <c r="DM76" s="44">
        <f t="shared" si="160"/>
        <v>2.140129125019265E-4</v>
      </c>
      <c r="DN76" s="43">
        <f t="shared" si="161"/>
        <v>7.5164602800282889E-5</v>
      </c>
      <c r="EU76" s="38">
        <v>71</v>
      </c>
      <c r="EV76" s="39" t="s">
        <v>288</v>
      </c>
      <c r="EW76" s="2" t="s">
        <v>465</v>
      </c>
      <c r="EX76" s="52">
        <f t="shared" si="162"/>
        <v>1.4704291262366585E-2</v>
      </c>
      <c r="EY76" s="52">
        <f t="shared" si="163"/>
        <v>9.3332160684559424E-3</v>
      </c>
      <c r="FB76" s="38">
        <v>71</v>
      </c>
      <c r="FC76" s="39" t="s">
        <v>288</v>
      </c>
      <c r="FD76" s="2" t="s">
        <v>465</v>
      </c>
      <c r="FE76" s="49">
        <f t="shared" si="164"/>
        <v>0.38827720112593611</v>
      </c>
    </row>
    <row r="77" spans="2:161" x14ac:dyDescent="0.25">
      <c r="B77" s="38">
        <v>72</v>
      </c>
      <c r="C77" s="39" t="s">
        <v>289</v>
      </c>
      <c r="D77" s="7">
        <v>2</v>
      </c>
      <c r="E77" s="7">
        <v>2</v>
      </c>
      <c r="F77" s="7">
        <v>3</v>
      </c>
      <c r="G77" s="7">
        <v>3</v>
      </c>
      <c r="H77" s="7">
        <v>2</v>
      </c>
      <c r="I77" s="7">
        <v>2</v>
      </c>
      <c r="J77" s="7">
        <v>3</v>
      </c>
      <c r="K77" s="7">
        <v>3</v>
      </c>
      <c r="L77" s="7">
        <v>2</v>
      </c>
      <c r="M77" s="7">
        <v>3</v>
      </c>
      <c r="N77" s="7">
        <v>3</v>
      </c>
      <c r="O77" s="7">
        <v>3</v>
      </c>
      <c r="P77" s="7">
        <v>3</v>
      </c>
      <c r="Q77" s="7">
        <v>3</v>
      </c>
      <c r="R77" s="2">
        <v>2</v>
      </c>
      <c r="S77" s="2">
        <v>2</v>
      </c>
      <c r="T77" s="7">
        <v>4</v>
      </c>
      <c r="U77" s="7">
        <v>2</v>
      </c>
      <c r="V77" s="7">
        <v>3</v>
      </c>
      <c r="W77" s="7">
        <v>3</v>
      </c>
      <c r="X77" s="7">
        <v>3</v>
      </c>
      <c r="Y77" s="7">
        <v>2</v>
      </c>
      <c r="Z77" s="7">
        <v>2</v>
      </c>
      <c r="AA77" s="7">
        <v>3</v>
      </c>
      <c r="AB77" s="7">
        <v>3</v>
      </c>
      <c r="AC77" s="7">
        <v>3</v>
      </c>
      <c r="AF77" s="38">
        <v>72</v>
      </c>
      <c r="AG77" s="39" t="s">
        <v>289</v>
      </c>
      <c r="AH77" s="7">
        <f t="shared" si="84"/>
        <v>4</v>
      </c>
      <c r="AI77" s="7">
        <f t="shared" si="85"/>
        <v>4</v>
      </c>
      <c r="AJ77" s="7">
        <f t="shared" si="86"/>
        <v>9</v>
      </c>
      <c r="AK77" s="7">
        <f t="shared" si="87"/>
        <v>9</v>
      </c>
      <c r="AL77" s="7">
        <f t="shared" si="88"/>
        <v>4</v>
      </c>
      <c r="AM77" s="7">
        <f t="shared" si="89"/>
        <v>4</v>
      </c>
      <c r="AN77" s="7">
        <f t="shared" si="90"/>
        <v>9</v>
      </c>
      <c r="AO77" s="7">
        <f t="shared" si="91"/>
        <v>9</v>
      </c>
      <c r="AP77" s="7">
        <f t="shared" si="92"/>
        <v>4</v>
      </c>
      <c r="AQ77" s="7">
        <f t="shared" si="93"/>
        <v>9</v>
      </c>
      <c r="AR77" s="7">
        <f t="shared" si="94"/>
        <v>9</v>
      </c>
      <c r="AS77" s="7">
        <f t="shared" si="95"/>
        <v>9</v>
      </c>
      <c r="AT77" s="7">
        <f t="shared" si="96"/>
        <v>9</v>
      </c>
      <c r="AU77" s="7">
        <f t="shared" si="97"/>
        <v>9</v>
      </c>
      <c r="AV77" s="7">
        <f t="shared" si="98"/>
        <v>4</v>
      </c>
      <c r="AW77" s="7">
        <f t="shared" si="99"/>
        <v>4</v>
      </c>
      <c r="AX77" s="7">
        <f t="shared" si="100"/>
        <v>16</v>
      </c>
      <c r="AY77" s="7">
        <f t="shared" si="101"/>
        <v>4</v>
      </c>
      <c r="AZ77" s="7">
        <f t="shared" si="102"/>
        <v>9</v>
      </c>
      <c r="BA77" s="7">
        <f t="shared" si="103"/>
        <v>9</v>
      </c>
      <c r="BB77" s="7">
        <f t="shared" si="104"/>
        <v>9</v>
      </c>
      <c r="BC77" s="7">
        <f t="shared" si="105"/>
        <v>4</v>
      </c>
      <c r="BD77" s="7">
        <f t="shared" si="106"/>
        <v>4</v>
      </c>
      <c r="BE77" s="7">
        <f t="shared" si="107"/>
        <v>9</v>
      </c>
      <c r="BF77" s="7">
        <f t="shared" si="108"/>
        <v>9</v>
      </c>
      <c r="BG77" s="7">
        <f t="shared" si="109"/>
        <v>9</v>
      </c>
      <c r="BI77" s="38">
        <v>72</v>
      </c>
      <c r="BJ77" s="39" t="s">
        <v>289</v>
      </c>
      <c r="BK77" s="44">
        <f t="shared" si="110"/>
        <v>6.6372331159997203E-2</v>
      </c>
      <c r="BL77" s="44">
        <f t="shared" si="111"/>
        <v>7.3127242412713067E-2</v>
      </c>
      <c r="BM77" s="44">
        <f t="shared" si="112"/>
        <v>0.10613237065158375</v>
      </c>
      <c r="BN77" s="44">
        <f t="shared" si="113"/>
        <v>0.11043152607484655</v>
      </c>
      <c r="BO77" s="44">
        <f t="shared" si="114"/>
        <v>7.2691236418481395E-2</v>
      </c>
      <c r="BP77" s="44">
        <f t="shared" si="115"/>
        <v>7.3720978077448568E-2</v>
      </c>
      <c r="BQ77" s="44">
        <f t="shared" si="116"/>
        <v>0.11050642030256359</v>
      </c>
      <c r="BR77" s="44">
        <f t="shared" si="117"/>
        <v>0.1061988488107183</v>
      </c>
      <c r="BS77" s="44">
        <f t="shared" si="118"/>
        <v>2.3698944887213864E-2</v>
      </c>
      <c r="BT77" s="44">
        <f t="shared" si="119"/>
        <v>0.11149412193707495</v>
      </c>
      <c r="BU77" s="44">
        <f t="shared" si="120"/>
        <v>0.10660035817780522</v>
      </c>
      <c r="BV77" s="44">
        <f t="shared" si="121"/>
        <v>0.10867853340033277</v>
      </c>
      <c r="BW77" s="44">
        <f t="shared" si="122"/>
        <v>0.10832372170111783</v>
      </c>
      <c r="BX77" s="44">
        <f t="shared" si="123"/>
        <v>0.1125087900926024</v>
      </c>
      <c r="BY77" s="44">
        <f t="shared" si="124"/>
        <v>0.10526315789473684</v>
      </c>
      <c r="BZ77" s="44">
        <f t="shared" si="125"/>
        <v>9.9258333397093015E-2</v>
      </c>
      <c r="CA77" s="44">
        <f t="shared" si="126"/>
        <v>0.15373248840481757</v>
      </c>
      <c r="CB77" s="44">
        <f t="shared" si="127"/>
        <v>7.4587414062820143E-2</v>
      </c>
      <c r="CC77" s="44">
        <f t="shared" si="128"/>
        <v>0.10832372170111783</v>
      </c>
      <c r="CD77" s="44">
        <f t="shared" si="129"/>
        <v>0.11266736492830196</v>
      </c>
      <c r="CE77" s="44">
        <f t="shared" si="130"/>
        <v>0.10762440050012628</v>
      </c>
      <c r="CF77" s="44">
        <f t="shared" si="131"/>
        <v>7.7615052570633281E-2</v>
      </c>
      <c r="CG77" s="44">
        <f t="shared" si="132"/>
        <v>7.156562669645132E-2</v>
      </c>
      <c r="CH77" s="44">
        <f t="shared" si="133"/>
        <v>0.10797236261230418</v>
      </c>
      <c r="CI77" s="44">
        <f t="shared" si="134"/>
        <v>0.10700645625096325</v>
      </c>
      <c r="CJ77" s="44">
        <f t="shared" si="135"/>
        <v>0.11274690420042432</v>
      </c>
      <c r="CM77" s="38">
        <v>72</v>
      </c>
      <c r="CN77" s="39" t="s">
        <v>289</v>
      </c>
      <c r="CO77" s="44">
        <f t="shared" si="136"/>
        <v>9.8231050116795848E-3</v>
      </c>
      <c r="CP77" s="44">
        <f t="shared" si="137"/>
        <v>8.0439966653984372E-3</v>
      </c>
      <c r="CQ77" s="44">
        <f t="shared" si="138"/>
        <v>9.6580457292941204E-3</v>
      </c>
      <c r="CR77" s="44">
        <f t="shared" si="139"/>
        <v>8.6136590338380305E-3</v>
      </c>
      <c r="CS77" s="44">
        <f t="shared" si="140"/>
        <v>4.943004076456735E-3</v>
      </c>
      <c r="CT77" s="44">
        <f t="shared" si="141"/>
        <v>4.423258684646914E-3</v>
      </c>
      <c r="CU77" s="44">
        <f t="shared" si="142"/>
        <v>5.9673466963384341E-3</v>
      </c>
      <c r="CV77" s="44">
        <f t="shared" si="143"/>
        <v>5.2037435917251969E-3</v>
      </c>
      <c r="CW77" s="44">
        <f t="shared" si="144"/>
        <v>1.04275357503741E-3</v>
      </c>
      <c r="CX77" s="44">
        <f t="shared" si="145"/>
        <v>4.3482707555459231E-3</v>
      </c>
      <c r="CY77" s="44">
        <f t="shared" si="146"/>
        <v>3.8376128944009875E-3</v>
      </c>
      <c r="CZ77" s="44">
        <f t="shared" si="147"/>
        <v>3.4777130688106489E-3</v>
      </c>
      <c r="DA77" s="44">
        <f t="shared" si="148"/>
        <v>3.1413879293324173E-3</v>
      </c>
      <c r="DB77" s="44">
        <f t="shared" si="149"/>
        <v>2.925228542407662E-3</v>
      </c>
      <c r="DC77" s="44">
        <f t="shared" si="150"/>
        <v>2.4210526315789471E-3</v>
      </c>
      <c r="DD77" s="44">
        <f t="shared" si="151"/>
        <v>2.0844250013389532E-3</v>
      </c>
      <c r="DE77" s="44">
        <f t="shared" si="152"/>
        <v>2.7671847912867161E-3</v>
      </c>
      <c r="DF77" s="44">
        <f t="shared" si="153"/>
        <v>1.1933986250051223E-3</v>
      </c>
      <c r="DG77" s="44">
        <f t="shared" si="154"/>
        <v>1.5165321038156496E-3</v>
      </c>
      <c r="DH77" s="44">
        <f t="shared" si="155"/>
        <v>1.3520083791396236E-3</v>
      </c>
      <c r="DI77" s="44">
        <f t="shared" si="156"/>
        <v>1.0762440050012629E-3</v>
      </c>
      <c r="DJ77" s="44">
        <f t="shared" si="157"/>
        <v>6.2092042056506624E-4</v>
      </c>
      <c r="DK77" s="44">
        <f t="shared" si="158"/>
        <v>4.2939376017870793E-4</v>
      </c>
      <c r="DL77" s="44">
        <f t="shared" si="159"/>
        <v>4.3188945044921674E-4</v>
      </c>
      <c r="DM77" s="44">
        <f t="shared" si="160"/>
        <v>3.2101936875288974E-4</v>
      </c>
      <c r="DN77" s="43">
        <f t="shared" si="161"/>
        <v>1.1274690420042433E-4</v>
      </c>
      <c r="EU77" s="38">
        <v>72</v>
      </c>
      <c r="EV77" s="39" t="s">
        <v>289</v>
      </c>
      <c r="EW77" s="2" t="s">
        <v>466</v>
      </c>
      <c r="EX77" s="52">
        <f t="shared" si="162"/>
        <v>1.3673996777969946E-2</v>
      </c>
      <c r="EY77" s="52">
        <f t="shared" si="163"/>
        <v>9.1531119001662057E-3</v>
      </c>
      <c r="FB77" s="38">
        <v>72</v>
      </c>
      <c r="FC77" s="39" t="s">
        <v>289</v>
      </c>
      <c r="FD77" s="2" t="s">
        <v>466</v>
      </c>
      <c r="FE77" s="49">
        <f t="shared" si="164"/>
        <v>0.40097552560097438</v>
      </c>
    </row>
    <row r="78" spans="2:161" x14ac:dyDescent="0.25">
      <c r="B78" s="38">
        <v>73</v>
      </c>
      <c r="C78" s="39" t="s">
        <v>290</v>
      </c>
      <c r="D78" s="7">
        <v>2</v>
      </c>
      <c r="E78" s="7">
        <v>2</v>
      </c>
      <c r="F78" s="7">
        <v>3</v>
      </c>
      <c r="G78" s="7">
        <v>3</v>
      </c>
      <c r="H78" s="7">
        <v>2</v>
      </c>
      <c r="I78" s="7">
        <v>3</v>
      </c>
      <c r="J78" s="7">
        <v>2</v>
      </c>
      <c r="K78" s="7">
        <v>2</v>
      </c>
      <c r="L78" s="7">
        <v>3</v>
      </c>
      <c r="M78" s="7">
        <v>3</v>
      </c>
      <c r="N78" s="7">
        <v>2</v>
      </c>
      <c r="O78" s="7">
        <v>2</v>
      </c>
      <c r="P78" s="7">
        <v>2</v>
      </c>
      <c r="Q78" s="7">
        <v>3</v>
      </c>
      <c r="R78" s="2">
        <v>2</v>
      </c>
      <c r="S78" s="2">
        <v>2</v>
      </c>
      <c r="T78" s="7">
        <v>2</v>
      </c>
      <c r="U78" s="7">
        <v>2</v>
      </c>
      <c r="V78" s="7">
        <v>3</v>
      </c>
      <c r="W78" s="7">
        <v>3</v>
      </c>
      <c r="X78" s="7">
        <v>3</v>
      </c>
      <c r="Y78" s="7">
        <v>2</v>
      </c>
      <c r="Z78" s="7">
        <v>2</v>
      </c>
      <c r="AA78" s="7">
        <v>2</v>
      </c>
      <c r="AB78" s="7">
        <v>2</v>
      </c>
      <c r="AC78" s="7">
        <v>2</v>
      </c>
      <c r="AF78" s="38">
        <v>73</v>
      </c>
      <c r="AG78" s="39" t="s">
        <v>290</v>
      </c>
      <c r="AH78" s="7">
        <f t="shared" si="84"/>
        <v>4</v>
      </c>
      <c r="AI78" s="7">
        <f t="shared" si="85"/>
        <v>4</v>
      </c>
      <c r="AJ78" s="7">
        <f t="shared" si="86"/>
        <v>9</v>
      </c>
      <c r="AK78" s="7">
        <f t="shared" si="87"/>
        <v>9</v>
      </c>
      <c r="AL78" s="7">
        <f t="shared" si="88"/>
        <v>4</v>
      </c>
      <c r="AM78" s="7">
        <f t="shared" si="89"/>
        <v>9</v>
      </c>
      <c r="AN78" s="7">
        <f t="shared" si="90"/>
        <v>4</v>
      </c>
      <c r="AO78" s="7">
        <f t="shared" si="91"/>
        <v>4</v>
      </c>
      <c r="AP78" s="7">
        <f t="shared" si="92"/>
        <v>9</v>
      </c>
      <c r="AQ78" s="7">
        <f t="shared" si="93"/>
        <v>9</v>
      </c>
      <c r="AR78" s="7">
        <f t="shared" si="94"/>
        <v>4</v>
      </c>
      <c r="AS78" s="7">
        <f t="shared" si="95"/>
        <v>4</v>
      </c>
      <c r="AT78" s="7">
        <f t="shared" si="96"/>
        <v>4</v>
      </c>
      <c r="AU78" s="7">
        <f t="shared" si="97"/>
        <v>9</v>
      </c>
      <c r="AV78" s="7">
        <f t="shared" si="98"/>
        <v>4</v>
      </c>
      <c r="AW78" s="7">
        <f t="shared" si="99"/>
        <v>4</v>
      </c>
      <c r="AX78" s="7">
        <f t="shared" si="100"/>
        <v>4</v>
      </c>
      <c r="AY78" s="7">
        <f t="shared" si="101"/>
        <v>4</v>
      </c>
      <c r="AZ78" s="7">
        <f t="shared" si="102"/>
        <v>9</v>
      </c>
      <c r="BA78" s="7">
        <f t="shared" si="103"/>
        <v>9</v>
      </c>
      <c r="BB78" s="7">
        <f t="shared" si="104"/>
        <v>9</v>
      </c>
      <c r="BC78" s="7">
        <f t="shared" si="105"/>
        <v>4</v>
      </c>
      <c r="BD78" s="7">
        <f t="shared" si="106"/>
        <v>4</v>
      </c>
      <c r="BE78" s="7">
        <f t="shared" si="107"/>
        <v>4</v>
      </c>
      <c r="BF78" s="7">
        <f t="shared" si="108"/>
        <v>4</v>
      </c>
      <c r="BG78" s="7">
        <f t="shared" si="109"/>
        <v>4</v>
      </c>
      <c r="BI78" s="38">
        <v>73</v>
      </c>
      <c r="BJ78" s="39" t="s">
        <v>290</v>
      </c>
      <c r="BK78" s="44">
        <f t="shared" si="110"/>
        <v>6.6372331159997203E-2</v>
      </c>
      <c r="BL78" s="44">
        <f t="shared" si="111"/>
        <v>7.3127242412713067E-2</v>
      </c>
      <c r="BM78" s="44">
        <f t="shared" si="112"/>
        <v>0.10613237065158375</v>
      </c>
      <c r="BN78" s="44">
        <f t="shared" si="113"/>
        <v>0.11043152607484655</v>
      </c>
      <c r="BO78" s="44">
        <f t="shared" si="114"/>
        <v>7.2691236418481395E-2</v>
      </c>
      <c r="BP78" s="44">
        <f t="shared" si="115"/>
        <v>0.11058146711617285</v>
      </c>
      <c r="BQ78" s="44">
        <f t="shared" si="116"/>
        <v>7.3670946868375733E-2</v>
      </c>
      <c r="BR78" s="44">
        <f t="shared" si="117"/>
        <v>7.079923254047886E-2</v>
      </c>
      <c r="BS78" s="44">
        <f t="shared" si="118"/>
        <v>3.55484173308208E-2</v>
      </c>
      <c r="BT78" s="44">
        <f t="shared" si="119"/>
        <v>0.11149412193707495</v>
      </c>
      <c r="BU78" s="44">
        <f t="shared" si="120"/>
        <v>7.1066905451870152E-2</v>
      </c>
      <c r="BV78" s="44">
        <f t="shared" si="121"/>
        <v>7.2452355600221841E-2</v>
      </c>
      <c r="BW78" s="44">
        <f t="shared" si="122"/>
        <v>7.221581446741189E-2</v>
      </c>
      <c r="BX78" s="44">
        <f t="shared" si="123"/>
        <v>0.1125087900926024</v>
      </c>
      <c r="BY78" s="44">
        <f t="shared" si="124"/>
        <v>0.10526315789473684</v>
      </c>
      <c r="BZ78" s="44">
        <f t="shared" si="125"/>
        <v>9.9258333397093015E-2</v>
      </c>
      <c r="CA78" s="44">
        <f t="shared" si="126"/>
        <v>7.6866244202408784E-2</v>
      </c>
      <c r="CB78" s="44">
        <f t="shared" si="127"/>
        <v>7.4587414062820143E-2</v>
      </c>
      <c r="CC78" s="44">
        <f t="shared" si="128"/>
        <v>0.10832372170111783</v>
      </c>
      <c r="CD78" s="44">
        <f t="shared" si="129"/>
        <v>0.11266736492830196</v>
      </c>
      <c r="CE78" s="44">
        <f t="shared" si="130"/>
        <v>0.10762440050012628</v>
      </c>
      <c r="CF78" s="44">
        <f t="shared" si="131"/>
        <v>7.7615052570633281E-2</v>
      </c>
      <c r="CG78" s="44">
        <f t="shared" si="132"/>
        <v>7.156562669645132E-2</v>
      </c>
      <c r="CH78" s="44">
        <f t="shared" si="133"/>
        <v>7.198157507486945E-2</v>
      </c>
      <c r="CI78" s="44">
        <f t="shared" si="134"/>
        <v>7.1337637500642162E-2</v>
      </c>
      <c r="CJ78" s="44">
        <f t="shared" si="135"/>
        <v>7.5164602800282893E-2</v>
      </c>
      <c r="CM78" s="38">
        <v>73</v>
      </c>
      <c r="CN78" s="39" t="s">
        <v>290</v>
      </c>
      <c r="CO78" s="44">
        <f t="shared" si="136"/>
        <v>9.8231050116795848E-3</v>
      </c>
      <c r="CP78" s="44">
        <f t="shared" si="137"/>
        <v>8.0439966653984372E-3</v>
      </c>
      <c r="CQ78" s="44">
        <f t="shared" si="138"/>
        <v>9.6580457292941204E-3</v>
      </c>
      <c r="CR78" s="44">
        <f t="shared" si="139"/>
        <v>8.6136590338380305E-3</v>
      </c>
      <c r="CS78" s="44">
        <f t="shared" si="140"/>
        <v>4.943004076456735E-3</v>
      </c>
      <c r="CT78" s="44">
        <f t="shared" si="141"/>
        <v>6.6348880269703706E-3</v>
      </c>
      <c r="CU78" s="44">
        <f t="shared" si="142"/>
        <v>3.9782311308922897E-3</v>
      </c>
      <c r="CV78" s="44">
        <f t="shared" si="143"/>
        <v>3.4691623944834642E-3</v>
      </c>
      <c r="CW78" s="44">
        <f t="shared" si="144"/>
        <v>1.5641303625561151E-3</v>
      </c>
      <c r="CX78" s="44">
        <f t="shared" si="145"/>
        <v>4.3482707555459231E-3</v>
      </c>
      <c r="CY78" s="44">
        <f t="shared" si="146"/>
        <v>2.5584085962673253E-3</v>
      </c>
      <c r="CZ78" s="44">
        <f t="shared" si="147"/>
        <v>2.3184753792070988E-3</v>
      </c>
      <c r="DA78" s="44">
        <f t="shared" si="148"/>
        <v>2.094258619554945E-3</v>
      </c>
      <c r="DB78" s="44">
        <f t="shared" si="149"/>
        <v>2.925228542407662E-3</v>
      </c>
      <c r="DC78" s="44">
        <f t="shared" si="150"/>
        <v>2.4210526315789471E-3</v>
      </c>
      <c r="DD78" s="44">
        <f t="shared" si="151"/>
        <v>2.0844250013389532E-3</v>
      </c>
      <c r="DE78" s="44">
        <f t="shared" si="152"/>
        <v>1.383592395643358E-3</v>
      </c>
      <c r="DF78" s="44">
        <f t="shared" si="153"/>
        <v>1.1933986250051223E-3</v>
      </c>
      <c r="DG78" s="44">
        <f t="shared" si="154"/>
        <v>1.5165321038156496E-3</v>
      </c>
      <c r="DH78" s="44">
        <f t="shared" si="155"/>
        <v>1.3520083791396236E-3</v>
      </c>
      <c r="DI78" s="44">
        <f t="shared" si="156"/>
        <v>1.0762440050012629E-3</v>
      </c>
      <c r="DJ78" s="44">
        <f t="shared" si="157"/>
        <v>6.2092042056506624E-4</v>
      </c>
      <c r="DK78" s="44">
        <f t="shared" si="158"/>
        <v>4.2939376017870793E-4</v>
      </c>
      <c r="DL78" s="44">
        <f t="shared" si="159"/>
        <v>2.8792630029947781E-4</v>
      </c>
      <c r="DM78" s="44">
        <f t="shared" si="160"/>
        <v>2.140129125019265E-4</v>
      </c>
      <c r="DN78" s="43">
        <f t="shared" si="161"/>
        <v>7.5164602800282889E-5</v>
      </c>
      <c r="EU78" s="38">
        <v>73</v>
      </c>
      <c r="EV78" s="39" t="s">
        <v>290</v>
      </c>
      <c r="EW78" s="2" t="s">
        <v>467</v>
      </c>
      <c r="EX78" s="52">
        <f t="shared" si="162"/>
        <v>1.4158393073969253E-2</v>
      </c>
      <c r="EY78" s="52">
        <f t="shared" si="163"/>
        <v>8.4173788633415802E-3</v>
      </c>
      <c r="FB78" s="38">
        <v>73</v>
      </c>
      <c r="FC78" s="39" t="s">
        <v>290</v>
      </c>
      <c r="FD78" s="2" t="s">
        <v>467</v>
      </c>
      <c r="FE78" s="49">
        <f t="shared" si="164"/>
        <v>0.37285010172477123</v>
      </c>
    </row>
    <row r="79" spans="2:161" x14ac:dyDescent="0.25">
      <c r="B79" s="38">
        <v>74</v>
      </c>
      <c r="C79" s="39" t="s">
        <v>291</v>
      </c>
      <c r="D79" s="7">
        <v>2</v>
      </c>
      <c r="E79" s="7">
        <v>2</v>
      </c>
      <c r="F79" s="7">
        <v>3</v>
      </c>
      <c r="G79" s="7">
        <v>2</v>
      </c>
      <c r="H79" s="7">
        <v>2</v>
      </c>
      <c r="I79" s="7">
        <v>3</v>
      </c>
      <c r="J79" s="7">
        <v>2</v>
      </c>
      <c r="K79" s="7">
        <v>2</v>
      </c>
      <c r="L79" s="7">
        <v>3</v>
      </c>
      <c r="M79" s="7">
        <v>3</v>
      </c>
      <c r="N79" s="7">
        <v>3</v>
      </c>
      <c r="O79" s="7">
        <v>3</v>
      </c>
      <c r="P79" s="7">
        <v>2</v>
      </c>
      <c r="Q79" s="7">
        <v>3</v>
      </c>
      <c r="R79" s="2">
        <v>2</v>
      </c>
      <c r="S79" s="2">
        <v>2</v>
      </c>
      <c r="T79" s="7">
        <v>3</v>
      </c>
      <c r="U79" s="7">
        <v>2</v>
      </c>
      <c r="V79" s="7">
        <v>3</v>
      </c>
      <c r="W79" s="7">
        <v>3</v>
      </c>
      <c r="X79" s="7">
        <v>3</v>
      </c>
      <c r="Y79" s="7">
        <v>2</v>
      </c>
      <c r="Z79" s="7">
        <v>3</v>
      </c>
      <c r="AA79" s="7">
        <v>2</v>
      </c>
      <c r="AB79" s="7">
        <v>4</v>
      </c>
      <c r="AC79" s="7">
        <v>2</v>
      </c>
      <c r="AF79" s="38">
        <v>74</v>
      </c>
      <c r="AG79" s="39" t="s">
        <v>291</v>
      </c>
      <c r="AH79" s="7">
        <f t="shared" si="84"/>
        <v>4</v>
      </c>
      <c r="AI79" s="7">
        <f t="shared" si="85"/>
        <v>4</v>
      </c>
      <c r="AJ79" s="7">
        <f t="shared" si="86"/>
        <v>9</v>
      </c>
      <c r="AK79" s="7">
        <f t="shared" si="87"/>
        <v>4</v>
      </c>
      <c r="AL79" s="7">
        <f t="shared" si="88"/>
        <v>4</v>
      </c>
      <c r="AM79" s="7">
        <f t="shared" si="89"/>
        <v>9</v>
      </c>
      <c r="AN79" s="7">
        <f t="shared" si="90"/>
        <v>4</v>
      </c>
      <c r="AO79" s="7">
        <f t="shared" si="91"/>
        <v>4</v>
      </c>
      <c r="AP79" s="7">
        <f t="shared" si="92"/>
        <v>9</v>
      </c>
      <c r="AQ79" s="7">
        <f t="shared" si="93"/>
        <v>9</v>
      </c>
      <c r="AR79" s="7">
        <f t="shared" si="94"/>
        <v>9</v>
      </c>
      <c r="AS79" s="7">
        <f t="shared" si="95"/>
        <v>9</v>
      </c>
      <c r="AT79" s="7">
        <f t="shared" si="96"/>
        <v>4</v>
      </c>
      <c r="AU79" s="7">
        <f t="shared" si="97"/>
        <v>9</v>
      </c>
      <c r="AV79" s="7">
        <f t="shared" si="98"/>
        <v>4</v>
      </c>
      <c r="AW79" s="7">
        <f t="shared" si="99"/>
        <v>4</v>
      </c>
      <c r="AX79" s="7">
        <f t="shared" si="100"/>
        <v>9</v>
      </c>
      <c r="AY79" s="7">
        <f t="shared" si="101"/>
        <v>4</v>
      </c>
      <c r="AZ79" s="7">
        <f t="shared" si="102"/>
        <v>9</v>
      </c>
      <c r="BA79" s="7">
        <f t="shared" si="103"/>
        <v>9</v>
      </c>
      <c r="BB79" s="7">
        <f t="shared" si="104"/>
        <v>9</v>
      </c>
      <c r="BC79" s="7">
        <f t="shared" si="105"/>
        <v>4</v>
      </c>
      <c r="BD79" s="7">
        <f t="shared" si="106"/>
        <v>9</v>
      </c>
      <c r="BE79" s="7">
        <f t="shared" si="107"/>
        <v>4</v>
      </c>
      <c r="BF79" s="7">
        <f t="shared" si="108"/>
        <v>16</v>
      </c>
      <c r="BG79" s="7">
        <f t="shared" si="109"/>
        <v>4</v>
      </c>
      <c r="BI79" s="38">
        <v>74</v>
      </c>
      <c r="BJ79" s="39" t="s">
        <v>291</v>
      </c>
      <c r="BK79" s="44">
        <f t="shared" si="110"/>
        <v>6.6372331159997203E-2</v>
      </c>
      <c r="BL79" s="44">
        <f t="shared" si="111"/>
        <v>7.3127242412713067E-2</v>
      </c>
      <c r="BM79" s="44">
        <f t="shared" si="112"/>
        <v>0.10613237065158375</v>
      </c>
      <c r="BN79" s="44">
        <f t="shared" si="113"/>
        <v>7.3621017383231027E-2</v>
      </c>
      <c r="BO79" s="44">
        <f t="shared" si="114"/>
        <v>7.2691236418481395E-2</v>
      </c>
      <c r="BP79" s="44">
        <f t="shared" si="115"/>
        <v>0.11058146711617285</v>
      </c>
      <c r="BQ79" s="44">
        <f t="shared" si="116"/>
        <v>7.3670946868375733E-2</v>
      </c>
      <c r="BR79" s="44">
        <f t="shared" si="117"/>
        <v>7.079923254047886E-2</v>
      </c>
      <c r="BS79" s="44">
        <f t="shared" si="118"/>
        <v>3.55484173308208E-2</v>
      </c>
      <c r="BT79" s="44">
        <f t="shared" si="119"/>
        <v>0.11149412193707495</v>
      </c>
      <c r="BU79" s="44">
        <f t="shared" si="120"/>
        <v>0.10660035817780522</v>
      </c>
      <c r="BV79" s="44">
        <f t="shared" si="121"/>
        <v>0.10867853340033277</v>
      </c>
      <c r="BW79" s="44">
        <f t="shared" si="122"/>
        <v>7.221581446741189E-2</v>
      </c>
      <c r="BX79" s="44">
        <f t="shared" si="123"/>
        <v>0.1125087900926024</v>
      </c>
      <c r="BY79" s="44">
        <f t="shared" si="124"/>
        <v>0.10526315789473684</v>
      </c>
      <c r="BZ79" s="44">
        <f t="shared" si="125"/>
        <v>9.9258333397093015E-2</v>
      </c>
      <c r="CA79" s="44">
        <f t="shared" si="126"/>
        <v>0.11529936630361318</v>
      </c>
      <c r="CB79" s="44">
        <f t="shared" si="127"/>
        <v>7.4587414062820143E-2</v>
      </c>
      <c r="CC79" s="44">
        <f t="shared" si="128"/>
        <v>0.10832372170111783</v>
      </c>
      <c r="CD79" s="44">
        <f t="shared" si="129"/>
        <v>0.11266736492830196</v>
      </c>
      <c r="CE79" s="44">
        <f t="shared" si="130"/>
        <v>0.10762440050012628</v>
      </c>
      <c r="CF79" s="44">
        <f t="shared" si="131"/>
        <v>7.7615052570633281E-2</v>
      </c>
      <c r="CG79" s="44">
        <f t="shared" si="132"/>
        <v>0.10734844004467697</v>
      </c>
      <c r="CH79" s="44">
        <f t="shared" si="133"/>
        <v>7.198157507486945E-2</v>
      </c>
      <c r="CI79" s="44">
        <f t="shared" si="134"/>
        <v>0.14267527500128432</v>
      </c>
      <c r="CJ79" s="44">
        <f t="shared" si="135"/>
        <v>7.5164602800282893E-2</v>
      </c>
      <c r="CM79" s="38">
        <v>74</v>
      </c>
      <c r="CN79" s="39" t="s">
        <v>291</v>
      </c>
      <c r="CO79" s="44">
        <f t="shared" si="136"/>
        <v>9.8231050116795848E-3</v>
      </c>
      <c r="CP79" s="44">
        <f t="shared" si="137"/>
        <v>8.0439966653984372E-3</v>
      </c>
      <c r="CQ79" s="44">
        <f t="shared" si="138"/>
        <v>9.6580457292941204E-3</v>
      </c>
      <c r="CR79" s="44">
        <f t="shared" si="139"/>
        <v>5.7424393558920201E-3</v>
      </c>
      <c r="CS79" s="44">
        <f t="shared" si="140"/>
        <v>4.943004076456735E-3</v>
      </c>
      <c r="CT79" s="44">
        <f t="shared" si="141"/>
        <v>6.6348880269703706E-3</v>
      </c>
      <c r="CU79" s="44">
        <f t="shared" si="142"/>
        <v>3.9782311308922897E-3</v>
      </c>
      <c r="CV79" s="44">
        <f t="shared" si="143"/>
        <v>3.4691623944834642E-3</v>
      </c>
      <c r="CW79" s="44">
        <f t="shared" si="144"/>
        <v>1.5641303625561151E-3</v>
      </c>
      <c r="CX79" s="44">
        <f t="shared" si="145"/>
        <v>4.3482707555459231E-3</v>
      </c>
      <c r="CY79" s="44">
        <f t="shared" si="146"/>
        <v>3.8376128944009875E-3</v>
      </c>
      <c r="CZ79" s="44">
        <f t="shared" si="147"/>
        <v>3.4777130688106489E-3</v>
      </c>
      <c r="DA79" s="44">
        <f t="shared" si="148"/>
        <v>2.094258619554945E-3</v>
      </c>
      <c r="DB79" s="44">
        <f t="shared" si="149"/>
        <v>2.925228542407662E-3</v>
      </c>
      <c r="DC79" s="44">
        <f t="shared" si="150"/>
        <v>2.4210526315789471E-3</v>
      </c>
      <c r="DD79" s="44">
        <f t="shared" si="151"/>
        <v>2.0844250013389532E-3</v>
      </c>
      <c r="DE79" s="44">
        <f t="shared" si="152"/>
        <v>2.0753885934650372E-3</v>
      </c>
      <c r="DF79" s="44">
        <f t="shared" si="153"/>
        <v>1.1933986250051223E-3</v>
      </c>
      <c r="DG79" s="44">
        <f t="shared" si="154"/>
        <v>1.5165321038156496E-3</v>
      </c>
      <c r="DH79" s="44">
        <f t="shared" si="155"/>
        <v>1.3520083791396236E-3</v>
      </c>
      <c r="DI79" s="44">
        <f t="shared" si="156"/>
        <v>1.0762440050012629E-3</v>
      </c>
      <c r="DJ79" s="44">
        <f t="shared" si="157"/>
        <v>6.2092042056506624E-4</v>
      </c>
      <c r="DK79" s="44">
        <f t="shared" si="158"/>
        <v>6.4409064026806182E-4</v>
      </c>
      <c r="DL79" s="44">
        <f t="shared" si="159"/>
        <v>2.8792630029947781E-4</v>
      </c>
      <c r="DM79" s="44">
        <f t="shared" si="160"/>
        <v>4.28025825003853E-4</v>
      </c>
      <c r="DN79" s="43">
        <f t="shared" si="161"/>
        <v>7.5164602800282889E-5</v>
      </c>
      <c r="EU79" s="38">
        <v>74</v>
      </c>
      <c r="EV79" s="39" t="s">
        <v>291</v>
      </c>
      <c r="EW79" s="2" t="s">
        <v>468</v>
      </c>
      <c r="EX79" s="52">
        <f t="shared" si="162"/>
        <v>1.407631816955169E-2</v>
      </c>
      <c r="EY79" s="52">
        <f t="shared" si="163"/>
        <v>8.5259865471061132E-3</v>
      </c>
      <c r="FB79" s="38">
        <v>74</v>
      </c>
      <c r="FC79" s="39" t="s">
        <v>291</v>
      </c>
      <c r="FD79" s="2" t="s">
        <v>468</v>
      </c>
      <c r="FE79" s="49">
        <f t="shared" si="164"/>
        <v>0.3772175737823098</v>
      </c>
    </row>
    <row r="80" spans="2:161" x14ac:dyDescent="0.25">
      <c r="B80" s="38">
        <v>75</v>
      </c>
      <c r="C80" s="39" t="s">
        <v>292</v>
      </c>
      <c r="D80" s="7">
        <v>4</v>
      </c>
      <c r="E80" s="7">
        <v>3</v>
      </c>
      <c r="F80" s="7">
        <v>3</v>
      </c>
      <c r="G80" s="7">
        <v>2</v>
      </c>
      <c r="H80" s="7">
        <v>2</v>
      </c>
      <c r="I80" s="7">
        <v>3</v>
      </c>
      <c r="J80" s="7">
        <v>2</v>
      </c>
      <c r="K80" s="7">
        <v>3</v>
      </c>
      <c r="L80" s="7">
        <v>2</v>
      </c>
      <c r="M80" s="7">
        <v>2</v>
      </c>
      <c r="N80" s="7">
        <v>3</v>
      </c>
      <c r="O80" s="7">
        <v>3</v>
      </c>
      <c r="P80" s="7">
        <v>2</v>
      </c>
      <c r="Q80" s="7">
        <v>2</v>
      </c>
      <c r="R80" s="2">
        <v>2</v>
      </c>
      <c r="S80" s="2">
        <v>2</v>
      </c>
      <c r="T80" s="7">
        <v>2</v>
      </c>
      <c r="U80" s="7">
        <v>3</v>
      </c>
      <c r="V80" s="7">
        <v>3</v>
      </c>
      <c r="W80" s="7">
        <v>2</v>
      </c>
      <c r="X80" s="7">
        <v>3</v>
      </c>
      <c r="Y80" s="7">
        <v>2</v>
      </c>
      <c r="Z80" s="7">
        <v>2</v>
      </c>
      <c r="AA80" s="7">
        <v>3</v>
      </c>
      <c r="AB80" s="7">
        <v>4</v>
      </c>
      <c r="AC80" s="7">
        <v>2</v>
      </c>
      <c r="AF80" s="38">
        <v>75</v>
      </c>
      <c r="AG80" s="39" t="s">
        <v>292</v>
      </c>
      <c r="AH80" s="7">
        <f t="shared" si="84"/>
        <v>16</v>
      </c>
      <c r="AI80" s="7">
        <f t="shared" si="85"/>
        <v>9</v>
      </c>
      <c r="AJ80" s="7">
        <f t="shared" si="86"/>
        <v>9</v>
      </c>
      <c r="AK80" s="7">
        <f t="shared" si="87"/>
        <v>4</v>
      </c>
      <c r="AL80" s="7">
        <f t="shared" si="88"/>
        <v>4</v>
      </c>
      <c r="AM80" s="7">
        <f t="shared" si="89"/>
        <v>9</v>
      </c>
      <c r="AN80" s="7">
        <f t="shared" si="90"/>
        <v>4</v>
      </c>
      <c r="AO80" s="7">
        <f t="shared" si="91"/>
        <v>9</v>
      </c>
      <c r="AP80" s="7">
        <f t="shared" si="92"/>
        <v>4</v>
      </c>
      <c r="AQ80" s="7">
        <f t="shared" si="93"/>
        <v>4</v>
      </c>
      <c r="AR80" s="7">
        <f t="shared" si="94"/>
        <v>9</v>
      </c>
      <c r="AS80" s="7">
        <f t="shared" si="95"/>
        <v>9</v>
      </c>
      <c r="AT80" s="7">
        <f t="shared" si="96"/>
        <v>4</v>
      </c>
      <c r="AU80" s="7">
        <f t="shared" si="97"/>
        <v>4</v>
      </c>
      <c r="AV80" s="7">
        <f t="shared" si="98"/>
        <v>4</v>
      </c>
      <c r="AW80" s="7">
        <f t="shared" si="99"/>
        <v>4</v>
      </c>
      <c r="AX80" s="7">
        <f t="shared" si="100"/>
        <v>4</v>
      </c>
      <c r="AY80" s="7">
        <f t="shared" si="101"/>
        <v>9</v>
      </c>
      <c r="AZ80" s="7">
        <f t="shared" si="102"/>
        <v>9</v>
      </c>
      <c r="BA80" s="7">
        <f t="shared" si="103"/>
        <v>4</v>
      </c>
      <c r="BB80" s="7">
        <f t="shared" si="104"/>
        <v>9</v>
      </c>
      <c r="BC80" s="7">
        <f t="shared" si="105"/>
        <v>4</v>
      </c>
      <c r="BD80" s="7">
        <f t="shared" si="106"/>
        <v>4</v>
      </c>
      <c r="BE80" s="7">
        <f t="shared" si="107"/>
        <v>9</v>
      </c>
      <c r="BF80" s="7">
        <f t="shared" si="108"/>
        <v>16</v>
      </c>
      <c r="BG80" s="7">
        <f t="shared" si="109"/>
        <v>4</v>
      </c>
      <c r="BI80" s="38">
        <v>75</v>
      </c>
      <c r="BJ80" s="39" t="s">
        <v>292</v>
      </c>
      <c r="BK80" s="44">
        <f t="shared" si="110"/>
        <v>0.13274466231999441</v>
      </c>
      <c r="BL80" s="44">
        <f t="shared" si="111"/>
        <v>0.10969086361906959</v>
      </c>
      <c r="BM80" s="44">
        <f t="shared" si="112"/>
        <v>0.10613237065158375</v>
      </c>
      <c r="BN80" s="44">
        <f t="shared" si="113"/>
        <v>7.3621017383231027E-2</v>
      </c>
      <c r="BO80" s="44">
        <f t="shared" si="114"/>
        <v>7.2691236418481395E-2</v>
      </c>
      <c r="BP80" s="44">
        <f t="shared" si="115"/>
        <v>0.11058146711617285</v>
      </c>
      <c r="BQ80" s="44">
        <f t="shared" si="116"/>
        <v>7.3670946868375733E-2</v>
      </c>
      <c r="BR80" s="44">
        <f t="shared" si="117"/>
        <v>0.1061988488107183</v>
      </c>
      <c r="BS80" s="44">
        <f t="shared" si="118"/>
        <v>2.3698944887213864E-2</v>
      </c>
      <c r="BT80" s="44">
        <f t="shared" si="119"/>
        <v>7.4329414624716636E-2</v>
      </c>
      <c r="BU80" s="44">
        <f t="shared" si="120"/>
        <v>0.10660035817780522</v>
      </c>
      <c r="BV80" s="44">
        <f t="shared" si="121"/>
        <v>0.10867853340033277</v>
      </c>
      <c r="BW80" s="44">
        <f t="shared" si="122"/>
        <v>7.221581446741189E-2</v>
      </c>
      <c r="BX80" s="44">
        <f t="shared" si="123"/>
        <v>7.500586006173493E-2</v>
      </c>
      <c r="BY80" s="44">
        <f t="shared" si="124"/>
        <v>0.10526315789473684</v>
      </c>
      <c r="BZ80" s="44">
        <f t="shared" si="125"/>
        <v>9.9258333397093015E-2</v>
      </c>
      <c r="CA80" s="44">
        <f t="shared" si="126"/>
        <v>7.6866244202408784E-2</v>
      </c>
      <c r="CB80" s="44">
        <f t="shared" si="127"/>
        <v>0.11188112109423022</v>
      </c>
      <c r="CC80" s="44">
        <f t="shared" si="128"/>
        <v>0.10832372170111783</v>
      </c>
      <c r="CD80" s="44">
        <f t="shared" si="129"/>
        <v>7.511157661886797E-2</v>
      </c>
      <c r="CE80" s="44">
        <f t="shared" si="130"/>
        <v>0.10762440050012628</v>
      </c>
      <c r="CF80" s="44">
        <f t="shared" si="131"/>
        <v>7.7615052570633281E-2</v>
      </c>
      <c r="CG80" s="44">
        <f t="shared" si="132"/>
        <v>7.156562669645132E-2</v>
      </c>
      <c r="CH80" s="44">
        <f t="shared" si="133"/>
        <v>0.10797236261230418</v>
      </c>
      <c r="CI80" s="44">
        <f t="shared" si="134"/>
        <v>0.14267527500128432</v>
      </c>
      <c r="CJ80" s="44">
        <f t="shared" si="135"/>
        <v>7.5164602800282893E-2</v>
      </c>
      <c r="CM80" s="38">
        <v>75</v>
      </c>
      <c r="CN80" s="39" t="s">
        <v>292</v>
      </c>
      <c r="CO80" s="44">
        <f t="shared" si="136"/>
        <v>1.964621002335917E-2</v>
      </c>
      <c r="CP80" s="44">
        <f t="shared" si="137"/>
        <v>1.2065994998097655E-2</v>
      </c>
      <c r="CQ80" s="44">
        <f t="shared" si="138"/>
        <v>9.6580457292941204E-3</v>
      </c>
      <c r="CR80" s="44">
        <f t="shared" si="139"/>
        <v>5.7424393558920201E-3</v>
      </c>
      <c r="CS80" s="44">
        <f t="shared" si="140"/>
        <v>4.943004076456735E-3</v>
      </c>
      <c r="CT80" s="44">
        <f t="shared" si="141"/>
        <v>6.6348880269703706E-3</v>
      </c>
      <c r="CU80" s="44">
        <f t="shared" si="142"/>
        <v>3.9782311308922897E-3</v>
      </c>
      <c r="CV80" s="44">
        <f t="shared" si="143"/>
        <v>5.2037435917251969E-3</v>
      </c>
      <c r="CW80" s="44">
        <f t="shared" si="144"/>
        <v>1.04275357503741E-3</v>
      </c>
      <c r="CX80" s="44">
        <f t="shared" si="145"/>
        <v>2.8988471703639486E-3</v>
      </c>
      <c r="CY80" s="44">
        <f t="shared" si="146"/>
        <v>3.8376128944009875E-3</v>
      </c>
      <c r="CZ80" s="44">
        <f t="shared" si="147"/>
        <v>3.4777130688106489E-3</v>
      </c>
      <c r="DA80" s="44">
        <f t="shared" si="148"/>
        <v>2.094258619554945E-3</v>
      </c>
      <c r="DB80" s="44">
        <f t="shared" si="149"/>
        <v>1.9501523616051082E-3</v>
      </c>
      <c r="DC80" s="44">
        <f t="shared" si="150"/>
        <v>2.4210526315789471E-3</v>
      </c>
      <c r="DD80" s="44">
        <f t="shared" si="151"/>
        <v>2.0844250013389532E-3</v>
      </c>
      <c r="DE80" s="44">
        <f t="shared" si="152"/>
        <v>1.383592395643358E-3</v>
      </c>
      <c r="DF80" s="44">
        <f t="shared" si="153"/>
        <v>1.7900979375076835E-3</v>
      </c>
      <c r="DG80" s="44">
        <f t="shared" si="154"/>
        <v>1.5165321038156496E-3</v>
      </c>
      <c r="DH80" s="44">
        <f t="shared" si="155"/>
        <v>9.0133891942641565E-4</v>
      </c>
      <c r="DI80" s="44">
        <f t="shared" si="156"/>
        <v>1.0762440050012629E-3</v>
      </c>
      <c r="DJ80" s="44">
        <f t="shared" si="157"/>
        <v>6.2092042056506624E-4</v>
      </c>
      <c r="DK80" s="44">
        <f t="shared" si="158"/>
        <v>4.2939376017870793E-4</v>
      </c>
      <c r="DL80" s="44">
        <f t="shared" si="159"/>
        <v>4.3188945044921674E-4</v>
      </c>
      <c r="DM80" s="44">
        <f t="shared" si="160"/>
        <v>4.28025825003853E-4</v>
      </c>
      <c r="DN80" s="43">
        <f t="shared" si="161"/>
        <v>7.5164602800282889E-5</v>
      </c>
      <c r="EU80" s="38">
        <v>75</v>
      </c>
      <c r="EV80" s="39" t="s">
        <v>292</v>
      </c>
      <c r="EW80" s="2" t="s">
        <v>469</v>
      </c>
      <c r="EX80" s="52">
        <f t="shared" si="162"/>
        <v>9.0120321943464882E-3</v>
      </c>
      <c r="EY80" s="52">
        <f t="shared" si="163"/>
        <v>1.3344071420056156E-2</v>
      </c>
      <c r="FB80" s="38">
        <v>75</v>
      </c>
      <c r="FC80" s="39" t="s">
        <v>292</v>
      </c>
      <c r="FD80" s="2" t="s">
        <v>469</v>
      </c>
      <c r="FE80" s="49">
        <f t="shared" si="164"/>
        <v>0.59688717006390157</v>
      </c>
    </row>
    <row r="81" spans="2:161" x14ac:dyDescent="0.25">
      <c r="B81" s="38">
        <v>76</v>
      </c>
      <c r="C81" s="39" t="s">
        <v>293</v>
      </c>
      <c r="D81" s="7">
        <v>4</v>
      </c>
      <c r="E81" s="7">
        <v>3</v>
      </c>
      <c r="F81" s="7">
        <v>3</v>
      </c>
      <c r="G81" s="7">
        <v>2</v>
      </c>
      <c r="H81" s="7">
        <v>3</v>
      </c>
      <c r="I81" s="7">
        <v>3</v>
      </c>
      <c r="J81" s="7">
        <v>3</v>
      </c>
      <c r="K81" s="7">
        <v>3</v>
      </c>
      <c r="L81" s="7">
        <v>3</v>
      </c>
      <c r="M81" s="7">
        <v>2</v>
      </c>
      <c r="N81" s="7">
        <v>2</v>
      </c>
      <c r="O81" s="7">
        <v>3</v>
      </c>
      <c r="P81" s="7">
        <v>2</v>
      </c>
      <c r="Q81" s="7">
        <v>2</v>
      </c>
      <c r="R81" s="2">
        <v>2</v>
      </c>
      <c r="S81" s="2">
        <v>2</v>
      </c>
      <c r="T81" s="7">
        <v>2</v>
      </c>
      <c r="U81" s="7">
        <v>3</v>
      </c>
      <c r="V81" s="7">
        <v>3</v>
      </c>
      <c r="W81" s="7">
        <v>2</v>
      </c>
      <c r="X81" s="7">
        <v>2</v>
      </c>
      <c r="Y81" s="7">
        <v>3</v>
      </c>
      <c r="Z81" s="7">
        <v>3</v>
      </c>
      <c r="AA81" s="7">
        <v>3</v>
      </c>
      <c r="AB81" s="7">
        <v>4</v>
      </c>
      <c r="AC81" s="7">
        <v>2</v>
      </c>
      <c r="AF81" s="38">
        <v>76</v>
      </c>
      <c r="AG81" s="39" t="s">
        <v>293</v>
      </c>
      <c r="AH81" s="7">
        <f t="shared" si="84"/>
        <v>16</v>
      </c>
      <c r="AI81" s="7">
        <f t="shared" si="85"/>
        <v>9</v>
      </c>
      <c r="AJ81" s="7">
        <f t="shared" si="86"/>
        <v>9</v>
      </c>
      <c r="AK81" s="7">
        <f t="shared" si="87"/>
        <v>4</v>
      </c>
      <c r="AL81" s="7">
        <f t="shared" si="88"/>
        <v>9</v>
      </c>
      <c r="AM81" s="7">
        <f t="shared" si="89"/>
        <v>9</v>
      </c>
      <c r="AN81" s="7">
        <f t="shared" si="90"/>
        <v>9</v>
      </c>
      <c r="AO81" s="7">
        <f t="shared" si="91"/>
        <v>9</v>
      </c>
      <c r="AP81" s="7">
        <f t="shared" si="92"/>
        <v>9</v>
      </c>
      <c r="AQ81" s="7">
        <f t="shared" si="93"/>
        <v>4</v>
      </c>
      <c r="AR81" s="7">
        <f t="shared" si="94"/>
        <v>4</v>
      </c>
      <c r="AS81" s="7">
        <f t="shared" si="95"/>
        <v>9</v>
      </c>
      <c r="AT81" s="7">
        <f t="shared" si="96"/>
        <v>4</v>
      </c>
      <c r="AU81" s="7">
        <f t="shared" si="97"/>
        <v>4</v>
      </c>
      <c r="AV81" s="7">
        <f t="shared" si="98"/>
        <v>4</v>
      </c>
      <c r="AW81" s="7">
        <f t="shared" si="99"/>
        <v>4</v>
      </c>
      <c r="AX81" s="7">
        <f t="shared" si="100"/>
        <v>4</v>
      </c>
      <c r="AY81" s="7">
        <f t="shared" si="101"/>
        <v>9</v>
      </c>
      <c r="AZ81" s="7">
        <f t="shared" si="102"/>
        <v>9</v>
      </c>
      <c r="BA81" s="7">
        <f t="shared" si="103"/>
        <v>4</v>
      </c>
      <c r="BB81" s="7">
        <f t="shared" si="104"/>
        <v>4</v>
      </c>
      <c r="BC81" s="7">
        <f t="shared" si="105"/>
        <v>9</v>
      </c>
      <c r="BD81" s="7">
        <f t="shared" si="106"/>
        <v>9</v>
      </c>
      <c r="BE81" s="7">
        <f t="shared" si="107"/>
        <v>9</v>
      </c>
      <c r="BF81" s="7">
        <f t="shared" si="108"/>
        <v>16</v>
      </c>
      <c r="BG81" s="7">
        <f t="shared" si="109"/>
        <v>4</v>
      </c>
      <c r="BI81" s="38">
        <v>76</v>
      </c>
      <c r="BJ81" s="39" t="s">
        <v>293</v>
      </c>
      <c r="BK81" s="44">
        <f t="shared" si="110"/>
        <v>0.13274466231999441</v>
      </c>
      <c r="BL81" s="44">
        <f t="shared" si="111"/>
        <v>0.10969086361906959</v>
      </c>
      <c r="BM81" s="44">
        <f t="shared" si="112"/>
        <v>0.10613237065158375</v>
      </c>
      <c r="BN81" s="44">
        <f t="shared" si="113"/>
        <v>7.3621017383231027E-2</v>
      </c>
      <c r="BO81" s="44">
        <f t="shared" si="114"/>
        <v>0.1090368546277221</v>
      </c>
      <c r="BP81" s="44">
        <f t="shared" si="115"/>
        <v>0.11058146711617285</v>
      </c>
      <c r="BQ81" s="44">
        <f t="shared" si="116"/>
        <v>0.11050642030256359</v>
      </c>
      <c r="BR81" s="44">
        <f t="shared" si="117"/>
        <v>0.1061988488107183</v>
      </c>
      <c r="BS81" s="44">
        <f t="shared" si="118"/>
        <v>3.55484173308208E-2</v>
      </c>
      <c r="BT81" s="44">
        <f t="shared" si="119"/>
        <v>7.4329414624716636E-2</v>
      </c>
      <c r="BU81" s="44">
        <f t="shared" si="120"/>
        <v>7.1066905451870152E-2</v>
      </c>
      <c r="BV81" s="44">
        <f t="shared" si="121"/>
        <v>0.10867853340033277</v>
      </c>
      <c r="BW81" s="44">
        <f t="shared" si="122"/>
        <v>7.221581446741189E-2</v>
      </c>
      <c r="BX81" s="44">
        <f t="shared" si="123"/>
        <v>7.500586006173493E-2</v>
      </c>
      <c r="BY81" s="44">
        <f t="shared" si="124"/>
        <v>0.10526315789473684</v>
      </c>
      <c r="BZ81" s="44">
        <f t="shared" si="125"/>
        <v>9.9258333397093015E-2</v>
      </c>
      <c r="CA81" s="44">
        <f t="shared" si="126"/>
        <v>7.6866244202408784E-2</v>
      </c>
      <c r="CB81" s="44">
        <f t="shared" si="127"/>
        <v>0.11188112109423022</v>
      </c>
      <c r="CC81" s="44">
        <f t="shared" si="128"/>
        <v>0.10832372170111783</v>
      </c>
      <c r="CD81" s="44">
        <f t="shared" si="129"/>
        <v>7.511157661886797E-2</v>
      </c>
      <c r="CE81" s="44">
        <f t="shared" si="130"/>
        <v>7.1749600333417526E-2</v>
      </c>
      <c r="CF81" s="44">
        <f t="shared" si="131"/>
        <v>0.11642257885594992</v>
      </c>
      <c r="CG81" s="44">
        <f t="shared" si="132"/>
        <v>0.10734844004467697</v>
      </c>
      <c r="CH81" s="44">
        <f t="shared" si="133"/>
        <v>0.10797236261230418</v>
      </c>
      <c r="CI81" s="44">
        <f t="shared" si="134"/>
        <v>0.14267527500128432</v>
      </c>
      <c r="CJ81" s="44">
        <f t="shared" si="135"/>
        <v>7.5164602800282893E-2</v>
      </c>
      <c r="CM81" s="38">
        <v>76</v>
      </c>
      <c r="CN81" s="39" t="s">
        <v>293</v>
      </c>
      <c r="CO81" s="44">
        <f t="shared" si="136"/>
        <v>1.964621002335917E-2</v>
      </c>
      <c r="CP81" s="44">
        <f t="shared" si="137"/>
        <v>1.2065994998097655E-2</v>
      </c>
      <c r="CQ81" s="44">
        <f t="shared" si="138"/>
        <v>9.6580457292941204E-3</v>
      </c>
      <c r="CR81" s="44">
        <f t="shared" si="139"/>
        <v>5.7424393558920201E-3</v>
      </c>
      <c r="CS81" s="44">
        <f t="shared" si="140"/>
        <v>7.414506114685103E-3</v>
      </c>
      <c r="CT81" s="44">
        <f t="shared" si="141"/>
        <v>6.6348880269703706E-3</v>
      </c>
      <c r="CU81" s="44">
        <f t="shared" si="142"/>
        <v>5.9673466963384341E-3</v>
      </c>
      <c r="CV81" s="44">
        <f t="shared" si="143"/>
        <v>5.2037435917251969E-3</v>
      </c>
      <c r="CW81" s="44">
        <f t="shared" si="144"/>
        <v>1.5641303625561151E-3</v>
      </c>
      <c r="CX81" s="44">
        <f t="shared" si="145"/>
        <v>2.8988471703639486E-3</v>
      </c>
      <c r="CY81" s="44">
        <f t="shared" si="146"/>
        <v>2.5584085962673253E-3</v>
      </c>
      <c r="CZ81" s="44">
        <f t="shared" si="147"/>
        <v>3.4777130688106489E-3</v>
      </c>
      <c r="DA81" s="44">
        <f t="shared" si="148"/>
        <v>2.094258619554945E-3</v>
      </c>
      <c r="DB81" s="44">
        <f t="shared" si="149"/>
        <v>1.9501523616051082E-3</v>
      </c>
      <c r="DC81" s="44">
        <f t="shared" si="150"/>
        <v>2.4210526315789471E-3</v>
      </c>
      <c r="DD81" s="44">
        <f t="shared" si="151"/>
        <v>2.0844250013389532E-3</v>
      </c>
      <c r="DE81" s="44">
        <f t="shared" si="152"/>
        <v>1.383592395643358E-3</v>
      </c>
      <c r="DF81" s="44">
        <f t="shared" si="153"/>
        <v>1.7900979375076835E-3</v>
      </c>
      <c r="DG81" s="44">
        <f t="shared" si="154"/>
        <v>1.5165321038156496E-3</v>
      </c>
      <c r="DH81" s="44">
        <f t="shared" si="155"/>
        <v>9.0133891942641565E-4</v>
      </c>
      <c r="DI81" s="44">
        <f t="shared" si="156"/>
        <v>7.1749600333417525E-4</v>
      </c>
      <c r="DJ81" s="44">
        <f t="shared" si="157"/>
        <v>9.3138063084759941E-4</v>
      </c>
      <c r="DK81" s="44">
        <f t="shared" si="158"/>
        <v>6.4409064026806182E-4</v>
      </c>
      <c r="DL81" s="44">
        <f t="shared" si="159"/>
        <v>4.3188945044921674E-4</v>
      </c>
      <c r="DM81" s="44">
        <f t="shared" si="160"/>
        <v>4.28025825003853E-4</v>
      </c>
      <c r="DN81" s="43">
        <f t="shared" si="161"/>
        <v>7.5164602800282889E-5</v>
      </c>
      <c r="EU81" s="38">
        <v>76</v>
      </c>
      <c r="EV81" s="39" t="s">
        <v>293</v>
      </c>
      <c r="EW81" s="2" t="s">
        <v>470</v>
      </c>
      <c r="EX81" s="52">
        <f t="shared" si="162"/>
        <v>8.6643471114847982E-3</v>
      </c>
      <c r="EY81" s="52">
        <f t="shared" si="163"/>
        <v>1.4284766552787336E-2</v>
      </c>
      <c r="FB81" s="38">
        <v>76</v>
      </c>
      <c r="FC81" s="39" t="s">
        <v>293</v>
      </c>
      <c r="FD81" s="2" t="s">
        <v>470</v>
      </c>
      <c r="FE81" s="49">
        <f t="shared" si="164"/>
        <v>0.62245395450832974</v>
      </c>
    </row>
    <row r="82" spans="2:161" x14ac:dyDescent="0.25">
      <c r="B82" s="38">
        <v>77</v>
      </c>
      <c r="C82" s="39" t="s">
        <v>294</v>
      </c>
      <c r="D82" s="7">
        <v>2</v>
      </c>
      <c r="E82" s="7">
        <v>3</v>
      </c>
      <c r="F82" s="7">
        <v>3</v>
      </c>
      <c r="G82" s="7">
        <v>2</v>
      </c>
      <c r="H82" s="7">
        <v>3</v>
      </c>
      <c r="I82" s="7">
        <v>3</v>
      </c>
      <c r="J82" s="7">
        <v>3</v>
      </c>
      <c r="K82" s="7">
        <v>3</v>
      </c>
      <c r="L82" s="7">
        <v>3</v>
      </c>
      <c r="M82" s="7">
        <v>2</v>
      </c>
      <c r="N82" s="7">
        <v>3</v>
      </c>
      <c r="O82" s="7">
        <v>4</v>
      </c>
      <c r="P82" s="7">
        <v>3</v>
      </c>
      <c r="Q82" s="7">
        <v>2</v>
      </c>
      <c r="R82" s="2">
        <v>2</v>
      </c>
      <c r="S82" s="2">
        <v>2</v>
      </c>
      <c r="T82" s="7">
        <v>2</v>
      </c>
      <c r="U82" s="7">
        <v>3</v>
      </c>
      <c r="V82" s="7">
        <v>2</v>
      </c>
      <c r="W82" s="7">
        <v>2</v>
      </c>
      <c r="X82" s="7">
        <v>2</v>
      </c>
      <c r="Y82" s="7">
        <v>3</v>
      </c>
      <c r="Z82" s="7">
        <v>2</v>
      </c>
      <c r="AA82" s="7">
        <v>3</v>
      </c>
      <c r="AB82" s="7">
        <v>2</v>
      </c>
      <c r="AC82" s="7">
        <v>3</v>
      </c>
      <c r="AF82" s="38">
        <v>77</v>
      </c>
      <c r="AG82" s="39" t="s">
        <v>294</v>
      </c>
      <c r="AH82" s="7">
        <f t="shared" si="84"/>
        <v>4</v>
      </c>
      <c r="AI82" s="7">
        <f t="shared" si="85"/>
        <v>9</v>
      </c>
      <c r="AJ82" s="7">
        <f t="shared" si="86"/>
        <v>9</v>
      </c>
      <c r="AK82" s="7">
        <f t="shared" si="87"/>
        <v>4</v>
      </c>
      <c r="AL82" s="7">
        <f t="shared" si="88"/>
        <v>9</v>
      </c>
      <c r="AM82" s="7">
        <f t="shared" si="89"/>
        <v>9</v>
      </c>
      <c r="AN82" s="7">
        <f t="shared" si="90"/>
        <v>9</v>
      </c>
      <c r="AO82" s="7">
        <f t="shared" si="91"/>
        <v>9</v>
      </c>
      <c r="AP82" s="7">
        <f t="shared" si="92"/>
        <v>9</v>
      </c>
      <c r="AQ82" s="7">
        <f t="shared" si="93"/>
        <v>4</v>
      </c>
      <c r="AR82" s="7">
        <f t="shared" si="94"/>
        <v>9</v>
      </c>
      <c r="AS82" s="7">
        <f t="shared" si="95"/>
        <v>16</v>
      </c>
      <c r="AT82" s="7">
        <f t="shared" si="96"/>
        <v>9</v>
      </c>
      <c r="AU82" s="7">
        <f t="shared" si="97"/>
        <v>4</v>
      </c>
      <c r="AV82" s="7">
        <f t="shared" si="98"/>
        <v>4</v>
      </c>
      <c r="AW82" s="7">
        <f t="shared" si="99"/>
        <v>4</v>
      </c>
      <c r="AX82" s="7">
        <f t="shared" si="100"/>
        <v>4</v>
      </c>
      <c r="AY82" s="7">
        <f t="shared" si="101"/>
        <v>9</v>
      </c>
      <c r="AZ82" s="7">
        <f t="shared" si="102"/>
        <v>4</v>
      </c>
      <c r="BA82" s="7">
        <f t="shared" si="103"/>
        <v>4</v>
      </c>
      <c r="BB82" s="7">
        <f t="shared" si="104"/>
        <v>4</v>
      </c>
      <c r="BC82" s="7">
        <f t="shared" si="105"/>
        <v>9</v>
      </c>
      <c r="BD82" s="7">
        <f t="shared" si="106"/>
        <v>4</v>
      </c>
      <c r="BE82" s="7">
        <f t="shared" si="107"/>
        <v>9</v>
      </c>
      <c r="BF82" s="7">
        <f t="shared" si="108"/>
        <v>4</v>
      </c>
      <c r="BG82" s="7">
        <f t="shared" si="109"/>
        <v>9</v>
      </c>
      <c r="BI82" s="38">
        <v>77</v>
      </c>
      <c r="BJ82" s="39" t="s">
        <v>294</v>
      </c>
      <c r="BK82" s="44">
        <f t="shared" si="110"/>
        <v>6.6372331159997203E-2</v>
      </c>
      <c r="BL82" s="44">
        <f t="shared" si="111"/>
        <v>0.10969086361906959</v>
      </c>
      <c r="BM82" s="44">
        <f t="shared" si="112"/>
        <v>0.10613237065158375</v>
      </c>
      <c r="BN82" s="44">
        <f t="shared" si="113"/>
        <v>7.3621017383231027E-2</v>
      </c>
      <c r="BO82" s="44">
        <f t="shared" si="114"/>
        <v>0.1090368546277221</v>
      </c>
      <c r="BP82" s="44">
        <f t="shared" si="115"/>
        <v>0.11058146711617285</v>
      </c>
      <c r="BQ82" s="44">
        <f t="shared" si="116"/>
        <v>0.11050642030256359</v>
      </c>
      <c r="BR82" s="44">
        <f t="shared" si="117"/>
        <v>0.1061988488107183</v>
      </c>
      <c r="BS82" s="44">
        <f t="shared" si="118"/>
        <v>3.55484173308208E-2</v>
      </c>
      <c r="BT82" s="44">
        <f t="shared" si="119"/>
        <v>7.4329414624716636E-2</v>
      </c>
      <c r="BU82" s="44">
        <f t="shared" si="120"/>
        <v>0.10660035817780522</v>
      </c>
      <c r="BV82" s="44">
        <f t="shared" si="121"/>
        <v>0.14490471120044368</v>
      </c>
      <c r="BW82" s="44">
        <f t="shared" si="122"/>
        <v>0.10832372170111783</v>
      </c>
      <c r="BX82" s="44">
        <f t="shared" si="123"/>
        <v>7.500586006173493E-2</v>
      </c>
      <c r="BY82" s="44">
        <f t="shared" si="124"/>
        <v>0.10526315789473684</v>
      </c>
      <c r="BZ82" s="44">
        <f t="shared" si="125"/>
        <v>9.9258333397093015E-2</v>
      </c>
      <c r="CA82" s="44">
        <f t="shared" si="126"/>
        <v>7.6866244202408784E-2</v>
      </c>
      <c r="CB82" s="44">
        <f t="shared" si="127"/>
        <v>0.11188112109423022</v>
      </c>
      <c r="CC82" s="44">
        <f t="shared" si="128"/>
        <v>7.221581446741189E-2</v>
      </c>
      <c r="CD82" s="44">
        <f t="shared" si="129"/>
        <v>7.511157661886797E-2</v>
      </c>
      <c r="CE82" s="44">
        <f t="shared" si="130"/>
        <v>7.1749600333417526E-2</v>
      </c>
      <c r="CF82" s="44">
        <f t="shared" si="131"/>
        <v>0.11642257885594992</v>
      </c>
      <c r="CG82" s="44">
        <f t="shared" si="132"/>
        <v>7.156562669645132E-2</v>
      </c>
      <c r="CH82" s="44">
        <f t="shared" si="133"/>
        <v>0.10797236261230418</v>
      </c>
      <c r="CI82" s="44">
        <f t="shared" si="134"/>
        <v>7.1337637500642162E-2</v>
      </c>
      <c r="CJ82" s="44">
        <f t="shared" si="135"/>
        <v>0.11274690420042432</v>
      </c>
      <c r="CM82" s="38">
        <v>77</v>
      </c>
      <c r="CN82" s="39" t="s">
        <v>294</v>
      </c>
      <c r="CO82" s="44">
        <f t="shared" si="136"/>
        <v>9.8231050116795848E-3</v>
      </c>
      <c r="CP82" s="44">
        <f t="shared" si="137"/>
        <v>1.2065994998097655E-2</v>
      </c>
      <c r="CQ82" s="44">
        <f t="shared" si="138"/>
        <v>9.6580457292941204E-3</v>
      </c>
      <c r="CR82" s="44">
        <f t="shared" si="139"/>
        <v>5.7424393558920201E-3</v>
      </c>
      <c r="CS82" s="44">
        <f t="shared" si="140"/>
        <v>7.414506114685103E-3</v>
      </c>
      <c r="CT82" s="44">
        <f t="shared" si="141"/>
        <v>6.6348880269703706E-3</v>
      </c>
      <c r="CU82" s="44">
        <f t="shared" si="142"/>
        <v>5.9673466963384341E-3</v>
      </c>
      <c r="CV82" s="44">
        <f t="shared" si="143"/>
        <v>5.2037435917251969E-3</v>
      </c>
      <c r="CW82" s="44">
        <f t="shared" si="144"/>
        <v>1.5641303625561151E-3</v>
      </c>
      <c r="CX82" s="44">
        <f t="shared" si="145"/>
        <v>2.8988471703639486E-3</v>
      </c>
      <c r="CY82" s="44">
        <f t="shared" si="146"/>
        <v>3.8376128944009875E-3</v>
      </c>
      <c r="CZ82" s="44">
        <f t="shared" si="147"/>
        <v>4.6369507584141977E-3</v>
      </c>
      <c r="DA82" s="44">
        <f t="shared" si="148"/>
        <v>3.1413879293324173E-3</v>
      </c>
      <c r="DB82" s="44">
        <f t="shared" si="149"/>
        <v>1.9501523616051082E-3</v>
      </c>
      <c r="DC82" s="44">
        <f t="shared" si="150"/>
        <v>2.4210526315789471E-3</v>
      </c>
      <c r="DD82" s="44">
        <f t="shared" si="151"/>
        <v>2.0844250013389532E-3</v>
      </c>
      <c r="DE82" s="44">
        <f t="shared" si="152"/>
        <v>1.383592395643358E-3</v>
      </c>
      <c r="DF82" s="44">
        <f t="shared" si="153"/>
        <v>1.7900979375076835E-3</v>
      </c>
      <c r="DG82" s="44">
        <f t="shared" si="154"/>
        <v>1.0110214025437665E-3</v>
      </c>
      <c r="DH82" s="44">
        <f t="shared" si="155"/>
        <v>9.0133891942641565E-4</v>
      </c>
      <c r="DI82" s="44">
        <f t="shared" si="156"/>
        <v>7.1749600333417525E-4</v>
      </c>
      <c r="DJ82" s="44">
        <f t="shared" si="157"/>
        <v>9.3138063084759941E-4</v>
      </c>
      <c r="DK82" s="44">
        <f t="shared" si="158"/>
        <v>4.2939376017870793E-4</v>
      </c>
      <c r="DL82" s="44">
        <f t="shared" si="159"/>
        <v>4.3188945044921674E-4</v>
      </c>
      <c r="DM82" s="44">
        <f t="shared" si="160"/>
        <v>2.140129125019265E-4</v>
      </c>
      <c r="DN82" s="43">
        <f t="shared" si="161"/>
        <v>1.1274690420042433E-4</v>
      </c>
      <c r="EU82" s="38">
        <v>77</v>
      </c>
      <c r="EV82" s="39" t="s">
        <v>294</v>
      </c>
      <c r="EW82" s="2" t="s">
        <v>471</v>
      </c>
      <c r="EX82" s="52">
        <f t="shared" si="162"/>
        <v>1.273095599469326E-2</v>
      </c>
      <c r="EY82" s="52">
        <f t="shared" si="163"/>
        <v>1.0899108803538445E-2</v>
      </c>
      <c r="FB82" s="38">
        <v>77</v>
      </c>
      <c r="FC82" s="39" t="s">
        <v>294</v>
      </c>
      <c r="FD82" s="2" t="s">
        <v>471</v>
      </c>
      <c r="FE82" s="49">
        <f t="shared" si="164"/>
        <v>0.46123905696416251</v>
      </c>
    </row>
    <row r="83" spans="2:161" x14ac:dyDescent="0.25">
      <c r="B83" s="38">
        <v>78</v>
      </c>
      <c r="C83" s="39" t="s">
        <v>295</v>
      </c>
      <c r="D83" s="7">
        <v>4</v>
      </c>
      <c r="E83" s="7">
        <v>2</v>
      </c>
      <c r="F83" s="7">
        <v>2</v>
      </c>
      <c r="G83" s="7">
        <v>2</v>
      </c>
      <c r="H83" s="7">
        <v>3</v>
      </c>
      <c r="I83" s="7">
        <v>2</v>
      </c>
      <c r="J83" s="7">
        <v>3</v>
      </c>
      <c r="K83" s="7">
        <v>2</v>
      </c>
      <c r="L83" s="7">
        <v>3</v>
      </c>
      <c r="M83" s="7">
        <v>2</v>
      </c>
      <c r="N83" s="7">
        <v>3</v>
      </c>
      <c r="O83" s="7">
        <v>3</v>
      </c>
      <c r="P83" s="7">
        <v>2</v>
      </c>
      <c r="Q83" s="7">
        <v>2</v>
      </c>
      <c r="R83" s="2">
        <v>2</v>
      </c>
      <c r="S83" s="2">
        <v>2</v>
      </c>
      <c r="T83" s="7">
        <v>2</v>
      </c>
      <c r="U83" s="7">
        <v>3</v>
      </c>
      <c r="V83" s="7">
        <v>4</v>
      </c>
      <c r="W83" s="7">
        <v>2</v>
      </c>
      <c r="X83" s="7">
        <v>2</v>
      </c>
      <c r="Y83" s="7">
        <v>2</v>
      </c>
      <c r="Z83" s="7">
        <v>3</v>
      </c>
      <c r="AA83" s="7">
        <v>3</v>
      </c>
      <c r="AB83" s="7">
        <v>2</v>
      </c>
      <c r="AC83" s="7">
        <v>3</v>
      </c>
      <c r="AF83" s="38">
        <v>78</v>
      </c>
      <c r="AG83" s="39" t="s">
        <v>295</v>
      </c>
      <c r="AH83" s="7">
        <f t="shared" si="84"/>
        <v>16</v>
      </c>
      <c r="AI83" s="7">
        <f t="shared" si="85"/>
        <v>4</v>
      </c>
      <c r="AJ83" s="7">
        <f t="shared" si="86"/>
        <v>4</v>
      </c>
      <c r="AK83" s="7">
        <f t="shared" si="87"/>
        <v>4</v>
      </c>
      <c r="AL83" s="7">
        <f t="shared" si="88"/>
        <v>9</v>
      </c>
      <c r="AM83" s="7">
        <f t="shared" si="89"/>
        <v>4</v>
      </c>
      <c r="AN83" s="7">
        <f t="shared" si="90"/>
        <v>9</v>
      </c>
      <c r="AO83" s="7">
        <f t="shared" si="91"/>
        <v>4</v>
      </c>
      <c r="AP83" s="7">
        <f t="shared" si="92"/>
        <v>9</v>
      </c>
      <c r="AQ83" s="7">
        <f t="shared" si="93"/>
        <v>4</v>
      </c>
      <c r="AR83" s="7">
        <f t="shared" si="94"/>
        <v>9</v>
      </c>
      <c r="AS83" s="7">
        <f t="shared" si="95"/>
        <v>9</v>
      </c>
      <c r="AT83" s="7">
        <f t="shared" si="96"/>
        <v>4</v>
      </c>
      <c r="AU83" s="7">
        <f t="shared" si="97"/>
        <v>4</v>
      </c>
      <c r="AV83" s="7">
        <f t="shared" si="98"/>
        <v>4</v>
      </c>
      <c r="AW83" s="7">
        <f t="shared" si="99"/>
        <v>4</v>
      </c>
      <c r="AX83" s="7">
        <f t="shared" si="100"/>
        <v>4</v>
      </c>
      <c r="AY83" s="7">
        <f t="shared" si="101"/>
        <v>9</v>
      </c>
      <c r="AZ83" s="7">
        <f t="shared" si="102"/>
        <v>16</v>
      </c>
      <c r="BA83" s="7">
        <f t="shared" si="103"/>
        <v>4</v>
      </c>
      <c r="BB83" s="7">
        <f t="shared" si="104"/>
        <v>4</v>
      </c>
      <c r="BC83" s="7">
        <f t="shared" si="105"/>
        <v>4</v>
      </c>
      <c r="BD83" s="7">
        <f t="shared" si="106"/>
        <v>9</v>
      </c>
      <c r="BE83" s="7">
        <f t="shared" si="107"/>
        <v>9</v>
      </c>
      <c r="BF83" s="7">
        <f t="shared" si="108"/>
        <v>4</v>
      </c>
      <c r="BG83" s="7">
        <f t="shared" si="109"/>
        <v>9</v>
      </c>
      <c r="BI83" s="38">
        <v>78</v>
      </c>
      <c r="BJ83" s="39" t="s">
        <v>295</v>
      </c>
      <c r="BK83" s="44">
        <f t="shared" si="110"/>
        <v>0.13274466231999441</v>
      </c>
      <c r="BL83" s="44">
        <f t="shared" si="111"/>
        <v>7.3127242412713067E-2</v>
      </c>
      <c r="BM83" s="44">
        <f t="shared" si="112"/>
        <v>7.0754913767722499E-2</v>
      </c>
      <c r="BN83" s="44">
        <f t="shared" si="113"/>
        <v>7.3621017383231027E-2</v>
      </c>
      <c r="BO83" s="44">
        <f t="shared" si="114"/>
        <v>0.1090368546277221</v>
      </c>
      <c r="BP83" s="44">
        <f t="shared" si="115"/>
        <v>7.3720978077448568E-2</v>
      </c>
      <c r="BQ83" s="44">
        <f t="shared" si="116"/>
        <v>0.11050642030256359</v>
      </c>
      <c r="BR83" s="44">
        <f t="shared" si="117"/>
        <v>7.079923254047886E-2</v>
      </c>
      <c r="BS83" s="44">
        <f t="shared" si="118"/>
        <v>3.55484173308208E-2</v>
      </c>
      <c r="BT83" s="44">
        <f t="shared" si="119"/>
        <v>7.4329414624716636E-2</v>
      </c>
      <c r="BU83" s="44">
        <f t="shared" si="120"/>
        <v>0.10660035817780522</v>
      </c>
      <c r="BV83" s="44">
        <f t="shared" si="121"/>
        <v>0.10867853340033277</v>
      </c>
      <c r="BW83" s="44">
        <f t="shared" si="122"/>
        <v>7.221581446741189E-2</v>
      </c>
      <c r="BX83" s="44">
        <f t="shared" si="123"/>
        <v>7.500586006173493E-2</v>
      </c>
      <c r="BY83" s="44">
        <f t="shared" si="124"/>
        <v>0.10526315789473684</v>
      </c>
      <c r="BZ83" s="44">
        <f t="shared" si="125"/>
        <v>9.9258333397093015E-2</v>
      </c>
      <c r="CA83" s="44">
        <f t="shared" si="126"/>
        <v>7.6866244202408784E-2</v>
      </c>
      <c r="CB83" s="44">
        <f t="shared" si="127"/>
        <v>0.11188112109423022</v>
      </c>
      <c r="CC83" s="44">
        <f t="shared" si="128"/>
        <v>0.14443162893482378</v>
      </c>
      <c r="CD83" s="44">
        <f t="shared" si="129"/>
        <v>7.511157661886797E-2</v>
      </c>
      <c r="CE83" s="44">
        <f t="shared" si="130"/>
        <v>7.1749600333417526E-2</v>
      </c>
      <c r="CF83" s="44">
        <f t="shared" si="131"/>
        <v>7.7615052570633281E-2</v>
      </c>
      <c r="CG83" s="44">
        <f t="shared" si="132"/>
        <v>0.10734844004467697</v>
      </c>
      <c r="CH83" s="44">
        <f t="shared" si="133"/>
        <v>0.10797236261230418</v>
      </c>
      <c r="CI83" s="44">
        <f t="shared" si="134"/>
        <v>7.1337637500642162E-2</v>
      </c>
      <c r="CJ83" s="44">
        <f t="shared" si="135"/>
        <v>0.11274690420042432</v>
      </c>
      <c r="CM83" s="38">
        <v>78</v>
      </c>
      <c r="CN83" s="39" t="s">
        <v>295</v>
      </c>
      <c r="CO83" s="44">
        <f t="shared" si="136"/>
        <v>1.964621002335917E-2</v>
      </c>
      <c r="CP83" s="44">
        <f t="shared" si="137"/>
        <v>8.0439966653984372E-3</v>
      </c>
      <c r="CQ83" s="44">
        <f t="shared" si="138"/>
        <v>6.4386971528627469E-3</v>
      </c>
      <c r="CR83" s="44">
        <f t="shared" si="139"/>
        <v>5.7424393558920201E-3</v>
      </c>
      <c r="CS83" s="44">
        <f t="shared" si="140"/>
        <v>7.414506114685103E-3</v>
      </c>
      <c r="CT83" s="44">
        <f t="shared" si="141"/>
        <v>4.423258684646914E-3</v>
      </c>
      <c r="CU83" s="44">
        <f t="shared" si="142"/>
        <v>5.9673466963384341E-3</v>
      </c>
      <c r="CV83" s="44">
        <f t="shared" si="143"/>
        <v>3.4691623944834642E-3</v>
      </c>
      <c r="CW83" s="44">
        <f t="shared" si="144"/>
        <v>1.5641303625561151E-3</v>
      </c>
      <c r="CX83" s="44">
        <f t="shared" si="145"/>
        <v>2.8988471703639486E-3</v>
      </c>
      <c r="CY83" s="44">
        <f t="shared" si="146"/>
        <v>3.8376128944009875E-3</v>
      </c>
      <c r="CZ83" s="44">
        <f t="shared" si="147"/>
        <v>3.4777130688106489E-3</v>
      </c>
      <c r="DA83" s="44">
        <f t="shared" si="148"/>
        <v>2.094258619554945E-3</v>
      </c>
      <c r="DB83" s="44">
        <f t="shared" si="149"/>
        <v>1.9501523616051082E-3</v>
      </c>
      <c r="DC83" s="44">
        <f t="shared" si="150"/>
        <v>2.4210526315789471E-3</v>
      </c>
      <c r="DD83" s="44">
        <f t="shared" si="151"/>
        <v>2.0844250013389532E-3</v>
      </c>
      <c r="DE83" s="44">
        <f t="shared" si="152"/>
        <v>1.383592395643358E-3</v>
      </c>
      <c r="DF83" s="44">
        <f t="shared" si="153"/>
        <v>1.7900979375076835E-3</v>
      </c>
      <c r="DG83" s="44">
        <f t="shared" si="154"/>
        <v>2.022042805087533E-3</v>
      </c>
      <c r="DH83" s="44">
        <f t="shared" si="155"/>
        <v>9.0133891942641565E-4</v>
      </c>
      <c r="DI83" s="44">
        <f t="shared" si="156"/>
        <v>7.1749600333417525E-4</v>
      </c>
      <c r="DJ83" s="44">
        <f t="shared" si="157"/>
        <v>6.2092042056506624E-4</v>
      </c>
      <c r="DK83" s="44">
        <f t="shared" si="158"/>
        <v>6.4409064026806182E-4</v>
      </c>
      <c r="DL83" s="44">
        <f t="shared" si="159"/>
        <v>4.3188945044921674E-4</v>
      </c>
      <c r="DM83" s="44">
        <f t="shared" si="160"/>
        <v>2.140129125019265E-4</v>
      </c>
      <c r="DN83" s="43">
        <f t="shared" si="161"/>
        <v>1.1274690420042433E-4</v>
      </c>
      <c r="EU83" s="38">
        <v>78</v>
      </c>
      <c r="EV83" s="39" t="s">
        <v>295</v>
      </c>
      <c r="EW83" s="2" t="s">
        <v>472</v>
      </c>
      <c r="EX83" s="52">
        <f t="shared" si="162"/>
        <v>1.1884554799110351E-2</v>
      </c>
      <c r="EY83" s="52">
        <f t="shared" si="163"/>
        <v>1.2848207237265336E-2</v>
      </c>
      <c r="FB83" s="38">
        <v>78</v>
      </c>
      <c r="FC83" s="39" t="s">
        <v>295</v>
      </c>
      <c r="FD83" s="2" t="s">
        <v>472</v>
      </c>
      <c r="FE83" s="49">
        <f t="shared" si="164"/>
        <v>0.51948129442109414</v>
      </c>
    </row>
    <row r="84" spans="2:161" x14ac:dyDescent="0.25">
      <c r="B84" s="38">
        <v>79</v>
      </c>
      <c r="C84" s="39" t="s">
        <v>296</v>
      </c>
      <c r="D84" s="7">
        <v>3</v>
      </c>
      <c r="E84" s="7">
        <v>3</v>
      </c>
      <c r="F84" s="7">
        <v>2</v>
      </c>
      <c r="G84" s="7">
        <v>3</v>
      </c>
      <c r="H84" s="7">
        <v>2</v>
      </c>
      <c r="I84" s="7">
        <v>2</v>
      </c>
      <c r="J84" s="7">
        <v>3</v>
      </c>
      <c r="K84" s="7">
        <v>2</v>
      </c>
      <c r="L84" s="7">
        <v>2</v>
      </c>
      <c r="M84" s="7">
        <v>3</v>
      </c>
      <c r="N84" s="7">
        <v>2</v>
      </c>
      <c r="O84" s="7">
        <v>2</v>
      </c>
      <c r="P84" s="7">
        <v>3</v>
      </c>
      <c r="Q84" s="7">
        <v>2</v>
      </c>
      <c r="R84" s="2">
        <v>2</v>
      </c>
      <c r="S84" s="2">
        <v>2</v>
      </c>
      <c r="T84" s="7">
        <v>2</v>
      </c>
      <c r="U84" s="7">
        <v>3</v>
      </c>
      <c r="V84" s="7">
        <v>2</v>
      </c>
      <c r="W84" s="7">
        <v>2</v>
      </c>
      <c r="X84" s="7">
        <v>2</v>
      </c>
      <c r="Y84" s="7">
        <v>2</v>
      </c>
      <c r="Z84" s="7">
        <v>3</v>
      </c>
      <c r="AA84" s="7">
        <v>3</v>
      </c>
      <c r="AB84" s="7">
        <v>2</v>
      </c>
      <c r="AC84" s="7">
        <v>3</v>
      </c>
      <c r="AF84" s="38">
        <v>79</v>
      </c>
      <c r="AG84" s="39" t="s">
        <v>296</v>
      </c>
      <c r="AH84" s="7">
        <f t="shared" si="84"/>
        <v>9</v>
      </c>
      <c r="AI84" s="7">
        <f t="shared" si="85"/>
        <v>9</v>
      </c>
      <c r="AJ84" s="7">
        <f t="shared" si="86"/>
        <v>4</v>
      </c>
      <c r="AK84" s="7">
        <f t="shared" si="87"/>
        <v>9</v>
      </c>
      <c r="AL84" s="7">
        <f t="shared" si="88"/>
        <v>4</v>
      </c>
      <c r="AM84" s="7">
        <f t="shared" si="89"/>
        <v>4</v>
      </c>
      <c r="AN84" s="7">
        <f t="shared" si="90"/>
        <v>9</v>
      </c>
      <c r="AO84" s="7">
        <f t="shared" si="91"/>
        <v>4</v>
      </c>
      <c r="AP84" s="7">
        <f t="shared" si="92"/>
        <v>4</v>
      </c>
      <c r="AQ84" s="7">
        <f t="shared" si="93"/>
        <v>9</v>
      </c>
      <c r="AR84" s="7">
        <f t="shared" si="94"/>
        <v>4</v>
      </c>
      <c r="AS84" s="7">
        <f t="shared" si="95"/>
        <v>4</v>
      </c>
      <c r="AT84" s="7">
        <f t="shared" si="96"/>
        <v>9</v>
      </c>
      <c r="AU84" s="7">
        <f t="shared" si="97"/>
        <v>4</v>
      </c>
      <c r="AV84" s="7">
        <f t="shared" si="98"/>
        <v>4</v>
      </c>
      <c r="AW84" s="7">
        <f t="shared" si="99"/>
        <v>4</v>
      </c>
      <c r="AX84" s="7">
        <f t="shared" si="100"/>
        <v>4</v>
      </c>
      <c r="AY84" s="7">
        <f t="shared" si="101"/>
        <v>9</v>
      </c>
      <c r="AZ84" s="7">
        <f t="shared" si="102"/>
        <v>4</v>
      </c>
      <c r="BA84" s="7">
        <f t="shared" si="103"/>
        <v>4</v>
      </c>
      <c r="BB84" s="7">
        <f t="shared" si="104"/>
        <v>4</v>
      </c>
      <c r="BC84" s="7">
        <f t="shared" si="105"/>
        <v>4</v>
      </c>
      <c r="BD84" s="7">
        <f t="shared" si="106"/>
        <v>9</v>
      </c>
      <c r="BE84" s="7">
        <f t="shared" si="107"/>
        <v>9</v>
      </c>
      <c r="BF84" s="7">
        <f t="shared" si="108"/>
        <v>4</v>
      </c>
      <c r="BG84" s="7">
        <f t="shared" si="109"/>
        <v>9</v>
      </c>
      <c r="BI84" s="38">
        <v>79</v>
      </c>
      <c r="BJ84" s="39" t="s">
        <v>296</v>
      </c>
      <c r="BK84" s="44">
        <f t="shared" si="110"/>
        <v>9.9558496739995797E-2</v>
      </c>
      <c r="BL84" s="44">
        <f t="shared" si="111"/>
        <v>0.10969086361906959</v>
      </c>
      <c r="BM84" s="44">
        <f t="shared" si="112"/>
        <v>7.0754913767722499E-2</v>
      </c>
      <c r="BN84" s="44">
        <f t="shared" si="113"/>
        <v>0.11043152607484655</v>
      </c>
      <c r="BO84" s="44">
        <f t="shared" si="114"/>
        <v>7.2691236418481395E-2</v>
      </c>
      <c r="BP84" s="44">
        <f t="shared" si="115"/>
        <v>7.3720978077448568E-2</v>
      </c>
      <c r="BQ84" s="44">
        <f t="shared" si="116"/>
        <v>0.11050642030256359</v>
      </c>
      <c r="BR84" s="44">
        <f t="shared" si="117"/>
        <v>7.079923254047886E-2</v>
      </c>
      <c r="BS84" s="44">
        <f t="shared" si="118"/>
        <v>2.3698944887213864E-2</v>
      </c>
      <c r="BT84" s="44">
        <f t="shared" si="119"/>
        <v>0.11149412193707495</v>
      </c>
      <c r="BU84" s="44">
        <f t="shared" si="120"/>
        <v>7.1066905451870152E-2</v>
      </c>
      <c r="BV84" s="44">
        <f t="shared" si="121"/>
        <v>7.2452355600221841E-2</v>
      </c>
      <c r="BW84" s="44">
        <f t="shared" si="122"/>
        <v>0.10832372170111783</v>
      </c>
      <c r="BX84" s="44">
        <f t="shared" si="123"/>
        <v>7.500586006173493E-2</v>
      </c>
      <c r="BY84" s="44">
        <f t="shared" si="124"/>
        <v>0.10526315789473684</v>
      </c>
      <c r="BZ84" s="44">
        <f t="shared" si="125"/>
        <v>9.9258333397093015E-2</v>
      </c>
      <c r="CA84" s="44">
        <f t="shared" si="126"/>
        <v>7.6866244202408784E-2</v>
      </c>
      <c r="CB84" s="44">
        <f t="shared" si="127"/>
        <v>0.11188112109423022</v>
      </c>
      <c r="CC84" s="44">
        <f t="shared" si="128"/>
        <v>7.221581446741189E-2</v>
      </c>
      <c r="CD84" s="44">
        <f t="shared" si="129"/>
        <v>7.511157661886797E-2</v>
      </c>
      <c r="CE84" s="44">
        <f t="shared" si="130"/>
        <v>7.1749600333417526E-2</v>
      </c>
      <c r="CF84" s="44">
        <f t="shared" si="131"/>
        <v>7.7615052570633281E-2</v>
      </c>
      <c r="CG84" s="44">
        <f t="shared" si="132"/>
        <v>0.10734844004467697</v>
      </c>
      <c r="CH84" s="44">
        <f t="shared" si="133"/>
        <v>0.10797236261230418</v>
      </c>
      <c r="CI84" s="44">
        <f t="shared" si="134"/>
        <v>7.1337637500642162E-2</v>
      </c>
      <c r="CJ84" s="44">
        <f t="shared" si="135"/>
        <v>0.11274690420042432</v>
      </c>
      <c r="CM84" s="38">
        <v>79</v>
      </c>
      <c r="CN84" s="39" t="s">
        <v>296</v>
      </c>
      <c r="CO84" s="44">
        <f t="shared" si="136"/>
        <v>1.4734657517519378E-2</v>
      </c>
      <c r="CP84" s="44">
        <f t="shared" si="137"/>
        <v>1.2065994998097655E-2</v>
      </c>
      <c r="CQ84" s="44">
        <f t="shared" si="138"/>
        <v>6.4386971528627469E-3</v>
      </c>
      <c r="CR84" s="44">
        <f t="shared" si="139"/>
        <v>8.6136590338380305E-3</v>
      </c>
      <c r="CS84" s="44">
        <f t="shared" si="140"/>
        <v>4.943004076456735E-3</v>
      </c>
      <c r="CT84" s="44">
        <f t="shared" si="141"/>
        <v>4.423258684646914E-3</v>
      </c>
      <c r="CU84" s="44">
        <f t="shared" si="142"/>
        <v>5.9673466963384341E-3</v>
      </c>
      <c r="CV84" s="44">
        <f t="shared" si="143"/>
        <v>3.4691623944834642E-3</v>
      </c>
      <c r="CW84" s="44">
        <f t="shared" si="144"/>
        <v>1.04275357503741E-3</v>
      </c>
      <c r="CX84" s="44">
        <f t="shared" si="145"/>
        <v>4.3482707555459231E-3</v>
      </c>
      <c r="CY84" s="44">
        <f t="shared" si="146"/>
        <v>2.5584085962673253E-3</v>
      </c>
      <c r="CZ84" s="44">
        <f t="shared" si="147"/>
        <v>2.3184753792070988E-3</v>
      </c>
      <c r="DA84" s="44">
        <f t="shared" si="148"/>
        <v>3.1413879293324173E-3</v>
      </c>
      <c r="DB84" s="44">
        <f t="shared" si="149"/>
        <v>1.9501523616051082E-3</v>
      </c>
      <c r="DC84" s="44">
        <f t="shared" si="150"/>
        <v>2.4210526315789471E-3</v>
      </c>
      <c r="DD84" s="44">
        <f t="shared" si="151"/>
        <v>2.0844250013389532E-3</v>
      </c>
      <c r="DE84" s="44">
        <f t="shared" si="152"/>
        <v>1.383592395643358E-3</v>
      </c>
      <c r="DF84" s="44">
        <f t="shared" si="153"/>
        <v>1.7900979375076835E-3</v>
      </c>
      <c r="DG84" s="44">
        <f t="shared" si="154"/>
        <v>1.0110214025437665E-3</v>
      </c>
      <c r="DH84" s="44">
        <f t="shared" si="155"/>
        <v>9.0133891942641565E-4</v>
      </c>
      <c r="DI84" s="44">
        <f t="shared" si="156"/>
        <v>7.1749600333417525E-4</v>
      </c>
      <c r="DJ84" s="44">
        <f t="shared" si="157"/>
        <v>6.2092042056506624E-4</v>
      </c>
      <c r="DK84" s="44">
        <f t="shared" si="158"/>
        <v>6.4409064026806182E-4</v>
      </c>
      <c r="DL84" s="44">
        <f t="shared" si="159"/>
        <v>4.3188945044921674E-4</v>
      </c>
      <c r="DM84" s="44">
        <f t="shared" si="160"/>
        <v>2.140129125019265E-4</v>
      </c>
      <c r="DN84" s="43">
        <f t="shared" si="161"/>
        <v>1.1274690420042433E-4</v>
      </c>
      <c r="EU84" s="38">
        <v>79</v>
      </c>
      <c r="EV84" s="39" t="s">
        <v>296</v>
      </c>
      <c r="EW84" s="2" t="s">
        <v>473</v>
      </c>
      <c r="EX84" s="52">
        <f t="shared" si="162"/>
        <v>1.2315799723396416E-2</v>
      </c>
      <c r="EY84" s="52">
        <f t="shared" si="163"/>
        <v>9.7548645120731428E-3</v>
      </c>
      <c r="FB84" s="38">
        <v>79</v>
      </c>
      <c r="FC84" s="39" t="s">
        <v>296</v>
      </c>
      <c r="FD84" s="2" t="s">
        <v>473</v>
      </c>
      <c r="FE84" s="49">
        <f t="shared" si="164"/>
        <v>0.441983277349496</v>
      </c>
    </row>
    <row r="85" spans="2:161" x14ac:dyDescent="0.25">
      <c r="B85" s="38">
        <v>80</v>
      </c>
      <c r="C85" s="39" t="s">
        <v>297</v>
      </c>
      <c r="D85" s="7">
        <v>3</v>
      </c>
      <c r="E85" s="7">
        <v>3</v>
      </c>
      <c r="F85" s="7">
        <v>2</v>
      </c>
      <c r="G85" s="7">
        <v>3</v>
      </c>
      <c r="H85" s="7">
        <v>2</v>
      </c>
      <c r="I85" s="7">
        <v>2</v>
      </c>
      <c r="J85" s="7">
        <v>3</v>
      </c>
      <c r="K85" s="7">
        <v>2</v>
      </c>
      <c r="L85" s="7">
        <v>2</v>
      </c>
      <c r="M85" s="7">
        <v>3</v>
      </c>
      <c r="N85" s="7">
        <v>2</v>
      </c>
      <c r="O85" s="7">
        <v>3</v>
      </c>
      <c r="P85" s="7">
        <v>3</v>
      </c>
      <c r="Q85" s="7">
        <v>3</v>
      </c>
      <c r="R85" s="2">
        <v>2</v>
      </c>
      <c r="S85" s="2">
        <v>2</v>
      </c>
      <c r="T85" s="7">
        <v>2</v>
      </c>
      <c r="U85" s="7">
        <v>3</v>
      </c>
      <c r="V85" s="7">
        <v>2</v>
      </c>
      <c r="W85" s="7">
        <v>2</v>
      </c>
      <c r="X85" s="7">
        <v>2</v>
      </c>
      <c r="Y85" s="7">
        <v>2</v>
      </c>
      <c r="Z85" s="7">
        <v>3</v>
      </c>
      <c r="AA85" s="7">
        <v>3</v>
      </c>
      <c r="AB85" s="7">
        <v>2</v>
      </c>
      <c r="AC85" s="7">
        <v>3</v>
      </c>
      <c r="AF85" s="38">
        <v>80</v>
      </c>
      <c r="AG85" s="39" t="s">
        <v>297</v>
      </c>
      <c r="AH85" s="7">
        <f t="shared" si="84"/>
        <v>9</v>
      </c>
      <c r="AI85" s="7">
        <f t="shared" si="85"/>
        <v>9</v>
      </c>
      <c r="AJ85" s="7">
        <f t="shared" si="86"/>
        <v>4</v>
      </c>
      <c r="AK85" s="7">
        <f t="shared" si="87"/>
        <v>9</v>
      </c>
      <c r="AL85" s="7">
        <f t="shared" si="88"/>
        <v>4</v>
      </c>
      <c r="AM85" s="7">
        <f t="shared" si="89"/>
        <v>4</v>
      </c>
      <c r="AN85" s="7">
        <f t="shared" si="90"/>
        <v>9</v>
      </c>
      <c r="AO85" s="7">
        <f t="shared" si="91"/>
        <v>4</v>
      </c>
      <c r="AP85" s="7">
        <f t="shared" si="92"/>
        <v>4</v>
      </c>
      <c r="AQ85" s="7">
        <f t="shared" si="93"/>
        <v>9</v>
      </c>
      <c r="AR85" s="7">
        <f t="shared" si="94"/>
        <v>4</v>
      </c>
      <c r="AS85" s="7">
        <f t="shared" si="95"/>
        <v>9</v>
      </c>
      <c r="AT85" s="7">
        <f t="shared" si="96"/>
        <v>9</v>
      </c>
      <c r="AU85" s="7">
        <f t="shared" si="97"/>
        <v>9</v>
      </c>
      <c r="AV85" s="7">
        <f t="shared" si="98"/>
        <v>4</v>
      </c>
      <c r="AW85" s="7">
        <f t="shared" si="99"/>
        <v>4</v>
      </c>
      <c r="AX85" s="7">
        <f t="shared" si="100"/>
        <v>4</v>
      </c>
      <c r="AY85" s="7">
        <f t="shared" si="101"/>
        <v>9</v>
      </c>
      <c r="AZ85" s="7">
        <f t="shared" si="102"/>
        <v>4</v>
      </c>
      <c r="BA85" s="7">
        <f t="shared" si="103"/>
        <v>4</v>
      </c>
      <c r="BB85" s="7">
        <f t="shared" si="104"/>
        <v>4</v>
      </c>
      <c r="BC85" s="7">
        <f t="shared" si="105"/>
        <v>4</v>
      </c>
      <c r="BD85" s="7">
        <f t="shared" si="106"/>
        <v>9</v>
      </c>
      <c r="BE85" s="7">
        <f t="shared" si="107"/>
        <v>9</v>
      </c>
      <c r="BF85" s="7">
        <f t="shared" si="108"/>
        <v>4</v>
      </c>
      <c r="BG85" s="7">
        <f t="shared" si="109"/>
        <v>9</v>
      </c>
      <c r="BI85" s="38">
        <v>80</v>
      </c>
      <c r="BJ85" s="39" t="s">
        <v>297</v>
      </c>
      <c r="BK85" s="44">
        <f t="shared" si="110"/>
        <v>9.9558496739995797E-2</v>
      </c>
      <c r="BL85" s="44">
        <f t="shared" si="111"/>
        <v>0.10969086361906959</v>
      </c>
      <c r="BM85" s="44">
        <f t="shared" si="112"/>
        <v>7.0754913767722499E-2</v>
      </c>
      <c r="BN85" s="44">
        <f t="shared" si="113"/>
        <v>0.11043152607484655</v>
      </c>
      <c r="BO85" s="44">
        <f t="shared" si="114"/>
        <v>7.2691236418481395E-2</v>
      </c>
      <c r="BP85" s="44">
        <f t="shared" si="115"/>
        <v>7.3720978077448568E-2</v>
      </c>
      <c r="BQ85" s="44">
        <f t="shared" si="116"/>
        <v>0.11050642030256359</v>
      </c>
      <c r="BR85" s="44">
        <f t="shared" si="117"/>
        <v>7.079923254047886E-2</v>
      </c>
      <c r="BS85" s="44">
        <f t="shared" si="118"/>
        <v>2.3698944887213864E-2</v>
      </c>
      <c r="BT85" s="44">
        <f t="shared" si="119"/>
        <v>0.11149412193707495</v>
      </c>
      <c r="BU85" s="44">
        <f t="shared" si="120"/>
        <v>7.1066905451870152E-2</v>
      </c>
      <c r="BV85" s="44">
        <f t="shared" si="121"/>
        <v>0.10867853340033277</v>
      </c>
      <c r="BW85" s="44">
        <f t="shared" si="122"/>
        <v>0.10832372170111783</v>
      </c>
      <c r="BX85" s="44">
        <f t="shared" si="123"/>
        <v>0.1125087900926024</v>
      </c>
      <c r="BY85" s="44">
        <f t="shared" si="124"/>
        <v>0.10526315789473684</v>
      </c>
      <c r="BZ85" s="44">
        <f t="shared" si="125"/>
        <v>9.9258333397093015E-2</v>
      </c>
      <c r="CA85" s="44">
        <f t="shared" si="126"/>
        <v>7.6866244202408784E-2</v>
      </c>
      <c r="CB85" s="44">
        <f t="shared" si="127"/>
        <v>0.11188112109423022</v>
      </c>
      <c r="CC85" s="44">
        <f t="shared" si="128"/>
        <v>7.221581446741189E-2</v>
      </c>
      <c r="CD85" s="44">
        <f t="shared" si="129"/>
        <v>7.511157661886797E-2</v>
      </c>
      <c r="CE85" s="44">
        <f t="shared" si="130"/>
        <v>7.1749600333417526E-2</v>
      </c>
      <c r="CF85" s="44">
        <f t="shared" si="131"/>
        <v>7.7615052570633281E-2</v>
      </c>
      <c r="CG85" s="44">
        <f t="shared" si="132"/>
        <v>0.10734844004467697</v>
      </c>
      <c r="CH85" s="44">
        <f t="shared" si="133"/>
        <v>0.10797236261230418</v>
      </c>
      <c r="CI85" s="44">
        <f t="shared" si="134"/>
        <v>7.1337637500642162E-2</v>
      </c>
      <c r="CJ85" s="44">
        <f t="shared" si="135"/>
        <v>0.11274690420042432</v>
      </c>
      <c r="CM85" s="38">
        <v>80</v>
      </c>
      <c r="CN85" s="39" t="s">
        <v>297</v>
      </c>
      <c r="CO85" s="44">
        <f t="shared" si="136"/>
        <v>1.4734657517519378E-2</v>
      </c>
      <c r="CP85" s="44">
        <f t="shared" si="137"/>
        <v>1.2065994998097655E-2</v>
      </c>
      <c r="CQ85" s="44">
        <f t="shared" si="138"/>
        <v>6.4386971528627469E-3</v>
      </c>
      <c r="CR85" s="44">
        <f t="shared" si="139"/>
        <v>8.6136590338380305E-3</v>
      </c>
      <c r="CS85" s="44">
        <f t="shared" si="140"/>
        <v>4.943004076456735E-3</v>
      </c>
      <c r="CT85" s="44">
        <f t="shared" si="141"/>
        <v>4.423258684646914E-3</v>
      </c>
      <c r="CU85" s="44">
        <f t="shared" si="142"/>
        <v>5.9673466963384341E-3</v>
      </c>
      <c r="CV85" s="44">
        <f t="shared" si="143"/>
        <v>3.4691623944834642E-3</v>
      </c>
      <c r="CW85" s="44">
        <f t="shared" si="144"/>
        <v>1.04275357503741E-3</v>
      </c>
      <c r="CX85" s="44">
        <f t="shared" si="145"/>
        <v>4.3482707555459231E-3</v>
      </c>
      <c r="CY85" s="44">
        <f t="shared" si="146"/>
        <v>2.5584085962673253E-3</v>
      </c>
      <c r="CZ85" s="44">
        <f t="shared" si="147"/>
        <v>3.4777130688106489E-3</v>
      </c>
      <c r="DA85" s="44">
        <f t="shared" si="148"/>
        <v>3.1413879293324173E-3</v>
      </c>
      <c r="DB85" s="44">
        <f t="shared" si="149"/>
        <v>2.925228542407662E-3</v>
      </c>
      <c r="DC85" s="44">
        <f t="shared" si="150"/>
        <v>2.4210526315789471E-3</v>
      </c>
      <c r="DD85" s="44">
        <f t="shared" si="151"/>
        <v>2.0844250013389532E-3</v>
      </c>
      <c r="DE85" s="44">
        <f t="shared" si="152"/>
        <v>1.383592395643358E-3</v>
      </c>
      <c r="DF85" s="44">
        <f t="shared" si="153"/>
        <v>1.7900979375076835E-3</v>
      </c>
      <c r="DG85" s="44">
        <f t="shared" si="154"/>
        <v>1.0110214025437665E-3</v>
      </c>
      <c r="DH85" s="44">
        <f t="shared" si="155"/>
        <v>9.0133891942641565E-4</v>
      </c>
      <c r="DI85" s="44">
        <f t="shared" si="156"/>
        <v>7.1749600333417525E-4</v>
      </c>
      <c r="DJ85" s="44">
        <f t="shared" si="157"/>
        <v>6.2092042056506624E-4</v>
      </c>
      <c r="DK85" s="44">
        <f t="shared" si="158"/>
        <v>6.4409064026806182E-4</v>
      </c>
      <c r="DL85" s="44">
        <f t="shared" si="159"/>
        <v>4.3188945044921674E-4</v>
      </c>
      <c r="DM85" s="44">
        <f t="shared" si="160"/>
        <v>2.140129125019265E-4</v>
      </c>
      <c r="DN85" s="43">
        <f t="shared" si="161"/>
        <v>1.1274690420042433E-4</v>
      </c>
      <c r="EU85" s="38">
        <v>80</v>
      </c>
      <c r="EV85" s="39" t="s">
        <v>297</v>
      </c>
      <c r="EW85" s="2" t="s">
        <v>474</v>
      </c>
      <c r="EX85" s="52">
        <f t="shared" si="162"/>
        <v>1.2117405750845894E-2</v>
      </c>
      <c r="EY85" s="52">
        <f t="shared" si="163"/>
        <v>1.0094458218699988E-2</v>
      </c>
      <c r="FB85" s="38">
        <v>80</v>
      </c>
      <c r="FC85" s="39" t="s">
        <v>297</v>
      </c>
      <c r="FD85" s="2" t="s">
        <v>474</v>
      </c>
      <c r="FE85" s="49">
        <f t="shared" si="164"/>
        <v>0.45446245450360412</v>
      </c>
    </row>
    <row r="86" spans="2:161" x14ac:dyDescent="0.25">
      <c r="B86" s="38">
        <v>81</v>
      </c>
      <c r="C86" s="39" t="s">
        <v>298</v>
      </c>
      <c r="D86" s="7">
        <v>3</v>
      </c>
      <c r="E86" s="7">
        <v>3</v>
      </c>
      <c r="F86" s="7">
        <v>2</v>
      </c>
      <c r="G86" s="7">
        <v>3</v>
      </c>
      <c r="H86" s="7">
        <v>2</v>
      </c>
      <c r="I86" s="7">
        <v>3</v>
      </c>
      <c r="J86" s="7">
        <v>3</v>
      </c>
      <c r="K86" s="7">
        <v>4</v>
      </c>
      <c r="L86" s="7">
        <v>2</v>
      </c>
      <c r="M86" s="7">
        <v>3</v>
      </c>
      <c r="N86" s="7">
        <v>2</v>
      </c>
      <c r="O86" s="7">
        <v>2</v>
      </c>
      <c r="P86" s="7">
        <v>3</v>
      </c>
      <c r="Q86" s="7">
        <v>3</v>
      </c>
      <c r="R86" s="2">
        <v>2</v>
      </c>
      <c r="S86" s="2">
        <v>2</v>
      </c>
      <c r="T86" s="7">
        <v>2</v>
      </c>
      <c r="U86" s="7">
        <v>3</v>
      </c>
      <c r="V86" s="7">
        <v>2</v>
      </c>
      <c r="W86" s="7">
        <v>3</v>
      </c>
      <c r="X86" s="7">
        <v>3</v>
      </c>
      <c r="Y86" s="7">
        <v>3</v>
      </c>
      <c r="Z86" s="7">
        <v>2</v>
      </c>
      <c r="AA86" s="7">
        <v>2</v>
      </c>
      <c r="AB86" s="7">
        <v>4</v>
      </c>
      <c r="AC86" s="7">
        <v>2</v>
      </c>
      <c r="AF86" s="38">
        <v>81</v>
      </c>
      <c r="AG86" s="39" t="s">
        <v>298</v>
      </c>
      <c r="AH86" s="7">
        <f t="shared" si="84"/>
        <v>9</v>
      </c>
      <c r="AI86" s="7">
        <f t="shared" si="85"/>
        <v>9</v>
      </c>
      <c r="AJ86" s="7">
        <f t="shared" si="86"/>
        <v>4</v>
      </c>
      <c r="AK86" s="7">
        <f t="shared" si="87"/>
        <v>9</v>
      </c>
      <c r="AL86" s="7">
        <f t="shared" si="88"/>
        <v>4</v>
      </c>
      <c r="AM86" s="7">
        <f t="shared" si="89"/>
        <v>9</v>
      </c>
      <c r="AN86" s="7">
        <f t="shared" si="90"/>
        <v>9</v>
      </c>
      <c r="AO86" s="7">
        <f t="shared" si="91"/>
        <v>16</v>
      </c>
      <c r="AP86" s="7">
        <f t="shared" si="92"/>
        <v>4</v>
      </c>
      <c r="AQ86" s="7">
        <f t="shared" si="93"/>
        <v>9</v>
      </c>
      <c r="AR86" s="7">
        <f t="shared" si="94"/>
        <v>4</v>
      </c>
      <c r="AS86" s="7">
        <f t="shared" si="95"/>
        <v>4</v>
      </c>
      <c r="AT86" s="7">
        <f t="shared" si="96"/>
        <v>9</v>
      </c>
      <c r="AU86" s="7">
        <f t="shared" si="97"/>
        <v>9</v>
      </c>
      <c r="AV86" s="7">
        <f t="shared" si="98"/>
        <v>4</v>
      </c>
      <c r="AW86" s="7">
        <f t="shared" si="99"/>
        <v>4</v>
      </c>
      <c r="AX86" s="7">
        <f t="shared" si="100"/>
        <v>4</v>
      </c>
      <c r="AY86" s="7">
        <f t="shared" si="101"/>
        <v>9</v>
      </c>
      <c r="AZ86" s="7">
        <f t="shared" si="102"/>
        <v>4</v>
      </c>
      <c r="BA86" s="7">
        <f t="shared" si="103"/>
        <v>9</v>
      </c>
      <c r="BB86" s="7">
        <f t="shared" si="104"/>
        <v>9</v>
      </c>
      <c r="BC86" s="7">
        <f t="shared" si="105"/>
        <v>9</v>
      </c>
      <c r="BD86" s="7">
        <f t="shared" si="106"/>
        <v>4</v>
      </c>
      <c r="BE86" s="7">
        <f t="shared" si="107"/>
        <v>4</v>
      </c>
      <c r="BF86" s="7">
        <f t="shared" si="108"/>
        <v>16</v>
      </c>
      <c r="BG86" s="7">
        <f t="shared" si="109"/>
        <v>4</v>
      </c>
      <c r="BI86" s="38">
        <v>81</v>
      </c>
      <c r="BJ86" s="39" t="s">
        <v>298</v>
      </c>
      <c r="BK86" s="44">
        <f t="shared" si="110"/>
        <v>9.9558496739995797E-2</v>
      </c>
      <c r="BL86" s="44">
        <f t="shared" si="111"/>
        <v>0.10969086361906959</v>
      </c>
      <c r="BM86" s="44">
        <f t="shared" si="112"/>
        <v>7.0754913767722499E-2</v>
      </c>
      <c r="BN86" s="44">
        <f t="shared" si="113"/>
        <v>0.11043152607484655</v>
      </c>
      <c r="BO86" s="44">
        <f t="shared" si="114"/>
        <v>7.2691236418481395E-2</v>
      </c>
      <c r="BP86" s="44">
        <f t="shared" si="115"/>
        <v>0.11058146711617285</v>
      </c>
      <c r="BQ86" s="44">
        <f t="shared" si="116"/>
        <v>0.11050642030256359</v>
      </c>
      <c r="BR86" s="44">
        <f t="shared" si="117"/>
        <v>0.14159846508095772</v>
      </c>
      <c r="BS86" s="44">
        <f t="shared" si="118"/>
        <v>2.3698944887213864E-2</v>
      </c>
      <c r="BT86" s="44">
        <f t="shared" si="119"/>
        <v>0.11149412193707495</v>
      </c>
      <c r="BU86" s="44">
        <f t="shared" si="120"/>
        <v>7.1066905451870152E-2</v>
      </c>
      <c r="BV86" s="44">
        <f t="shared" si="121"/>
        <v>7.2452355600221841E-2</v>
      </c>
      <c r="BW86" s="44">
        <f t="shared" si="122"/>
        <v>0.10832372170111783</v>
      </c>
      <c r="BX86" s="44">
        <f t="shared" si="123"/>
        <v>0.1125087900926024</v>
      </c>
      <c r="BY86" s="44">
        <f t="shared" si="124"/>
        <v>0.10526315789473684</v>
      </c>
      <c r="BZ86" s="44">
        <f t="shared" si="125"/>
        <v>9.9258333397093015E-2</v>
      </c>
      <c r="CA86" s="44">
        <f t="shared" si="126"/>
        <v>7.6866244202408784E-2</v>
      </c>
      <c r="CB86" s="44">
        <f t="shared" si="127"/>
        <v>0.11188112109423022</v>
      </c>
      <c r="CC86" s="44">
        <f t="shared" si="128"/>
        <v>7.221581446741189E-2</v>
      </c>
      <c r="CD86" s="44">
        <f t="shared" si="129"/>
        <v>0.11266736492830196</v>
      </c>
      <c r="CE86" s="44">
        <f t="shared" si="130"/>
        <v>0.10762440050012628</v>
      </c>
      <c r="CF86" s="44">
        <f t="shared" si="131"/>
        <v>0.11642257885594992</v>
      </c>
      <c r="CG86" s="44">
        <f t="shared" si="132"/>
        <v>7.156562669645132E-2</v>
      </c>
      <c r="CH86" s="44">
        <f t="shared" si="133"/>
        <v>7.198157507486945E-2</v>
      </c>
      <c r="CI86" s="44">
        <f t="shared" si="134"/>
        <v>0.14267527500128432</v>
      </c>
      <c r="CJ86" s="44">
        <f t="shared" si="135"/>
        <v>7.5164602800282893E-2</v>
      </c>
      <c r="CM86" s="38">
        <v>81</v>
      </c>
      <c r="CN86" s="39" t="s">
        <v>298</v>
      </c>
      <c r="CO86" s="44">
        <f t="shared" si="136"/>
        <v>1.4734657517519378E-2</v>
      </c>
      <c r="CP86" s="44">
        <f t="shared" si="137"/>
        <v>1.2065994998097655E-2</v>
      </c>
      <c r="CQ86" s="44">
        <f t="shared" si="138"/>
        <v>6.4386971528627469E-3</v>
      </c>
      <c r="CR86" s="44">
        <f t="shared" si="139"/>
        <v>8.6136590338380305E-3</v>
      </c>
      <c r="CS86" s="44">
        <f t="shared" si="140"/>
        <v>4.943004076456735E-3</v>
      </c>
      <c r="CT86" s="44">
        <f t="shared" si="141"/>
        <v>6.6348880269703706E-3</v>
      </c>
      <c r="CU86" s="44">
        <f t="shared" si="142"/>
        <v>5.9673466963384341E-3</v>
      </c>
      <c r="CV86" s="44">
        <f t="shared" si="143"/>
        <v>6.9383247889669283E-3</v>
      </c>
      <c r="CW86" s="44">
        <f t="shared" si="144"/>
        <v>1.04275357503741E-3</v>
      </c>
      <c r="CX86" s="44">
        <f t="shared" si="145"/>
        <v>4.3482707555459231E-3</v>
      </c>
      <c r="CY86" s="44">
        <f t="shared" si="146"/>
        <v>2.5584085962673253E-3</v>
      </c>
      <c r="CZ86" s="44">
        <f t="shared" si="147"/>
        <v>2.3184753792070988E-3</v>
      </c>
      <c r="DA86" s="44">
        <f t="shared" si="148"/>
        <v>3.1413879293324173E-3</v>
      </c>
      <c r="DB86" s="44">
        <f t="shared" si="149"/>
        <v>2.925228542407662E-3</v>
      </c>
      <c r="DC86" s="44">
        <f t="shared" si="150"/>
        <v>2.4210526315789471E-3</v>
      </c>
      <c r="DD86" s="44">
        <f t="shared" si="151"/>
        <v>2.0844250013389532E-3</v>
      </c>
      <c r="DE86" s="44">
        <f t="shared" si="152"/>
        <v>1.383592395643358E-3</v>
      </c>
      <c r="DF86" s="44">
        <f t="shared" si="153"/>
        <v>1.7900979375076835E-3</v>
      </c>
      <c r="DG86" s="44">
        <f t="shared" si="154"/>
        <v>1.0110214025437665E-3</v>
      </c>
      <c r="DH86" s="44">
        <f t="shared" si="155"/>
        <v>1.3520083791396236E-3</v>
      </c>
      <c r="DI86" s="44">
        <f t="shared" si="156"/>
        <v>1.0762440050012629E-3</v>
      </c>
      <c r="DJ86" s="44">
        <f t="shared" si="157"/>
        <v>9.3138063084759941E-4</v>
      </c>
      <c r="DK86" s="44">
        <f t="shared" si="158"/>
        <v>4.2939376017870793E-4</v>
      </c>
      <c r="DL86" s="44">
        <f t="shared" si="159"/>
        <v>2.8792630029947781E-4</v>
      </c>
      <c r="DM86" s="44">
        <f t="shared" si="160"/>
        <v>4.28025825003853E-4</v>
      </c>
      <c r="DN86" s="43">
        <f t="shared" si="161"/>
        <v>7.5164602800282889E-5</v>
      </c>
      <c r="EU86" s="38">
        <v>81</v>
      </c>
      <c r="EV86" s="39" t="s">
        <v>298</v>
      </c>
      <c r="EW86" s="2" t="s">
        <v>475</v>
      </c>
      <c r="EX86" s="52">
        <f t="shared" si="162"/>
        <v>1.1183608084849535E-2</v>
      </c>
      <c r="EY86" s="52">
        <f t="shared" si="163"/>
        <v>1.1209517929566313E-2</v>
      </c>
      <c r="FB86" s="38">
        <v>81</v>
      </c>
      <c r="FC86" s="39" t="s">
        <v>298</v>
      </c>
      <c r="FD86" s="2" t="s">
        <v>475</v>
      </c>
      <c r="FE86" s="49">
        <f t="shared" si="164"/>
        <v>0.50057852228179522</v>
      </c>
    </row>
    <row r="87" spans="2:161" x14ac:dyDescent="0.25">
      <c r="B87" s="38">
        <v>82</v>
      </c>
      <c r="C87" s="39" t="s">
        <v>299</v>
      </c>
      <c r="D87" s="7">
        <v>3</v>
      </c>
      <c r="E87" s="7">
        <v>2</v>
      </c>
      <c r="F87" s="7">
        <v>2</v>
      </c>
      <c r="G87" s="7">
        <v>3</v>
      </c>
      <c r="H87" s="7">
        <v>2</v>
      </c>
      <c r="I87" s="7">
        <v>3</v>
      </c>
      <c r="J87" s="7">
        <v>3</v>
      </c>
      <c r="K87" s="7">
        <v>4</v>
      </c>
      <c r="L87" s="7">
        <v>2</v>
      </c>
      <c r="M87" s="7">
        <v>3</v>
      </c>
      <c r="N87" s="7">
        <v>3</v>
      </c>
      <c r="O87" s="7">
        <v>2</v>
      </c>
      <c r="P87" s="7">
        <v>3</v>
      </c>
      <c r="Q87" s="7">
        <v>3</v>
      </c>
      <c r="R87" s="2">
        <v>2</v>
      </c>
      <c r="S87" s="2">
        <v>2</v>
      </c>
      <c r="T87" s="7">
        <v>3</v>
      </c>
      <c r="U87" s="7">
        <v>2</v>
      </c>
      <c r="V87" s="7">
        <v>2</v>
      </c>
      <c r="W87" s="7">
        <v>3</v>
      </c>
      <c r="X87" s="7">
        <v>2</v>
      </c>
      <c r="Y87" s="7">
        <v>2</v>
      </c>
      <c r="Z87" s="7">
        <v>2</v>
      </c>
      <c r="AA87" s="7">
        <v>2</v>
      </c>
      <c r="AB87" s="7">
        <v>2</v>
      </c>
      <c r="AC87" s="7">
        <v>3</v>
      </c>
      <c r="AF87" s="38">
        <v>82</v>
      </c>
      <c r="AG87" s="39" t="s">
        <v>299</v>
      </c>
      <c r="AH87" s="7">
        <f t="shared" si="84"/>
        <v>9</v>
      </c>
      <c r="AI87" s="7">
        <f t="shared" si="85"/>
        <v>4</v>
      </c>
      <c r="AJ87" s="7">
        <f t="shared" si="86"/>
        <v>4</v>
      </c>
      <c r="AK87" s="7">
        <f t="shared" si="87"/>
        <v>9</v>
      </c>
      <c r="AL87" s="7">
        <f t="shared" si="88"/>
        <v>4</v>
      </c>
      <c r="AM87" s="7">
        <f t="shared" si="89"/>
        <v>9</v>
      </c>
      <c r="AN87" s="7">
        <f t="shared" si="90"/>
        <v>9</v>
      </c>
      <c r="AO87" s="7">
        <f t="shared" si="91"/>
        <v>16</v>
      </c>
      <c r="AP87" s="7">
        <f t="shared" si="92"/>
        <v>4</v>
      </c>
      <c r="AQ87" s="7">
        <f t="shared" si="93"/>
        <v>9</v>
      </c>
      <c r="AR87" s="7">
        <f t="shared" si="94"/>
        <v>9</v>
      </c>
      <c r="AS87" s="7">
        <f t="shared" si="95"/>
        <v>4</v>
      </c>
      <c r="AT87" s="7">
        <f t="shared" si="96"/>
        <v>9</v>
      </c>
      <c r="AU87" s="7">
        <f t="shared" si="97"/>
        <v>9</v>
      </c>
      <c r="AV87" s="7">
        <f t="shared" si="98"/>
        <v>4</v>
      </c>
      <c r="AW87" s="7">
        <f t="shared" si="99"/>
        <v>4</v>
      </c>
      <c r="AX87" s="7">
        <f t="shared" si="100"/>
        <v>9</v>
      </c>
      <c r="AY87" s="7">
        <f t="shared" si="101"/>
        <v>4</v>
      </c>
      <c r="AZ87" s="7">
        <f t="shared" si="102"/>
        <v>4</v>
      </c>
      <c r="BA87" s="7">
        <f t="shared" si="103"/>
        <v>9</v>
      </c>
      <c r="BB87" s="7">
        <f t="shared" si="104"/>
        <v>4</v>
      </c>
      <c r="BC87" s="7">
        <f t="shared" si="105"/>
        <v>4</v>
      </c>
      <c r="BD87" s="7">
        <f t="shared" si="106"/>
        <v>4</v>
      </c>
      <c r="BE87" s="7">
        <f t="shared" si="107"/>
        <v>4</v>
      </c>
      <c r="BF87" s="7">
        <f t="shared" si="108"/>
        <v>4</v>
      </c>
      <c r="BG87" s="7">
        <f t="shared" si="109"/>
        <v>9</v>
      </c>
      <c r="BI87" s="38">
        <v>82</v>
      </c>
      <c r="BJ87" s="39" t="s">
        <v>299</v>
      </c>
      <c r="BK87" s="44">
        <f t="shared" si="110"/>
        <v>9.9558496739995797E-2</v>
      </c>
      <c r="BL87" s="44">
        <f t="shared" si="111"/>
        <v>7.3127242412713067E-2</v>
      </c>
      <c r="BM87" s="44">
        <f t="shared" si="112"/>
        <v>7.0754913767722499E-2</v>
      </c>
      <c r="BN87" s="44">
        <f t="shared" si="113"/>
        <v>0.11043152607484655</v>
      </c>
      <c r="BO87" s="44">
        <f t="shared" si="114"/>
        <v>7.2691236418481395E-2</v>
      </c>
      <c r="BP87" s="44">
        <f t="shared" si="115"/>
        <v>0.11058146711617285</v>
      </c>
      <c r="BQ87" s="44">
        <f t="shared" si="116"/>
        <v>0.11050642030256359</v>
      </c>
      <c r="BR87" s="44">
        <f t="shared" si="117"/>
        <v>0.14159846508095772</v>
      </c>
      <c r="BS87" s="44">
        <f t="shared" si="118"/>
        <v>2.3698944887213864E-2</v>
      </c>
      <c r="BT87" s="44">
        <f t="shared" si="119"/>
        <v>0.11149412193707495</v>
      </c>
      <c r="BU87" s="44">
        <f t="shared" si="120"/>
        <v>0.10660035817780522</v>
      </c>
      <c r="BV87" s="44">
        <f t="shared" si="121"/>
        <v>7.2452355600221841E-2</v>
      </c>
      <c r="BW87" s="44">
        <f t="shared" si="122"/>
        <v>0.10832372170111783</v>
      </c>
      <c r="BX87" s="44">
        <f t="shared" si="123"/>
        <v>0.1125087900926024</v>
      </c>
      <c r="BY87" s="44">
        <f t="shared" si="124"/>
        <v>0.10526315789473684</v>
      </c>
      <c r="BZ87" s="44">
        <f t="shared" si="125"/>
        <v>9.9258333397093015E-2</v>
      </c>
      <c r="CA87" s="44">
        <f t="shared" si="126"/>
        <v>0.11529936630361318</v>
      </c>
      <c r="CB87" s="44">
        <f t="shared" si="127"/>
        <v>7.4587414062820143E-2</v>
      </c>
      <c r="CC87" s="44">
        <f t="shared" si="128"/>
        <v>7.221581446741189E-2</v>
      </c>
      <c r="CD87" s="44">
        <f t="shared" si="129"/>
        <v>0.11266736492830196</v>
      </c>
      <c r="CE87" s="44">
        <f t="shared" si="130"/>
        <v>7.1749600333417526E-2</v>
      </c>
      <c r="CF87" s="44">
        <f t="shared" si="131"/>
        <v>7.7615052570633281E-2</v>
      </c>
      <c r="CG87" s="44">
        <f t="shared" si="132"/>
        <v>7.156562669645132E-2</v>
      </c>
      <c r="CH87" s="44">
        <f t="shared" si="133"/>
        <v>7.198157507486945E-2</v>
      </c>
      <c r="CI87" s="44">
        <f t="shared" si="134"/>
        <v>7.1337637500642162E-2</v>
      </c>
      <c r="CJ87" s="44">
        <f t="shared" si="135"/>
        <v>0.11274690420042432</v>
      </c>
      <c r="CM87" s="38">
        <v>82</v>
      </c>
      <c r="CN87" s="39" t="s">
        <v>299</v>
      </c>
      <c r="CO87" s="44">
        <f t="shared" si="136"/>
        <v>1.4734657517519378E-2</v>
      </c>
      <c r="CP87" s="44">
        <f t="shared" si="137"/>
        <v>8.0439966653984372E-3</v>
      </c>
      <c r="CQ87" s="44">
        <f t="shared" si="138"/>
        <v>6.4386971528627469E-3</v>
      </c>
      <c r="CR87" s="44">
        <f t="shared" si="139"/>
        <v>8.6136590338380305E-3</v>
      </c>
      <c r="CS87" s="44">
        <f t="shared" si="140"/>
        <v>4.943004076456735E-3</v>
      </c>
      <c r="CT87" s="44">
        <f t="shared" si="141"/>
        <v>6.6348880269703706E-3</v>
      </c>
      <c r="CU87" s="44">
        <f t="shared" si="142"/>
        <v>5.9673466963384341E-3</v>
      </c>
      <c r="CV87" s="44">
        <f t="shared" si="143"/>
        <v>6.9383247889669283E-3</v>
      </c>
      <c r="CW87" s="44">
        <f t="shared" si="144"/>
        <v>1.04275357503741E-3</v>
      </c>
      <c r="CX87" s="44">
        <f t="shared" si="145"/>
        <v>4.3482707555459231E-3</v>
      </c>
      <c r="CY87" s="44">
        <f t="shared" si="146"/>
        <v>3.8376128944009875E-3</v>
      </c>
      <c r="CZ87" s="44">
        <f t="shared" si="147"/>
        <v>2.3184753792070988E-3</v>
      </c>
      <c r="DA87" s="44">
        <f t="shared" si="148"/>
        <v>3.1413879293324173E-3</v>
      </c>
      <c r="DB87" s="44">
        <f t="shared" si="149"/>
        <v>2.925228542407662E-3</v>
      </c>
      <c r="DC87" s="44">
        <f t="shared" si="150"/>
        <v>2.4210526315789471E-3</v>
      </c>
      <c r="DD87" s="44">
        <f t="shared" si="151"/>
        <v>2.0844250013389532E-3</v>
      </c>
      <c r="DE87" s="44">
        <f t="shared" si="152"/>
        <v>2.0753885934650372E-3</v>
      </c>
      <c r="DF87" s="44">
        <f t="shared" si="153"/>
        <v>1.1933986250051223E-3</v>
      </c>
      <c r="DG87" s="44">
        <f t="shared" si="154"/>
        <v>1.0110214025437665E-3</v>
      </c>
      <c r="DH87" s="44">
        <f t="shared" si="155"/>
        <v>1.3520083791396236E-3</v>
      </c>
      <c r="DI87" s="44">
        <f t="shared" si="156"/>
        <v>7.1749600333417525E-4</v>
      </c>
      <c r="DJ87" s="44">
        <f t="shared" si="157"/>
        <v>6.2092042056506624E-4</v>
      </c>
      <c r="DK87" s="44">
        <f t="shared" si="158"/>
        <v>4.2939376017870793E-4</v>
      </c>
      <c r="DL87" s="44">
        <f t="shared" si="159"/>
        <v>2.8792630029947781E-4</v>
      </c>
      <c r="DM87" s="44">
        <f t="shared" si="160"/>
        <v>2.140129125019265E-4</v>
      </c>
      <c r="DN87" s="43">
        <f t="shared" si="161"/>
        <v>1.1274690420042433E-4</v>
      </c>
      <c r="EU87" s="38">
        <v>82</v>
      </c>
      <c r="EV87" s="39" t="s">
        <v>299</v>
      </c>
      <c r="EW87" s="2" t="s">
        <v>476</v>
      </c>
      <c r="EX87" s="52">
        <f t="shared" si="162"/>
        <v>1.1667309312831289E-2</v>
      </c>
      <c r="EY87" s="52">
        <f t="shared" si="163"/>
        <v>1.0660022485228465E-2</v>
      </c>
      <c r="FB87" s="38">
        <v>82</v>
      </c>
      <c r="FC87" s="39" t="s">
        <v>299</v>
      </c>
      <c r="FD87" s="2" t="s">
        <v>476</v>
      </c>
      <c r="FE87" s="49">
        <f t="shared" si="164"/>
        <v>0.47744274065720743</v>
      </c>
    </row>
    <row r="88" spans="2:161" x14ac:dyDescent="0.25">
      <c r="B88" s="38">
        <v>83</v>
      </c>
      <c r="C88" s="39" t="s">
        <v>300</v>
      </c>
      <c r="D88" s="7">
        <v>3</v>
      </c>
      <c r="E88" s="7">
        <v>2</v>
      </c>
      <c r="F88" s="7">
        <v>2</v>
      </c>
      <c r="G88" s="7">
        <v>3</v>
      </c>
      <c r="H88" s="7">
        <v>2</v>
      </c>
      <c r="I88" s="7">
        <v>2</v>
      </c>
      <c r="J88" s="7">
        <v>3</v>
      </c>
      <c r="K88" s="7">
        <v>4</v>
      </c>
      <c r="L88" s="7">
        <v>2</v>
      </c>
      <c r="M88" s="7">
        <v>2</v>
      </c>
      <c r="N88" s="7">
        <v>3</v>
      </c>
      <c r="O88" s="7">
        <v>2</v>
      </c>
      <c r="P88" s="7">
        <v>2</v>
      </c>
      <c r="Q88" s="7">
        <v>3</v>
      </c>
      <c r="R88" s="2">
        <v>2</v>
      </c>
      <c r="S88" s="2">
        <v>2</v>
      </c>
      <c r="T88" s="7">
        <v>2</v>
      </c>
      <c r="U88" s="7">
        <v>3</v>
      </c>
      <c r="V88" s="7">
        <v>3</v>
      </c>
      <c r="W88" s="7">
        <v>3</v>
      </c>
      <c r="X88" s="7">
        <v>2</v>
      </c>
      <c r="Y88" s="7">
        <v>2</v>
      </c>
      <c r="Z88" s="7">
        <v>2</v>
      </c>
      <c r="AA88" s="7">
        <v>2</v>
      </c>
      <c r="AB88" s="7">
        <v>2</v>
      </c>
      <c r="AC88" s="7">
        <v>3</v>
      </c>
      <c r="AF88" s="38">
        <v>83</v>
      </c>
      <c r="AG88" s="39" t="s">
        <v>300</v>
      </c>
      <c r="AH88" s="7">
        <f t="shared" si="84"/>
        <v>9</v>
      </c>
      <c r="AI88" s="7">
        <f t="shared" si="85"/>
        <v>4</v>
      </c>
      <c r="AJ88" s="7">
        <f t="shared" si="86"/>
        <v>4</v>
      </c>
      <c r="AK88" s="7">
        <f t="shared" si="87"/>
        <v>9</v>
      </c>
      <c r="AL88" s="7">
        <f t="shared" si="88"/>
        <v>4</v>
      </c>
      <c r="AM88" s="7">
        <f t="shared" si="89"/>
        <v>4</v>
      </c>
      <c r="AN88" s="7">
        <f t="shared" si="90"/>
        <v>9</v>
      </c>
      <c r="AO88" s="7">
        <f t="shared" si="91"/>
        <v>16</v>
      </c>
      <c r="AP88" s="7">
        <f t="shared" si="92"/>
        <v>4</v>
      </c>
      <c r="AQ88" s="7">
        <f t="shared" si="93"/>
        <v>4</v>
      </c>
      <c r="AR88" s="7">
        <f t="shared" si="94"/>
        <v>9</v>
      </c>
      <c r="AS88" s="7">
        <f t="shared" si="95"/>
        <v>4</v>
      </c>
      <c r="AT88" s="7">
        <f t="shared" si="96"/>
        <v>4</v>
      </c>
      <c r="AU88" s="7">
        <f t="shared" si="97"/>
        <v>9</v>
      </c>
      <c r="AV88" s="7">
        <f t="shared" si="98"/>
        <v>4</v>
      </c>
      <c r="AW88" s="7">
        <f t="shared" si="99"/>
        <v>4</v>
      </c>
      <c r="AX88" s="7">
        <f t="shared" si="100"/>
        <v>4</v>
      </c>
      <c r="AY88" s="7">
        <f t="shared" si="101"/>
        <v>9</v>
      </c>
      <c r="AZ88" s="7">
        <f t="shared" si="102"/>
        <v>9</v>
      </c>
      <c r="BA88" s="7">
        <f t="shared" si="103"/>
        <v>9</v>
      </c>
      <c r="BB88" s="7">
        <f t="shared" si="104"/>
        <v>4</v>
      </c>
      <c r="BC88" s="7">
        <f t="shared" si="105"/>
        <v>4</v>
      </c>
      <c r="BD88" s="7">
        <f t="shared" si="106"/>
        <v>4</v>
      </c>
      <c r="BE88" s="7">
        <f t="shared" si="107"/>
        <v>4</v>
      </c>
      <c r="BF88" s="7">
        <f t="shared" si="108"/>
        <v>4</v>
      </c>
      <c r="BG88" s="7">
        <f t="shared" si="109"/>
        <v>9</v>
      </c>
      <c r="BI88" s="38">
        <v>83</v>
      </c>
      <c r="BJ88" s="39" t="s">
        <v>300</v>
      </c>
      <c r="BK88" s="44">
        <f t="shared" si="110"/>
        <v>9.9558496739995797E-2</v>
      </c>
      <c r="BL88" s="44">
        <f t="shared" si="111"/>
        <v>7.3127242412713067E-2</v>
      </c>
      <c r="BM88" s="44">
        <f t="shared" si="112"/>
        <v>7.0754913767722499E-2</v>
      </c>
      <c r="BN88" s="44">
        <f t="shared" si="113"/>
        <v>0.11043152607484655</v>
      </c>
      <c r="BO88" s="44">
        <f t="shared" si="114"/>
        <v>7.2691236418481395E-2</v>
      </c>
      <c r="BP88" s="44">
        <f t="shared" si="115"/>
        <v>7.3720978077448568E-2</v>
      </c>
      <c r="BQ88" s="44">
        <f t="shared" si="116"/>
        <v>0.11050642030256359</v>
      </c>
      <c r="BR88" s="44">
        <f t="shared" si="117"/>
        <v>0.14159846508095772</v>
      </c>
      <c r="BS88" s="44">
        <f t="shared" si="118"/>
        <v>2.3698944887213864E-2</v>
      </c>
      <c r="BT88" s="44">
        <f t="shared" si="119"/>
        <v>7.4329414624716636E-2</v>
      </c>
      <c r="BU88" s="44">
        <f t="shared" si="120"/>
        <v>0.10660035817780522</v>
      </c>
      <c r="BV88" s="44">
        <f t="shared" si="121"/>
        <v>7.2452355600221841E-2</v>
      </c>
      <c r="BW88" s="44">
        <f t="shared" si="122"/>
        <v>7.221581446741189E-2</v>
      </c>
      <c r="BX88" s="44">
        <f t="shared" si="123"/>
        <v>0.1125087900926024</v>
      </c>
      <c r="BY88" s="44">
        <f t="shared" si="124"/>
        <v>0.10526315789473684</v>
      </c>
      <c r="BZ88" s="44">
        <f t="shared" si="125"/>
        <v>9.9258333397093015E-2</v>
      </c>
      <c r="CA88" s="44">
        <f t="shared" si="126"/>
        <v>7.6866244202408784E-2</v>
      </c>
      <c r="CB88" s="44">
        <f t="shared" si="127"/>
        <v>0.11188112109423022</v>
      </c>
      <c r="CC88" s="44">
        <f t="shared" si="128"/>
        <v>0.10832372170111783</v>
      </c>
      <c r="CD88" s="44">
        <f t="shared" si="129"/>
        <v>0.11266736492830196</v>
      </c>
      <c r="CE88" s="44">
        <f t="shared" si="130"/>
        <v>7.1749600333417526E-2</v>
      </c>
      <c r="CF88" s="44">
        <f t="shared" si="131"/>
        <v>7.7615052570633281E-2</v>
      </c>
      <c r="CG88" s="44">
        <f t="shared" si="132"/>
        <v>7.156562669645132E-2</v>
      </c>
      <c r="CH88" s="44">
        <f t="shared" si="133"/>
        <v>7.198157507486945E-2</v>
      </c>
      <c r="CI88" s="44">
        <f t="shared" si="134"/>
        <v>7.1337637500642162E-2</v>
      </c>
      <c r="CJ88" s="44">
        <f t="shared" si="135"/>
        <v>0.11274690420042432</v>
      </c>
      <c r="CM88" s="38">
        <v>83</v>
      </c>
      <c r="CN88" s="39" t="s">
        <v>300</v>
      </c>
      <c r="CO88" s="44">
        <f t="shared" si="136"/>
        <v>1.4734657517519378E-2</v>
      </c>
      <c r="CP88" s="44">
        <f t="shared" si="137"/>
        <v>8.0439966653984372E-3</v>
      </c>
      <c r="CQ88" s="44">
        <f t="shared" si="138"/>
        <v>6.4386971528627469E-3</v>
      </c>
      <c r="CR88" s="44">
        <f t="shared" si="139"/>
        <v>8.6136590338380305E-3</v>
      </c>
      <c r="CS88" s="44">
        <f t="shared" si="140"/>
        <v>4.943004076456735E-3</v>
      </c>
      <c r="CT88" s="44">
        <f t="shared" si="141"/>
        <v>4.423258684646914E-3</v>
      </c>
      <c r="CU88" s="44">
        <f t="shared" si="142"/>
        <v>5.9673466963384341E-3</v>
      </c>
      <c r="CV88" s="44">
        <f t="shared" si="143"/>
        <v>6.9383247889669283E-3</v>
      </c>
      <c r="CW88" s="44">
        <f t="shared" si="144"/>
        <v>1.04275357503741E-3</v>
      </c>
      <c r="CX88" s="44">
        <f t="shared" si="145"/>
        <v>2.8988471703639486E-3</v>
      </c>
      <c r="CY88" s="44">
        <f t="shared" si="146"/>
        <v>3.8376128944009875E-3</v>
      </c>
      <c r="CZ88" s="44">
        <f t="shared" si="147"/>
        <v>2.3184753792070988E-3</v>
      </c>
      <c r="DA88" s="44">
        <f t="shared" si="148"/>
        <v>2.094258619554945E-3</v>
      </c>
      <c r="DB88" s="44">
        <f t="shared" si="149"/>
        <v>2.925228542407662E-3</v>
      </c>
      <c r="DC88" s="44">
        <f t="shared" si="150"/>
        <v>2.4210526315789471E-3</v>
      </c>
      <c r="DD88" s="44">
        <f t="shared" si="151"/>
        <v>2.0844250013389532E-3</v>
      </c>
      <c r="DE88" s="44">
        <f t="shared" si="152"/>
        <v>1.383592395643358E-3</v>
      </c>
      <c r="DF88" s="44">
        <f t="shared" si="153"/>
        <v>1.7900979375076835E-3</v>
      </c>
      <c r="DG88" s="44">
        <f t="shared" si="154"/>
        <v>1.5165321038156496E-3</v>
      </c>
      <c r="DH88" s="44">
        <f t="shared" si="155"/>
        <v>1.3520083791396236E-3</v>
      </c>
      <c r="DI88" s="44">
        <f t="shared" si="156"/>
        <v>7.1749600333417525E-4</v>
      </c>
      <c r="DJ88" s="44">
        <f t="shared" si="157"/>
        <v>6.2092042056506624E-4</v>
      </c>
      <c r="DK88" s="44">
        <f t="shared" si="158"/>
        <v>4.2939376017870793E-4</v>
      </c>
      <c r="DL88" s="44">
        <f t="shared" si="159"/>
        <v>2.8792630029947781E-4</v>
      </c>
      <c r="DM88" s="44">
        <f t="shared" si="160"/>
        <v>2.140129125019265E-4</v>
      </c>
      <c r="DN88" s="43">
        <f t="shared" si="161"/>
        <v>1.1274690420042433E-4</v>
      </c>
      <c r="EU88" s="38">
        <v>83</v>
      </c>
      <c r="EV88" s="39" t="s">
        <v>300</v>
      </c>
      <c r="EW88" s="2" t="s">
        <v>477</v>
      </c>
      <c r="EX88" s="52">
        <f t="shared" si="162"/>
        <v>1.2499503665852611E-2</v>
      </c>
      <c r="EY88" s="52">
        <f t="shared" si="163"/>
        <v>9.5808415019840477E-3</v>
      </c>
      <c r="FB88" s="38">
        <v>83</v>
      </c>
      <c r="FC88" s="39" t="s">
        <v>300</v>
      </c>
      <c r="FD88" s="2" t="s">
        <v>477</v>
      </c>
      <c r="FE88" s="49">
        <f t="shared" si="164"/>
        <v>0.43390813998415129</v>
      </c>
    </row>
    <row r="89" spans="2:161" x14ac:dyDescent="0.25">
      <c r="B89" s="38">
        <v>84</v>
      </c>
      <c r="C89" s="39" t="s">
        <v>301</v>
      </c>
      <c r="D89" s="7">
        <v>3</v>
      </c>
      <c r="E89" s="7">
        <v>2</v>
      </c>
      <c r="F89" s="7">
        <v>2</v>
      </c>
      <c r="G89" s="7">
        <v>3</v>
      </c>
      <c r="H89" s="7">
        <v>3</v>
      </c>
      <c r="I89" s="7">
        <v>3</v>
      </c>
      <c r="J89" s="7">
        <v>2</v>
      </c>
      <c r="K89" s="7">
        <v>2</v>
      </c>
      <c r="L89" s="7">
        <v>2</v>
      </c>
      <c r="M89" s="7">
        <v>2</v>
      </c>
      <c r="N89" s="7">
        <v>3</v>
      </c>
      <c r="O89" s="7">
        <v>4</v>
      </c>
      <c r="P89" s="7">
        <v>3</v>
      </c>
      <c r="Q89" s="7">
        <v>2</v>
      </c>
      <c r="R89" s="2">
        <v>2</v>
      </c>
      <c r="S89" s="2">
        <v>2</v>
      </c>
      <c r="T89" s="7">
        <v>2</v>
      </c>
      <c r="U89" s="7">
        <v>3</v>
      </c>
      <c r="V89" s="7">
        <v>2</v>
      </c>
      <c r="W89" s="7">
        <v>3</v>
      </c>
      <c r="X89" s="7">
        <v>2</v>
      </c>
      <c r="Y89" s="7">
        <v>3</v>
      </c>
      <c r="Z89" s="7">
        <v>3</v>
      </c>
      <c r="AA89" s="7">
        <v>4</v>
      </c>
      <c r="AB89" s="7">
        <v>2</v>
      </c>
      <c r="AC89" s="7">
        <v>3</v>
      </c>
      <c r="AF89" s="38">
        <v>84</v>
      </c>
      <c r="AG89" s="39" t="s">
        <v>301</v>
      </c>
      <c r="AH89" s="7">
        <f t="shared" si="84"/>
        <v>9</v>
      </c>
      <c r="AI89" s="7">
        <f t="shared" si="85"/>
        <v>4</v>
      </c>
      <c r="AJ89" s="7">
        <f t="shared" si="86"/>
        <v>4</v>
      </c>
      <c r="AK89" s="7">
        <f t="shared" si="87"/>
        <v>9</v>
      </c>
      <c r="AL89" s="7">
        <f t="shared" si="88"/>
        <v>9</v>
      </c>
      <c r="AM89" s="7">
        <f t="shared" si="89"/>
        <v>9</v>
      </c>
      <c r="AN89" s="7">
        <f t="shared" si="90"/>
        <v>4</v>
      </c>
      <c r="AO89" s="7">
        <f t="shared" si="91"/>
        <v>4</v>
      </c>
      <c r="AP89" s="7">
        <f t="shared" si="92"/>
        <v>4</v>
      </c>
      <c r="AQ89" s="7">
        <f t="shared" si="93"/>
        <v>4</v>
      </c>
      <c r="AR89" s="7">
        <f t="shared" si="94"/>
        <v>9</v>
      </c>
      <c r="AS89" s="7">
        <f t="shared" si="95"/>
        <v>16</v>
      </c>
      <c r="AT89" s="7">
        <f t="shared" si="96"/>
        <v>9</v>
      </c>
      <c r="AU89" s="7">
        <f t="shared" si="97"/>
        <v>4</v>
      </c>
      <c r="AV89" s="7">
        <f t="shared" si="98"/>
        <v>4</v>
      </c>
      <c r="AW89" s="7">
        <f t="shared" si="99"/>
        <v>4</v>
      </c>
      <c r="AX89" s="7">
        <f t="shared" si="100"/>
        <v>4</v>
      </c>
      <c r="AY89" s="7">
        <f t="shared" si="101"/>
        <v>9</v>
      </c>
      <c r="AZ89" s="7">
        <f t="shared" si="102"/>
        <v>4</v>
      </c>
      <c r="BA89" s="7">
        <f t="shared" si="103"/>
        <v>9</v>
      </c>
      <c r="BB89" s="7">
        <f t="shared" si="104"/>
        <v>4</v>
      </c>
      <c r="BC89" s="7">
        <f t="shared" si="105"/>
        <v>9</v>
      </c>
      <c r="BD89" s="7">
        <f t="shared" si="106"/>
        <v>9</v>
      </c>
      <c r="BE89" s="7">
        <f t="shared" si="107"/>
        <v>16</v>
      </c>
      <c r="BF89" s="7">
        <f t="shared" si="108"/>
        <v>4</v>
      </c>
      <c r="BG89" s="7">
        <f t="shared" si="109"/>
        <v>9</v>
      </c>
      <c r="BI89" s="38">
        <v>84</v>
      </c>
      <c r="BJ89" s="39" t="s">
        <v>301</v>
      </c>
      <c r="BK89" s="44">
        <f t="shared" si="110"/>
        <v>9.9558496739995797E-2</v>
      </c>
      <c r="BL89" s="44">
        <f t="shared" si="111"/>
        <v>7.3127242412713067E-2</v>
      </c>
      <c r="BM89" s="44">
        <f t="shared" si="112"/>
        <v>7.0754913767722499E-2</v>
      </c>
      <c r="BN89" s="44">
        <f t="shared" si="113"/>
        <v>0.11043152607484655</v>
      </c>
      <c r="BO89" s="44">
        <f t="shared" si="114"/>
        <v>0.1090368546277221</v>
      </c>
      <c r="BP89" s="44">
        <f t="shared" si="115"/>
        <v>0.11058146711617285</v>
      </c>
      <c r="BQ89" s="44">
        <f t="shared" si="116"/>
        <v>7.3670946868375733E-2</v>
      </c>
      <c r="BR89" s="44">
        <f t="shared" si="117"/>
        <v>7.079923254047886E-2</v>
      </c>
      <c r="BS89" s="44">
        <f t="shared" si="118"/>
        <v>2.3698944887213864E-2</v>
      </c>
      <c r="BT89" s="44">
        <f t="shared" si="119"/>
        <v>7.4329414624716636E-2</v>
      </c>
      <c r="BU89" s="44">
        <f t="shared" si="120"/>
        <v>0.10660035817780522</v>
      </c>
      <c r="BV89" s="44">
        <f t="shared" si="121"/>
        <v>0.14490471120044368</v>
      </c>
      <c r="BW89" s="44">
        <f t="shared" si="122"/>
        <v>0.10832372170111783</v>
      </c>
      <c r="BX89" s="44">
        <f t="shared" si="123"/>
        <v>7.500586006173493E-2</v>
      </c>
      <c r="BY89" s="44">
        <f t="shared" si="124"/>
        <v>0.10526315789473684</v>
      </c>
      <c r="BZ89" s="44">
        <f t="shared" si="125"/>
        <v>9.9258333397093015E-2</v>
      </c>
      <c r="CA89" s="44">
        <f t="shared" si="126"/>
        <v>7.6866244202408784E-2</v>
      </c>
      <c r="CB89" s="44">
        <f t="shared" si="127"/>
        <v>0.11188112109423022</v>
      </c>
      <c r="CC89" s="44">
        <f t="shared" si="128"/>
        <v>7.221581446741189E-2</v>
      </c>
      <c r="CD89" s="44">
        <f t="shared" si="129"/>
        <v>0.11266736492830196</v>
      </c>
      <c r="CE89" s="44">
        <f t="shared" si="130"/>
        <v>7.1749600333417526E-2</v>
      </c>
      <c r="CF89" s="44">
        <f t="shared" si="131"/>
        <v>0.11642257885594992</v>
      </c>
      <c r="CG89" s="44">
        <f t="shared" si="132"/>
        <v>0.10734844004467697</v>
      </c>
      <c r="CH89" s="44">
        <f t="shared" si="133"/>
        <v>0.1439631501497389</v>
      </c>
      <c r="CI89" s="44">
        <f t="shared" si="134"/>
        <v>7.1337637500642162E-2</v>
      </c>
      <c r="CJ89" s="44">
        <f t="shared" si="135"/>
        <v>0.11274690420042432</v>
      </c>
      <c r="CM89" s="38">
        <v>84</v>
      </c>
      <c r="CN89" s="39" t="s">
        <v>301</v>
      </c>
      <c r="CO89" s="44">
        <f t="shared" si="136"/>
        <v>1.4734657517519378E-2</v>
      </c>
      <c r="CP89" s="44">
        <f t="shared" si="137"/>
        <v>8.0439966653984372E-3</v>
      </c>
      <c r="CQ89" s="44">
        <f t="shared" si="138"/>
        <v>6.4386971528627469E-3</v>
      </c>
      <c r="CR89" s="44">
        <f t="shared" si="139"/>
        <v>8.6136590338380305E-3</v>
      </c>
      <c r="CS89" s="44">
        <f t="shared" si="140"/>
        <v>7.414506114685103E-3</v>
      </c>
      <c r="CT89" s="44">
        <f t="shared" si="141"/>
        <v>6.6348880269703706E-3</v>
      </c>
      <c r="CU89" s="44">
        <f t="shared" si="142"/>
        <v>3.9782311308922897E-3</v>
      </c>
      <c r="CV89" s="44">
        <f t="shared" si="143"/>
        <v>3.4691623944834642E-3</v>
      </c>
      <c r="CW89" s="44">
        <f t="shared" si="144"/>
        <v>1.04275357503741E-3</v>
      </c>
      <c r="CX89" s="44">
        <f t="shared" si="145"/>
        <v>2.8988471703639486E-3</v>
      </c>
      <c r="CY89" s="44">
        <f t="shared" si="146"/>
        <v>3.8376128944009875E-3</v>
      </c>
      <c r="CZ89" s="44">
        <f t="shared" si="147"/>
        <v>4.6369507584141977E-3</v>
      </c>
      <c r="DA89" s="44">
        <f t="shared" si="148"/>
        <v>3.1413879293324173E-3</v>
      </c>
      <c r="DB89" s="44">
        <f t="shared" si="149"/>
        <v>1.9501523616051082E-3</v>
      </c>
      <c r="DC89" s="44">
        <f t="shared" si="150"/>
        <v>2.4210526315789471E-3</v>
      </c>
      <c r="DD89" s="44">
        <f t="shared" si="151"/>
        <v>2.0844250013389532E-3</v>
      </c>
      <c r="DE89" s="44">
        <f t="shared" si="152"/>
        <v>1.383592395643358E-3</v>
      </c>
      <c r="DF89" s="44">
        <f t="shared" si="153"/>
        <v>1.7900979375076835E-3</v>
      </c>
      <c r="DG89" s="44">
        <f t="shared" si="154"/>
        <v>1.0110214025437665E-3</v>
      </c>
      <c r="DH89" s="44">
        <f t="shared" si="155"/>
        <v>1.3520083791396236E-3</v>
      </c>
      <c r="DI89" s="44">
        <f t="shared" si="156"/>
        <v>7.1749600333417525E-4</v>
      </c>
      <c r="DJ89" s="44">
        <f t="shared" si="157"/>
        <v>9.3138063084759941E-4</v>
      </c>
      <c r="DK89" s="44">
        <f t="shared" si="158"/>
        <v>6.4409064026806182E-4</v>
      </c>
      <c r="DL89" s="44">
        <f t="shared" si="159"/>
        <v>5.7585260059895562E-4</v>
      </c>
      <c r="DM89" s="44">
        <f t="shared" si="160"/>
        <v>2.140129125019265E-4</v>
      </c>
      <c r="DN89" s="43">
        <f t="shared" si="161"/>
        <v>1.1274690420042433E-4</v>
      </c>
      <c r="EU89" s="38">
        <v>84</v>
      </c>
      <c r="EV89" s="39" t="s">
        <v>301</v>
      </c>
      <c r="EW89" s="2" t="s">
        <v>478</v>
      </c>
      <c r="EX89" s="52">
        <f t="shared" si="162"/>
        <v>1.1883034833813906E-2</v>
      </c>
      <c r="EY89" s="52">
        <f t="shared" si="163"/>
        <v>1.0471248846682948E-2</v>
      </c>
      <c r="FB89" s="38">
        <v>84</v>
      </c>
      <c r="FC89" s="39" t="s">
        <v>301</v>
      </c>
      <c r="FD89" s="2" t="s">
        <v>478</v>
      </c>
      <c r="FE89" s="49">
        <f t="shared" si="164"/>
        <v>0.46842247313067159</v>
      </c>
    </row>
    <row r="90" spans="2:161" x14ac:dyDescent="0.25">
      <c r="B90" s="38">
        <v>85</v>
      </c>
      <c r="C90" s="39" t="s">
        <v>302</v>
      </c>
      <c r="D90" s="7">
        <v>3</v>
      </c>
      <c r="E90" s="7">
        <v>2</v>
      </c>
      <c r="F90" s="7">
        <v>2</v>
      </c>
      <c r="G90" s="7">
        <v>2</v>
      </c>
      <c r="H90" s="7">
        <v>3</v>
      </c>
      <c r="I90" s="7">
        <v>2</v>
      </c>
      <c r="J90" s="7">
        <v>2</v>
      </c>
      <c r="K90" s="7">
        <v>2</v>
      </c>
      <c r="L90" s="7">
        <v>2</v>
      </c>
      <c r="M90" s="7">
        <v>2</v>
      </c>
      <c r="N90" s="7">
        <v>3</v>
      </c>
      <c r="O90" s="7">
        <v>3</v>
      </c>
      <c r="P90" s="7">
        <v>3</v>
      </c>
      <c r="Q90" s="7">
        <v>3</v>
      </c>
      <c r="R90" s="2">
        <v>2</v>
      </c>
      <c r="S90" s="2">
        <v>2</v>
      </c>
      <c r="T90" s="7">
        <v>2</v>
      </c>
      <c r="U90" s="7">
        <v>3</v>
      </c>
      <c r="V90" s="7">
        <v>2</v>
      </c>
      <c r="W90" s="7">
        <v>2</v>
      </c>
      <c r="X90" s="7">
        <v>3</v>
      </c>
      <c r="Y90" s="7">
        <v>2</v>
      </c>
      <c r="Z90" s="7">
        <v>2</v>
      </c>
      <c r="AA90" s="7">
        <v>3</v>
      </c>
      <c r="AB90" s="7">
        <v>4</v>
      </c>
      <c r="AC90" s="7">
        <v>2</v>
      </c>
      <c r="AF90" s="38">
        <v>85</v>
      </c>
      <c r="AG90" s="39" t="s">
        <v>302</v>
      </c>
      <c r="AH90" s="7">
        <f t="shared" si="84"/>
        <v>9</v>
      </c>
      <c r="AI90" s="7">
        <f t="shared" si="85"/>
        <v>4</v>
      </c>
      <c r="AJ90" s="7">
        <f t="shared" si="86"/>
        <v>4</v>
      </c>
      <c r="AK90" s="7">
        <f t="shared" si="87"/>
        <v>4</v>
      </c>
      <c r="AL90" s="7">
        <f t="shared" si="88"/>
        <v>9</v>
      </c>
      <c r="AM90" s="7">
        <f t="shared" si="89"/>
        <v>4</v>
      </c>
      <c r="AN90" s="7">
        <f t="shared" si="90"/>
        <v>4</v>
      </c>
      <c r="AO90" s="7">
        <f t="shared" si="91"/>
        <v>4</v>
      </c>
      <c r="AP90" s="7">
        <f t="shared" si="92"/>
        <v>4</v>
      </c>
      <c r="AQ90" s="7">
        <f t="shared" si="93"/>
        <v>4</v>
      </c>
      <c r="AR90" s="7">
        <f t="shared" si="94"/>
        <v>9</v>
      </c>
      <c r="AS90" s="7">
        <f t="shared" si="95"/>
        <v>9</v>
      </c>
      <c r="AT90" s="7">
        <f t="shared" si="96"/>
        <v>9</v>
      </c>
      <c r="AU90" s="7">
        <f t="shared" si="97"/>
        <v>9</v>
      </c>
      <c r="AV90" s="7">
        <f t="shared" si="98"/>
        <v>4</v>
      </c>
      <c r="AW90" s="7">
        <f t="shared" si="99"/>
        <v>4</v>
      </c>
      <c r="AX90" s="7">
        <f t="shared" si="100"/>
        <v>4</v>
      </c>
      <c r="AY90" s="7">
        <f t="shared" si="101"/>
        <v>9</v>
      </c>
      <c r="AZ90" s="7">
        <f t="shared" si="102"/>
        <v>4</v>
      </c>
      <c r="BA90" s="7">
        <f t="shared" si="103"/>
        <v>4</v>
      </c>
      <c r="BB90" s="7">
        <f t="shared" si="104"/>
        <v>9</v>
      </c>
      <c r="BC90" s="7">
        <f t="shared" si="105"/>
        <v>4</v>
      </c>
      <c r="BD90" s="7">
        <f t="shared" si="106"/>
        <v>4</v>
      </c>
      <c r="BE90" s="7">
        <f t="shared" si="107"/>
        <v>9</v>
      </c>
      <c r="BF90" s="7">
        <f t="shared" si="108"/>
        <v>16</v>
      </c>
      <c r="BG90" s="7">
        <f t="shared" si="109"/>
        <v>4</v>
      </c>
      <c r="BI90" s="38">
        <v>85</v>
      </c>
      <c r="BJ90" s="39" t="s">
        <v>302</v>
      </c>
      <c r="BK90" s="44">
        <f t="shared" si="110"/>
        <v>9.9558496739995797E-2</v>
      </c>
      <c r="BL90" s="44">
        <f t="shared" si="111"/>
        <v>7.3127242412713067E-2</v>
      </c>
      <c r="BM90" s="44">
        <f t="shared" si="112"/>
        <v>7.0754913767722499E-2</v>
      </c>
      <c r="BN90" s="44">
        <f t="shared" si="113"/>
        <v>7.3621017383231027E-2</v>
      </c>
      <c r="BO90" s="44">
        <f t="shared" si="114"/>
        <v>0.1090368546277221</v>
      </c>
      <c r="BP90" s="44">
        <f t="shared" si="115"/>
        <v>7.3720978077448568E-2</v>
      </c>
      <c r="BQ90" s="44">
        <f t="shared" si="116"/>
        <v>7.3670946868375733E-2</v>
      </c>
      <c r="BR90" s="44">
        <f t="shared" si="117"/>
        <v>7.079923254047886E-2</v>
      </c>
      <c r="BS90" s="44">
        <f t="shared" si="118"/>
        <v>2.3698944887213864E-2</v>
      </c>
      <c r="BT90" s="44">
        <f t="shared" si="119"/>
        <v>7.4329414624716636E-2</v>
      </c>
      <c r="BU90" s="44">
        <f t="shared" si="120"/>
        <v>0.10660035817780522</v>
      </c>
      <c r="BV90" s="44">
        <f t="shared" si="121"/>
        <v>0.10867853340033277</v>
      </c>
      <c r="BW90" s="44">
        <f t="shared" si="122"/>
        <v>0.10832372170111783</v>
      </c>
      <c r="BX90" s="44">
        <f t="shared" si="123"/>
        <v>0.1125087900926024</v>
      </c>
      <c r="BY90" s="44">
        <f t="shared" si="124"/>
        <v>0.10526315789473684</v>
      </c>
      <c r="BZ90" s="44">
        <f t="shared" si="125"/>
        <v>9.9258333397093015E-2</v>
      </c>
      <c r="CA90" s="44">
        <f t="shared" si="126"/>
        <v>7.6866244202408784E-2</v>
      </c>
      <c r="CB90" s="44">
        <f t="shared" si="127"/>
        <v>0.11188112109423022</v>
      </c>
      <c r="CC90" s="44">
        <f t="shared" si="128"/>
        <v>7.221581446741189E-2</v>
      </c>
      <c r="CD90" s="44">
        <f t="shared" si="129"/>
        <v>7.511157661886797E-2</v>
      </c>
      <c r="CE90" s="44">
        <f t="shared" si="130"/>
        <v>0.10762440050012628</v>
      </c>
      <c r="CF90" s="44">
        <f t="shared" si="131"/>
        <v>7.7615052570633281E-2</v>
      </c>
      <c r="CG90" s="44">
        <f t="shared" si="132"/>
        <v>7.156562669645132E-2</v>
      </c>
      <c r="CH90" s="44">
        <f t="shared" si="133"/>
        <v>0.10797236261230418</v>
      </c>
      <c r="CI90" s="44">
        <f t="shared" si="134"/>
        <v>0.14267527500128432</v>
      </c>
      <c r="CJ90" s="44">
        <f t="shared" si="135"/>
        <v>7.5164602800282893E-2</v>
      </c>
      <c r="CM90" s="38">
        <v>85</v>
      </c>
      <c r="CN90" s="39" t="s">
        <v>302</v>
      </c>
      <c r="CO90" s="44">
        <f t="shared" si="136"/>
        <v>1.4734657517519378E-2</v>
      </c>
      <c r="CP90" s="44">
        <f t="shared" si="137"/>
        <v>8.0439966653984372E-3</v>
      </c>
      <c r="CQ90" s="44">
        <f t="shared" si="138"/>
        <v>6.4386971528627469E-3</v>
      </c>
      <c r="CR90" s="44">
        <f t="shared" si="139"/>
        <v>5.7424393558920201E-3</v>
      </c>
      <c r="CS90" s="44">
        <f t="shared" si="140"/>
        <v>7.414506114685103E-3</v>
      </c>
      <c r="CT90" s="44">
        <f t="shared" si="141"/>
        <v>4.423258684646914E-3</v>
      </c>
      <c r="CU90" s="44">
        <f t="shared" si="142"/>
        <v>3.9782311308922897E-3</v>
      </c>
      <c r="CV90" s="44">
        <f t="shared" si="143"/>
        <v>3.4691623944834642E-3</v>
      </c>
      <c r="CW90" s="44">
        <f t="shared" si="144"/>
        <v>1.04275357503741E-3</v>
      </c>
      <c r="CX90" s="44">
        <f t="shared" si="145"/>
        <v>2.8988471703639486E-3</v>
      </c>
      <c r="CY90" s="44">
        <f t="shared" si="146"/>
        <v>3.8376128944009875E-3</v>
      </c>
      <c r="CZ90" s="44">
        <f t="shared" si="147"/>
        <v>3.4777130688106489E-3</v>
      </c>
      <c r="DA90" s="44">
        <f t="shared" si="148"/>
        <v>3.1413879293324173E-3</v>
      </c>
      <c r="DB90" s="44">
        <f t="shared" si="149"/>
        <v>2.925228542407662E-3</v>
      </c>
      <c r="DC90" s="44">
        <f t="shared" si="150"/>
        <v>2.4210526315789471E-3</v>
      </c>
      <c r="DD90" s="44">
        <f t="shared" si="151"/>
        <v>2.0844250013389532E-3</v>
      </c>
      <c r="DE90" s="44">
        <f t="shared" si="152"/>
        <v>1.383592395643358E-3</v>
      </c>
      <c r="DF90" s="44">
        <f t="shared" si="153"/>
        <v>1.7900979375076835E-3</v>
      </c>
      <c r="DG90" s="44">
        <f t="shared" si="154"/>
        <v>1.0110214025437665E-3</v>
      </c>
      <c r="DH90" s="44">
        <f t="shared" si="155"/>
        <v>9.0133891942641565E-4</v>
      </c>
      <c r="DI90" s="44">
        <f t="shared" si="156"/>
        <v>1.0762440050012629E-3</v>
      </c>
      <c r="DJ90" s="44">
        <f t="shared" si="157"/>
        <v>6.2092042056506624E-4</v>
      </c>
      <c r="DK90" s="44">
        <f t="shared" si="158"/>
        <v>4.2939376017870793E-4</v>
      </c>
      <c r="DL90" s="44">
        <f t="shared" si="159"/>
        <v>4.3188945044921674E-4</v>
      </c>
      <c r="DM90" s="44">
        <f t="shared" si="160"/>
        <v>4.28025825003853E-4</v>
      </c>
      <c r="DN90" s="43">
        <f t="shared" si="161"/>
        <v>7.5164602800282889E-5</v>
      </c>
      <c r="EU90" s="38">
        <v>85</v>
      </c>
      <c r="EV90" s="39" t="s">
        <v>302</v>
      </c>
      <c r="EW90" s="2" t="s">
        <v>479</v>
      </c>
      <c r="EX90" s="52">
        <f t="shared" si="162"/>
        <v>1.2900716772799026E-2</v>
      </c>
      <c r="EY90" s="52">
        <f t="shared" si="163"/>
        <v>9.0551877455093566E-3</v>
      </c>
      <c r="FB90" s="38">
        <v>85</v>
      </c>
      <c r="FC90" s="39" t="s">
        <v>302</v>
      </c>
      <c r="FD90" s="2" t="s">
        <v>479</v>
      </c>
      <c r="FE90" s="49">
        <f t="shared" si="164"/>
        <v>0.41242608510883727</v>
      </c>
    </row>
    <row r="91" spans="2:161" x14ac:dyDescent="0.25">
      <c r="B91" s="38">
        <v>86</v>
      </c>
      <c r="C91" s="39" t="s">
        <v>303</v>
      </c>
      <c r="D91" s="7">
        <v>3</v>
      </c>
      <c r="E91" s="7">
        <v>3</v>
      </c>
      <c r="F91" s="7">
        <v>2</v>
      </c>
      <c r="G91" s="7">
        <v>2</v>
      </c>
      <c r="H91" s="7">
        <v>3</v>
      </c>
      <c r="I91" s="7">
        <v>3</v>
      </c>
      <c r="J91" s="7">
        <v>2</v>
      </c>
      <c r="K91" s="7">
        <v>2</v>
      </c>
      <c r="L91" s="7">
        <v>3</v>
      </c>
      <c r="M91" s="7">
        <v>3</v>
      </c>
      <c r="N91" s="7">
        <v>3</v>
      </c>
      <c r="O91" s="7">
        <v>2</v>
      </c>
      <c r="P91" s="7">
        <v>3</v>
      </c>
      <c r="Q91" s="7">
        <v>3</v>
      </c>
      <c r="R91" s="2">
        <v>2</v>
      </c>
      <c r="S91" s="2">
        <v>2</v>
      </c>
      <c r="T91" s="7">
        <v>2</v>
      </c>
      <c r="U91" s="7">
        <v>3</v>
      </c>
      <c r="V91" s="7">
        <v>2</v>
      </c>
      <c r="W91" s="7">
        <v>3</v>
      </c>
      <c r="X91" s="7">
        <v>3</v>
      </c>
      <c r="Y91" s="7">
        <v>2</v>
      </c>
      <c r="Z91" s="7">
        <v>3</v>
      </c>
      <c r="AA91" s="7">
        <v>3</v>
      </c>
      <c r="AB91" s="7">
        <v>2</v>
      </c>
      <c r="AC91" s="7">
        <v>2</v>
      </c>
      <c r="AF91" s="38">
        <v>86</v>
      </c>
      <c r="AG91" s="39" t="s">
        <v>303</v>
      </c>
      <c r="AH91" s="7">
        <f t="shared" si="84"/>
        <v>9</v>
      </c>
      <c r="AI91" s="7">
        <f t="shared" si="85"/>
        <v>9</v>
      </c>
      <c r="AJ91" s="7">
        <f t="shared" si="86"/>
        <v>4</v>
      </c>
      <c r="AK91" s="7">
        <f t="shared" si="87"/>
        <v>4</v>
      </c>
      <c r="AL91" s="7">
        <f t="shared" si="88"/>
        <v>9</v>
      </c>
      <c r="AM91" s="7">
        <f t="shared" si="89"/>
        <v>9</v>
      </c>
      <c r="AN91" s="7">
        <f t="shared" si="90"/>
        <v>4</v>
      </c>
      <c r="AO91" s="7">
        <f t="shared" si="91"/>
        <v>4</v>
      </c>
      <c r="AP91" s="7">
        <f t="shared" si="92"/>
        <v>9</v>
      </c>
      <c r="AQ91" s="7">
        <f t="shared" si="93"/>
        <v>9</v>
      </c>
      <c r="AR91" s="7">
        <f t="shared" si="94"/>
        <v>9</v>
      </c>
      <c r="AS91" s="7">
        <f t="shared" si="95"/>
        <v>4</v>
      </c>
      <c r="AT91" s="7">
        <f t="shared" si="96"/>
        <v>9</v>
      </c>
      <c r="AU91" s="7">
        <f t="shared" si="97"/>
        <v>9</v>
      </c>
      <c r="AV91" s="7">
        <f t="shared" si="98"/>
        <v>4</v>
      </c>
      <c r="AW91" s="7">
        <f t="shared" si="99"/>
        <v>4</v>
      </c>
      <c r="AX91" s="7">
        <f t="shared" si="100"/>
        <v>4</v>
      </c>
      <c r="AY91" s="7">
        <f t="shared" si="101"/>
        <v>9</v>
      </c>
      <c r="AZ91" s="7">
        <f t="shared" si="102"/>
        <v>4</v>
      </c>
      <c r="BA91" s="7">
        <f t="shared" si="103"/>
        <v>9</v>
      </c>
      <c r="BB91" s="7">
        <f t="shared" si="104"/>
        <v>9</v>
      </c>
      <c r="BC91" s="7">
        <f t="shared" si="105"/>
        <v>4</v>
      </c>
      <c r="BD91" s="7">
        <f t="shared" si="106"/>
        <v>9</v>
      </c>
      <c r="BE91" s="7">
        <f t="shared" si="107"/>
        <v>9</v>
      </c>
      <c r="BF91" s="7">
        <f t="shared" si="108"/>
        <v>4</v>
      </c>
      <c r="BG91" s="7">
        <f t="shared" si="109"/>
        <v>4</v>
      </c>
      <c r="BI91" s="38">
        <v>86</v>
      </c>
      <c r="BJ91" s="39" t="s">
        <v>303</v>
      </c>
      <c r="BK91" s="44">
        <f t="shared" si="110"/>
        <v>9.9558496739995797E-2</v>
      </c>
      <c r="BL91" s="44">
        <f t="shared" si="111"/>
        <v>0.10969086361906959</v>
      </c>
      <c r="BM91" s="44">
        <f t="shared" si="112"/>
        <v>7.0754913767722499E-2</v>
      </c>
      <c r="BN91" s="44">
        <f t="shared" si="113"/>
        <v>7.3621017383231027E-2</v>
      </c>
      <c r="BO91" s="44">
        <f t="shared" si="114"/>
        <v>0.1090368546277221</v>
      </c>
      <c r="BP91" s="44">
        <f t="shared" si="115"/>
        <v>0.11058146711617285</v>
      </c>
      <c r="BQ91" s="44">
        <f t="shared" si="116"/>
        <v>7.3670946868375733E-2</v>
      </c>
      <c r="BR91" s="44">
        <f t="shared" si="117"/>
        <v>7.079923254047886E-2</v>
      </c>
      <c r="BS91" s="44">
        <f t="shared" si="118"/>
        <v>3.55484173308208E-2</v>
      </c>
      <c r="BT91" s="44">
        <f t="shared" si="119"/>
        <v>0.11149412193707495</v>
      </c>
      <c r="BU91" s="44">
        <f t="shared" si="120"/>
        <v>0.10660035817780522</v>
      </c>
      <c r="BV91" s="44">
        <f t="shared" si="121"/>
        <v>7.2452355600221841E-2</v>
      </c>
      <c r="BW91" s="44">
        <f t="shared" si="122"/>
        <v>0.10832372170111783</v>
      </c>
      <c r="BX91" s="44">
        <f t="shared" si="123"/>
        <v>0.1125087900926024</v>
      </c>
      <c r="BY91" s="44">
        <f t="shared" si="124"/>
        <v>0.10526315789473684</v>
      </c>
      <c r="BZ91" s="44">
        <f t="shared" si="125"/>
        <v>9.9258333397093015E-2</v>
      </c>
      <c r="CA91" s="44">
        <f t="shared" si="126"/>
        <v>7.6866244202408784E-2</v>
      </c>
      <c r="CB91" s="44">
        <f t="shared" si="127"/>
        <v>0.11188112109423022</v>
      </c>
      <c r="CC91" s="44">
        <f t="shared" si="128"/>
        <v>7.221581446741189E-2</v>
      </c>
      <c r="CD91" s="44">
        <f t="shared" si="129"/>
        <v>0.11266736492830196</v>
      </c>
      <c r="CE91" s="44">
        <f t="shared" si="130"/>
        <v>0.10762440050012628</v>
      </c>
      <c r="CF91" s="44">
        <f t="shared" si="131"/>
        <v>7.7615052570633281E-2</v>
      </c>
      <c r="CG91" s="44">
        <f t="shared" si="132"/>
        <v>0.10734844004467697</v>
      </c>
      <c r="CH91" s="44">
        <f t="shared" si="133"/>
        <v>0.10797236261230418</v>
      </c>
      <c r="CI91" s="44">
        <f t="shared" si="134"/>
        <v>7.1337637500642162E-2</v>
      </c>
      <c r="CJ91" s="44">
        <f t="shared" si="135"/>
        <v>7.5164602800282893E-2</v>
      </c>
      <c r="CM91" s="38">
        <v>86</v>
      </c>
      <c r="CN91" s="39" t="s">
        <v>303</v>
      </c>
      <c r="CO91" s="44">
        <f t="shared" si="136"/>
        <v>1.4734657517519378E-2</v>
      </c>
      <c r="CP91" s="44">
        <f t="shared" si="137"/>
        <v>1.2065994998097655E-2</v>
      </c>
      <c r="CQ91" s="44">
        <f t="shared" si="138"/>
        <v>6.4386971528627469E-3</v>
      </c>
      <c r="CR91" s="44">
        <f t="shared" si="139"/>
        <v>5.7424393558920201E-3</v>
      </c>
      <c r="CS91" s="44">
        <f t="shared" si="140"/>
        <v>7.414506114685103E-3</v>
      </c>
      <c r="CT91" s="44">
        <f t="shared" si="141"/>
        <v>6.6348880269703706E-3</v>
      </c>
      <c r="CU91" s="44">
        <f t="shared" si="142"/>
        <v>3.9782311308922897E-3</v>
      </c>
      <c r="CV91" s="44">
        <f t="shared" si="143"/>
        <v>3.4691623944834642E-3</v>
      </c>
      <c r="CW91" s="44">
        <f t="shared" si="144"/>
        <v>1.5641303625561151E-3</v>
      </c>
      <c r="CX91" s="44">
        <f t="shared" si="145"/>
        <v>4.3482707555459231E-3</v>
      </c>
      <c r="CY91" s="44">
        <f t="shared" si="146"/>
        <v>3.8376128944009875E-3</v>
      </c>
      <c r="CZ91" s="44">
        <f t="shared" si="147"/>
        <v>2.3184753792070988E-3</v>
      </c>
      <c r="DA91" s="44">
        <f t="shared" si="148"/>
        <v>3.1413879293324173E-3</v>
      </c>
      <c r="DB91" s="44">
        <f t="shared" si="149"/>
        <v>2.925228542407662E-3</v>
      </c>
      <c r="DC91" s="44">
        <f t="shared" si="150"/>
        <v>2.4210526315789471E-3</v>
      </c>
      <c r="DD91" s="44">
        <f t="shared" si="151"/>
        <v>2.0844250013389532E-3</v>
      </c>
      <c r="DE91" s="44">
        <f t="shared" si="152"/>
        <v>1.383592395643358E-3</v>
      </c>
      <c r="DF91" s="44">
        <f t="shared" si="153"/>
        <v>1.7900979375076835E-3</v>
      </c>
      <c r="DG91" s="44">
        <f t="shared" si="154"/>
        <v>1.0110214025437665E-3</v>
      </c>
      <c r="DH91" s="44">
        <f t="shared" si="155"/>
        <v>1.3520083791396236E-3</v>
      </c>
      <c r="DI91" s="44">
        <f t="shared" si="156"/>
        <v>1.0762440050012629E-3</v>
      </c>
      <c r="DJ91" s="44">
        <f t="shared" si="157"/>
        <v>6.2092042056506624E-4</v>
      </c>
      <c r="DK91" s="44">
        <f t="shared" si="158"/>
        <v>6.4409064026806182E-4</v>
      </c>
      <c r="DL91" s="44">
        <f t="shared" si="159"/>
        <v>4.3188945044921674E-4</v>
      </c>
      <c r="DM91" s="44">
        <f t="shared" si="160"/>
        <v>2.140129125019265E-4</v>
      </c>
      <c r="DN91" s="43">
        <f t="shared" si="161"/>
        <v>7.5164602800282889E-5</v>
      </c>
      <c r="EU91" s="38">
        <v>86</v>
      </c>
      <c r="EV91" s="39" t="s">
        <v>303</v>
      </c>
      <c r="EW91" s="2" t="s">
        <v>480</v>
      </c>
      <c r="EX91" s="52">
        <f t="shared" si="162"/>
        <v>1.1659141282548675E-2</v>
      </c>
      <c r="EY91" s="52">
        <f t="shared" si="163"/>
        <v>1.0824531374744718E-2</v>
      </c>
      <c r="FB91" s="38">
        <v>86</v>
      </c>
      <c r="FC91" s="39" t="s">
        <v>303</v>
      </c>
      <c r="FD91" s="2" t="s">
        <v>480</v>
      </c>
      <c r="FE91" s="49">
        <f t="shared" si="164"/>
        <v>0.48143964465847128</v>
      </c>
    </row>
    <row r="92" spans="2:161" x14ac:dyDescent="0.25">
      <c r="B92" s="38">
        <v>87</v>
      </c>
      <c r="C92" s="39" t="s">
        <v>304</v>
      </c>
      <c r="D92" s="7">
        <v>3</v>
      </c>
      <c r="E92" s="7">
        <v>3</v>
      </c>
      <c r="F92" s="7">
        <v>3</v>
      </c>
      <c r="G92" s="7">
        <v>2</v>
      </c>
      <c r="H92" s="7">
        <v>2</v>
      </c>
      <c r="I92" s="7">
        <v>3</v>
      </c>
      <c r="J92" s="7">
        <v>2</v>
      </c>
      <c r="K92" s="7">
        <v>2</v>
      </c>
      <c r="L92" s="7">
        <v>2</v>
      </c>
      <c r="M92" s="7">
        <v>3</v>
      </c>
      <c r="N92" s="7">
        <v>3</v>
      </c>
      <c r="O92" s="7">
        <v>3</v>
      </c>
      <c r="P92" s="7">
        <v>2</v>
      </c>
      <c r="Q92" s="7">
        <v>3</v>
      </c>
      <c r="R92" s="2">
        <v>2</v>
      </c>
      <c r="S92" s="2">
        <v>2</v>
      </c>
      <c r="T92" s="7">
        <v>2</v>
      </c>
      <c r="U92" s="7">
        <v>2</v>
      </c>
      <c r="V92" s="7">
        <v>2</v>
      </c>
      <c r="W92" s="7">
        <v>3</v>
      </c>
      <c r="X92" s="7">
        <v>3</v>
      </c>
      <c r="Y92" s="7">
        <v>2</v>
      </c>
      <c r="Z92" s="7">
        <v>3</v>
      </c>
      <c r="AA92" s="7">
        <v>2</v>
      </c>
      <c r="AB92" s="7">
        <v>2</v>
      </c>
      <c r="AC92" s="7">
        <v>3</v>
      </c>
      <c r="AF92" s="38">
        <v>87</v>
      </c>
      <c r="AG92" s="39" t="s">
        <v>304</v>
      </c>
      <c r="AH92" s="7">
        <f t="shared" si="84"/>
        <v>9</v>
      </c>
      <c r="AI92" s="7">
        <f t="shared" si="85"/>
        <v>9</v>
      </c>
      <c r="AJ92" s="7">
        <f t="shared" si="86"/>
        <v>9</v>
      </c>
      <c r="AK92" s="7">
        <f t="shared" si="87"/>
        <v>4</v>
      </c>
      <c r="AL92" s="7">
        <f t="shared" si="88"/>
        <v>4</v>
      </c>
      <c r="AM92" s="7">
        <f t="shared" si="89"/>
        <v>9</v>
      </c>
      <c r="AN92" s="7">
        <f t="shared" si="90"/>
        <v>4</v>
      </c>
      <c r="AO92" s="7">
        <f t="shared" si="91"/>
        <v>4</v>
      </c>
      <c r="AP92" s="7">
        <f t="shared" si="92"/>
        <v>4</v>
      </c>
      <c r="AQ92" s="7">
        <f t="shared" si="93"/>
        <v>9</v>
      </c>
      <c r="AR92" s="7">
        <f t="shared" si="94"/>
        <v>9</v>
      </c>
      <c r="AS92" s="7">
        <f t="shared" si="95"/>
        <v>9</v>
      </c>
      <c r="AT92" s="7">
        <f t="shared" si="96"/>
        <v>4</v>
      </c>
      <c r="AU92" s="7">
        <f t="shared" si="97"/>
        <v>9</v>
      </c>
      <c r="AV92" s="7">
        <f t="shared" si="98"/>
        <v>4</v>
      </c>
      <c r="AW92" s="7">
        <f t="shared" si="99"/>
        <v>4</v>
      </c>
      <c r="AX92" s="7">
        <f t="shared" si="100"/>
        <v>4</v>
      </c>
      <c r="AY92" s="7">
        <f t="shared" si="101"/>
        <v>4</v>
      </c>
      <c r="AZ92" s="7">
        <f t="shared" si="102"/>
        <v>4</v>
      </c>
      <c r="BA92" s="7">
        <f t="shared" si="103"/>
        <v>9</v>
      </c>
      <c r="BB92" s="7">
        <f t="shared" si="104"/>
        <v>9</v>
      </c>
      <c r="BC92" s="7">
        <f t="shared" si="105"/>
        <v>4</v>
      </c>
      <c r="BD92" s="7">
        <f t="shared" si="106"/>
        <v>9</v>
      </c>
      <c r="BE92" s="7">
        <f t="shared" si="107"/>
        <v>4</v>
      </c>
      <c r="BF92" s="7">
        <f t="shared" si="108"/>
        <v>4</v>
      </c>
      <c r="BG92" s="7">
        <f t="shared" si="109"/>
        <v>9</v>
      </c>
      <c r="BI92" s="38">
        <v>87</v>
      </c>
      <c r="BJ92" s="39" t="s">
        <v>304</v>
      </c>
      <c r="BK92" s="44">
        <f t="shared" si="110"/>
        <v>9.9558496739995797E-2</v>
      </c>
      <c r="BL92" s="44">
        <f t="shared" si="111"/>
        <v>0.10969086361906959</v>
      </c>
      <c r="BM92" s="44">
        <f t="shared" si="112"/>
        <v>0.10613237065158375</v>
      </c>
      <c r="BN92" s="44">
        <f t="shared" si="113"/>
        <v>7.3621017383231027E-2</v>
      </c>
      <c r="BO92" s="44">
        <f t="shared" si="114"/>
        <v>7.2691236418481395E-2</v>
      </c>
      <c r="BP92" s="44">
        <f t="shared" si="115"/>
        <v>0.11058146711617285</v>
      </c>
      <c r="BQ92" s="44">
        <f t="shared" si="116"/>
        <v>7.3670946868375733E-2</v>
      </c>
      <c r="BR92" s="44">
        <f t="shared" si="117"/>
        <v>7.079923254047886E-2</v>
      </c>
      <c r="BS92" s="44">
        <f t="shared" si="118"/>
        <v>2.3698944887213864E-2</v>
      </c>
      <c r="BT92" s="44">
        <f t="shared" si="119"/>
        <v>0.11149412193707495</v>
      </c>
      <c r="BU92" s="44">
        <f t="shared" si="120"/>
        <v>0.10660035817780522</v>
      </c>
      <c r="BV92" s="44">
        <f t="shared" si="121"/>
        <v>0.10867853340033277</v>
      </c>
      <c r="BW92" s="44">
        <f t="shared" si="122"/>
        <v>7.221581446741189E-2</v>
      </c>
      <c r="BX92" s="44">
        <f t="shared" si="123"/>
        <v>0.1125087900926024</v>
      </c>
      <c r="BY92" s="44">
        <f t="shared" si="124"/>
        <v>0.10526315789473684</v>
      </c>
      <c r="BZ92" s="44">
        <f t="shared" si="125"/>
        <v>9.9258333397093015E-2</v>
      </c>
      <c r="CA92" s="44">
        <f t="shared" si="126"/>
        <v>7.6866244202408784E-2</v>
      </c>
      <c r="CB92" s="44">
        <f t="shared" si="127"/>
        <v>7.4587414062820143E-2</v>
      </c>
      <c r="CC92" s="44">
        <f t="shared" si="128"/>
        <v>7.221581446741189E-2</v>
      </c>
      <c r="CD92" s="44">
        <f t="shared" si="129"/>
        <v>0.11266736492830196</v>
      </c>
      <c r="CE92" s="44">
        <f t="shared" si="130"/>
        <v>0.10762440050012628</v>
      </c>
      <c r="CF92" s="44">
        <f t="shared" si="131"/>
        <v>7.7615052570633281E-2</v>
      </c>
      <c r="CG92" s="44">
        <f t="shared" si="132"/>
        <v>0.10734844004467697</v>
      </c>
      <c r="CH92" s="44">
        <f t="shared" si="133"/>
        <v>7.198157507486945E-2</v>
      </c>
      <c r="CI92" s="44">
        <f t="shared" si="134"/>
        <v>7.1337637500642162E-2</v>
      </c>
      <c r="CJ92" s="44">
        <f t="shared" si="135"/>
        <v>0.11274690420042432</v>
      </c>
      <c r="CM92" s="38">
        <v>87</v>
      </c>
      <c r="CN92" s="39" t="s">
        <v>304</v>
      </c>
      <c r="CO92" s="44">
        <f t="shared" si="136"/>
        <v>1.4734657517519378E-2</v>
      </c>
      <c r="CP92" s="44">
        <f t="shared" si="137"/>
        <v>1.2065994998097655E-2</v>
      </c>
      <c r="CQ92" s="44">
        <f t="shared" si="138"/>
        <v>9.6580457292941204E-3</v>
      </c>
      <c r="CR92" s="44">
        <f t="shared" si="139"/>
        <v>5.7424393558920201E-3</v>
      </c>
      <c r="CS92" s="44">
        <f t="shared" si="140"/>
        <v>4.943004076456735E-3</v>
      </c>
      <c r="CT92" s="44">
        <f t="shared" si="141"/>
        <v>6.6348880269703706E-3</v>
      </c>
      <c r="CU92" s="44">
        <f t="shared" si="142"/>
        <v>3.9782311308922897E-3</v>
      </c>
      <c r="CV92" s="44">
        <f t="shared" si="143"/>
        <v>3.4691623944834642E-3</v>
      </c>
      <c r="CW92" s="44">
        <f t="shared" si="144"/>
        <v>1.04275357503741E-3</v>
      </c>
      <c r="CX92" s="44">
        <f t="shared" si="145"/>
        <v>4.3482707555459231E-3</v>
      </c>
      <c r="CY92" s="44">
        <f t="shared" si="146"/>
        <v>3.8376128944009875E-3</v>
      </c>
      <c r="CZ92" s="44">
        <f t="shared" si="147"/>
        <v>3.4777130688106489E-3</v>
      </c>
      <c r="DA92" s="44">
        <f t="shared" si="148"/>
        <v>2.094258619554945E-3</v>
      </c>
      <c r="DB92" s="44">
        <f t="shared" si="149"/>
        <v>2.925228542407662E-3</v>
      </c>
      <c r="DC92" s="44">
        <f t="shared" si="150"/>
        <v>2.4210526315789471E-3</v>
      </c>
      <c r="DD92" s="44">
        <f t="shared" si="151"/>
        <v>2.0844250013389532E-3</v>
      </c>
      <c r="DE92" s="44">
        <f t="shared" si="152"/>
        <v>1.383592395643358E-3</v>
      </c>
      <c r="DF92" s="44">
        <f t="shared" si="153"/>
        <v>1.1933986250051223E-3</v>
      </c>
      <c r="DG92" s="44">
        <f t="shared" si="154"/>
        <v>1.0110214025437665E-3</v>
      </c>
      <c r="DH92" s="44">
        <f t="shared" si="155"/>
        <v>1.3520083791396236E-3</v>
      </c>
      <c r="DI92" s="44">
        <f t="shared" si="156"/>
        <v>1.0762440050012629E-3</v>
      </c>
      <c r="DJ92" s="44">
        <f t="shared" si="157"/>
        <v>6.2092042056506624E-4</v>
      </c>
      <c r="DK92" s="44">
        <f t="shared" si="158"/>
        <v>6.4409064026806182E-4</v>
      </c>
      <c r="DL92" s="44">
        <f t="shared" si="159"/>
        <v>2.8792630029947781E-4</v>
      </c>
      <c r="DM92" s="44">
        <f t="shared" si="160"/>
        <v>2.140129125019265E-4</v>
      </c>
      <c r="DN92" s="43">
        <f t="shared" si="161"/>
        <v>1.1274690420042433E-4</v>
      </c>
      <c r="EU92" s="38">
        <v>87</v>
      </c>
      <c r="EV92" s="39" t="s">
        <v>304</v>
      </c>
      <c r="EW92" s="2" t="s">
        <v>481</v>
      </c>
      <c r="EX92" s="52">
        <f t="shared" si="162"/>
        <v>1.0620305795912836E-2</v>
      </c>
      <c r="EY92" s="52">
        <f t="shared" si="163"/>
        <v>1.0511327456958307E-2</v>
      </c>
      <c r="FB92" s="38">
        <v>87</v>
      </c>
      <c r="FC92" s="39" t="s">
        <v>304</v>
      </c>
      <c r="FD92" s="2" t="s">
        <v>481</v>
      </c>
      <c r="FE92" s="49">
        <f t="shared" si="164"/>
        <v>0.49742144069863309</v>
      </c>
    </row>
    <row r="93" spans="2:161" x14ac:dyDescent="0.25">
      <c r="B93" s="38">
        <v>88</v>
      </c>
      <c r="C93" s="39" t="s">
        <v>305</v>
      </c>
      <c r="D93" s="7">
        <v>3</v>
      </c>
      <c r="E93" s="7">
        <v>2</v>
      </c>
      <c r="F93" s="7">
        <v>3</v>
      </c>
      <c r="G93" s="7">
        <v>2</v>
      </c>
      <c r="H93" s="7">
        <v>3</v>
      </c>
      <c r="I93" s="7">
        <v>2</v>
      </c>
      <c r="J93" s="7">
        <v>2</v>
      </c>
      <c r="K93" s="7">
        <v>3</v>
      </c>
      <c r="L93" s="7">
        <v>2</v>
      </c>
      <c r="M93" s="7">
        <v>3</v>
      </c>
      <c r="N93" s="7">
        <v>3</v>
      </c>
      <c r="O93" s="7">
        <v>3</v>
      </c>
      <c r="P93" s="7">
        <v>2</v>
      </c>
      <c r="Q93" s="7">
        <v>3</v>
      </c>
      <c r="R93" s="2">
        <v>2</v>
      </c>
      <c r="S93" s="2">
        <v>2</v>
      </c>
      <c r="T93" s="7">
        <v>2</v>
      </c>
      <c r="U93" s="7">
        <v>2</v>
      </c>
      <c r="V93" s="7">
        <v>2</v>
      </c>
      <c r="W93" s="7">
        <v>3</v>
      </c>
      <c r="X93" s="7">
        <v>3</v>
      </c>
      <c r="Y93" s="7">
        <v>2</v>
      </c>
      <c r="Z93" s="7">
        <v>3</v>
      </c>
      <c r="AA93" s="7">
        <v>2</v>
      </c>
      <c r="AB93" s="7">
        <v>2</v>
      </c>
      <c r="AC93" s="7">
        <v>3</v>
      </c>
      <c r="AF93" s="38">
        <v>88</v>
      </c>
      <c r="AG93" s="39" t="s">
        <v>305</v>
      </c>
      <c r="AH93" s="7">
        <f t="shared" si="84"/>
        <v>9</v>
      </c>
      <c r="AI93" s="7">
        <f t="shared" si="85"/>
        <v>4</v>
      </c>
      <c r="AJ93" s="7">
        <f t="shared" si="86"/>
        <v>9</v>
      </c>
      <c r="AK93" s="7">
        <f t="shared" si="87"/>
        <v>4</v>
      </c>
      <c r="AL93" s="7">
        <f t="shared" si="88"/>
        <v>9</v>
      </c>
      <c r="AM93" s="7">
        <f t="shared" si="89"/>
        <v>4</v>
      </c>
      <c r="AN93" s="7">
        <f t="shared" si="90"/>
        <v>4</v>
      </c>
      <c r="AO93" s="7">
        <f t="shared" si="91"/>
        <v>9</v>
      </c>
      <c r="AP93" s="7">
        <f t="shared" si="92"/>
        <v>4</v>
      </c>
      <c r="AQ93" s="7">
        <f t="shared" si="93"/>
        <v>9</v>
      </c>
      <c r="AR93" s="7">
        <f t="shared" si="94"/>
        <v>9</v>
      </c>
      <c r="AS93" s="7">
        <f t="shared" si="95"/>
        <v>9</v>
      </c>
      <c r="AT93" s="7">
        <f t="shared" si="96"/>
        <v>4</v>
      </c>
      <c r="AU93" s="7">
        <f t="shared" si="97"/>
        <v>9</v>
      </c>
      <c r="AV93" s="7">
        <f t="shared" si="98"/>
        <v>4</v>
      </c>
      <c r="AW93" s="7">
        <f t="shared" si="99"/>
        <v>4</v>
      </c>
      <c r="AX93" s="7">
        <f t="shared" si="100"/>
        <v>4</v>
      </c>
      <c r="AY93" s="7">
        <f t="shared" si="101"/>
        <v>4</v>
      </c>
      <c r="AZ93" s="7">
        <f t="shared" si="102"/>
        <v>4</v>
      </c>
      <c r="BA93" s="7">
        <f t="shared" si="103"/>
        <v>9</v>
      </c>
      <c r="BB93" s="7">
        <f t="shared" si="104"/>
        <v>9</v>
      </c>
      <c r="BC93" s="7">
        <f t="shared" si="105"/>
        <v>4</v>
      </c>
      <c r="BD93" s="7">
        <f t="shared" si="106"/>
        <v>9</v>
      </c>
      <c r="BE93" s="7">
        <f t="shared" si="107"/>
        <v>4</v>
      </c>
      <c r="BF93" s="7">
        <f t="shared" si="108"/>
        <v>4</v>
      </c>
      <c r="BG93" s="7">
        <f t="shared" si="109"/>
        <v>9</v>
      </c>
      <c r="BI93" s="38">
        <v>88</v>
      </c>
      <c r="BJ93" s="39" t="s">
        <v>305</v>
      </c>
      <c r="BK93" s="44">
        <f t="shared" si="110"/>
        <v>9.9558496739995797E-2</v>
      </c>
      <c r="BL93" s="44">
        <f t="shared" si="111"/>
        <v>7.3127242412713067E-2</v>
      </c>
      <c r="BM93" s="44">
        <f t="shared" si="112"/>
        <v>0.10613237065158375</v>
      </c>
      <c r="BN93" s="44">
        <f t="shared" si="113"/>
        <v>7.3621017383231027E-2</v>
      </c>
      <c r="BO93" s="44">
        <f t="shared" si="114"/>
        <v>0.1090368546277221</v>
      </c>
      <c r="BP93" s="44">
        <f t="shared" si="115"/>
        <v>7.3720978077448568E-2</v>
      </c>
      <c r="BQ93" s="44">
        <f t="shared" si="116"/>
        <v>7.3670946868375733E-2</v>
      </c>
      <c r="BR93" s="44">
        <f t="shared" si="117"/>
        <v>0.1061988488107183</v>
      </c>
      <c r="BS93" s="44">
        <f t="shared" si="118"/>
        <v>2.3698944887213864E-2</v>
      </c>
      <c r="BT93" s="44">
        <f t="shared" si="119"/>
        <v>0.11149412193707495</v>
      </c>
      <c r="BU93" s="44">
        <f t="shared" si="120"/>
        <v>0.10660035817780522</v>
      </c>
      <c r="BV93" s="44">
        <f t="shared" si="121"/>
        <v>0.10867853340033277</v>
      </c>
      <c r="BW93" s="44">
        <f t="shared" si="122"/>
        <v>7.221581446741189E-2</v>
      </c>
      <c r="BX93" s="44">
        <f t="shared" si="123"/>
        <v>0.1125087900926024</v>
      </c>
      <c r="BY93" s="44">
        <f t="shared" si="124"/>
        <v>0.10526315789473684</v>
      </c>
      <c r="BZ93" s="44">
        <f t="shared" si="125"/>
        <v>9.9258333397093015E-2</v>
      </c>
      <c r="CA93" s="44">
        <f t="shared" si="126"/>
        <v>7.6866244202408784E-2</v>
      </c>
      <c r="CB93" s="44">
        <f t="shared" si="127"/>
        <v>7.4587414062820143E-2</v>
      </c>
      <c r="CC93" s="44">
        <f t="shared" si="128"/>
        <v>7.221581446741189E-2</v>
      </c>
      <c r="CD93" s="44">
        <f t="shared" si="129"/>
        <v>0.11266736492830196</v>
      </c>
      <c r="CE93" s="44">
        <f t="shared" si="130"/>
        <v>0.10762440050012628</v>
      </c>
      <c r="CF93" s="44">
        <f t="shared" si="131"/>
        <v>7.7615052570633281E-2</v>
      </c>
      <c r="CG93" s="44">
        <f t="shared" si="132"/>
        <v>0.10734844004467697</v>
      </c>
      <c r="CH93" s="44">
        <f t="shared" si="133"/>
        <v>7.198157507486945E-2</v>
      </c>
      <c r="CI93" s="44">
        <f t="shared" si="134"/>
        <v>7.1337637500642162E-2</v>
      </c>
      <c r="CJ93" s="44">
        <f t="shared" si="135"/>
        <v>0.11274690420042432</v>
      </c>
      <c r="CM93" s="38">
        <v>88</v>
      </c>
      <c r="CN93" s="39" t="s">
        <v>305</v>
      </c>
      <c r="CO93" s="44">
        <f t="shared" si="136"/>
        <v>1.4734657517519378E-2</v>
      </c>
      <c r="CP93" s="44">
        <f t="shared" si="137"/>
        <v>8.0439966653984372E-3</v>
      </c>
      <c r="CQ93" s="44">
        <f t="shared" si="138"/>
        <v>9.6580457292941204E-3</v>
      </c>
      <c r="CR93" s="44">
        <f t="shared" si="139"/>
        <v>5.7424393558920201E-3</v>
      </c>
      <c r="CS93" s="44">
        <f t="shared" si="140"/>
        <v>7.414506114685103E-3</v>
      </c>
      <c r="CT93" s="44">
        <f t="shared" si="141"/>
        <v>4.423258684646914E-3</v>
      </c>
      <c r="CU93" s="44">
        <f t="shared" si="142"/>
        <v>3.9782311308922897E-3</v>
      </c>
      <c r="CV93" s="44">
        <f t="shared" si="143"/>
        <v>5.2037435917251969E-3</v>
      </c>
      <c r="CW93" s="44">
        <f t="shared" si="144"/>
        <v>1.04275357503741E-3</v>
      </c>
      <c r="CX93" s="44">
        <f t="shared" si="145"/>
        <v>4.3482707555459231E-3</v>
      </c>
      <c r="CY93" s="44">
        <f t="shared" si="146"/>
        <v>3.8376128944009875E-3</v>
      </c>
      <c r="CZ93" s="44">
        <f t="shared" si="147"/>
        <v>3.4777130688106489E-3</v>
      </c>
      <c r="DA93" s="44">
        <f t="shared" si="148"/>
        <v>2.094258619554945E-3</v>
      </c>
      <c r="DB93" s="44">
        <f t="shared" si="149"/>
        <v>2.925228542407662E-3</v>
      </c>
      <c r="DC93" s="44">
        <f t="shared" si="150"/>
        <v>2.4210526315789471E-3</v>
      </c>
      <c r="DD93" s="44">
        <f t="shared" si="151"/>
        <v>2.0844250013389532E-3</v>
      </c>
      <c r="DE93" s="44">
        <f t="shared" si="152"/>
        <v>1.383592395643358E-3</v>
      </c>
      <c r="DF93" s="44">
        <f t="shared" si="153"/>
        <v>1.1933986250051223E-3</v>
      </c>
      <c r="DG93" s="44">
        <f t="shared" si="154"/>
        <v>1.0110214025437665E-3</v>
      </c>
      <c r="DH93" s="44">
        <f t="shared" si="155"/>
        <v>1.3520083791396236E-3</v>
      </c>
      <c r="DI93" s="44">
        <f t="shared" si="156"/>
        <v>1.0762440050012629E-3</v>
      </c>
      <c r="DJ93" s="44">
        <f t="shared" si="157"/>
        <v>6.2092042056506624E-4</v>
      </c>
      <c r="DK93" s="44">
        <f t="shared" si="158"/>
        <v>6.4409064026806182E-4</v>
      </c>
      <c r="DL93" s="44">
        <f t="shared" si="159"/>
        <v>2.8792630029947781E-4</v>
      </c>
      <c r="DM93" s="44">
        <f t="shared" si="160"/>
        <v>2.140129125019265E-4</v>
      </c>
      <c r="DN93" s="43">
        <f t="shared" si="161"/>
        <v>1.1274690420042433E-4</v>
      </c>
      <c r="EU93" s="38">
        <v>88</v>
      </c>
      <c r="EV93" s="39" t="s">
        <v>305</v>
      </c>
      <c r="EW93" s="2" t="s">
        <v>482</v>
      </c>
      <c r="EX93" s="52">
        <f t="shared" si="162"/>
        <v>1.1348086939253184E-2</v>
      </c>
      <c r="EY93" s="52">
        <f t="shared" si="163"/>
        <v>1.0015895634372052E-2</v>
      </c>
      <c r="FB93" s="38">
        <v>88</v>
      </c>
      <c r="FC93" s="39" t="s">
        <v>305</v>
      </c>
      <c r="FD93" s="2" t="s">
        <v>482</v>
      </c>
      <c r="FE93" s="49">
        <f t="shared" si="164"/>
        <v>0.46882155983112955</v>
      </c>
    </row>
    <row r="94" spans="2:161" x14ac:dyDescent="0.25">
      <c r="B94" s="38">
        <v>89</v>
      </c>
      <c r="C94" s="39" t="s">
        <v>306</v>
      </c>
      <c r="D94" s="7">
        <v>3</v>
      </c>
      <c r="E94" s="7">
        <v>2</v>
      </c>
      <c r="F94" s="7">
        <v>3</v>
      </c>
      <c r="G94" s="7">
        <v>3</v>
      </c>
      <c r="H94" s="7">
        <v>3</v>
      </c>
      <c r="I94" s="7">
        <v>3</v>
      </c>
      <c r="J94" s="7">
        <v>3</v>
      </c>
      <c r="K94" s="7">
        <v>2</v>
      </c>
      <c r="L94" s="7">
        <v>3</v>
      </c>
      <c r="M94" s="7">
        <v>3</v>
      </c>
      <c r="N94" s="7">
        <v>3</v>
      </c>
      <c r="O94" s="7">
        <v>3</v>
      </c>
      <c r="P94" s="7">
        <v>2</v>
      </c>
      <c r="Q94" s="7">
        <v>3</v>
      </c>
      <c r="R94" s="2">
        <v>2</v>
      </c>
      <c r="S94" s="2">
        <v>2</v>
      </c>
      <c r="T94" s="7">
        <v>2</v>
      </c>
      <c r="U94" s="7">
        <v>2</v>
      </c>
      <c r="V94" s="7">
        <v>2</v>
      </c>
      <c r="W94" s="7">
        <v>3</v>
      </c>
      <c r="X94" s="7">
        <v>3</v>
      </c>
      <c r="Y94" s="7">
        <v>2</v>
      </c>
      <c r="Z94" s="7">
        <v>3</v>
      </c>
      <c r="AA94" s="7">
        <v>2</v>
      </c>
      <c r="AB94" s="7">
        <v>2</v>
      </c>
      <c r="AC94" s="7">
        <v>3</v>
      </c>
      <c r="AF94" s="38">
        <v>89</v>
      </c>
      <c r="AG94" s="39" t="s">
        <v>306</v>
      </c>
      <c r="AH94" s="7">
        <f t="shared" si="84"/>
        <v>9</v>
      </c>
      <c r="AI94" s="7">
        <f t="shared" si="85"/>
        <v>4</v>
      </c>
      <c r="AJ94" s="7">
        <f t="shared" si="86"/>
        <v>9</v>
      </c>
      <c r="AK94" s="7">
        <f t="shared" si="87"/>
        <v>9</v>
      </c>
      <c r="AL94" s="7">
        <f t="shared" si="88"/>
        <v>9</v>
      </c>
      <c r="AM94" s="7">
        <f t="shared" si="89"/>
        <v>9</v>
      </c>
      <c r="AN94" s="7">
        <f t="shared" si="90"/>
        <v>9</v>
      </c>
      <c r="AO94" s="7">
        <f t="shared" si="91"/>
        <v>4</v>
      </c>
      <c r="AP94" s="7">
        <f t="shared" si="92"/>
        <v>9</v>
      </c>
      <c r="AQ94" s="7">
        <f t="shared" si="93"/>
        <v>9</v>
      </c>
      <c r="AR94" s="7">
        <f t="shared" si="94"/>
        <v>9</v>
      </c>
      <c r="AS94" s="7">
        <f t="shared" si="95"/>
        <v>9</v>
      </c>
      <c r="AT94" s="7">
        <f t="shared" si="96"/>
        <v>4</v>
      </c>
      <c r="AU94" s="7">
        <f t="shared" si="97"/>
        <v>9</v>
      </c>
      <c r="AV94" s="7">
        <f t="shared" si="98"/>
        <v>4</v>
      </c>
      <c r="AW94" s="7">
        <f t="shared" si="99"/>
        <v>4</v>
      </c>
      <c r="AX94" s="7">
        <f t="shared" si="100"/>
        <v>4</v>
      </c>
      <c r="AY94" s="7">
        <f t="shared" si="101"/>
        <v>4</v>
      </c>
      <c r="AZ94" s="7">
        <f t="shared" si="102"/>
        <v>4</v>
      </c>
      <c r="BA94" s="7">
        <f t="shared" si="103"/>
        <v>9</v>
      </c>
      <c r="BB94" s="7">
        <f t="shared" si="104"/>
        <v>9</v>
      </c>
      <c r="BC94" s="7">
        <f t="shared" si="105"/>
        <v>4</v>
      </c>
      <c r="BD94" s="7">
        <f t="shared" si="106"/>
        <v>9</v>
      </c>
      <c r="BE94" s="7">
        <f t="shared" si="107"/>
        <v>4</v>
      </c>
      <c r="BF94" s="7">
        <f t="shared" si="108"/>
        <v>4</v>
      </c>
      <c r="BG94" s="7">
        <f t="shared" si="109"/>
        <v>9</v>
      </c>
      <c r="BI94" s="38">
        <v>89</v>
      </c>
      <c r="BJ94" s="39" t="s">
        <v>306</v>
      </c>
      <c r="BK94" s="44">
        <f t="shared" si="110"/>
        <v>9.9558496739995797E-2</v>
      </c>
      <c r="BL94" s="44">
        <f t="shared" si="111"/>
        <v>7.3127242412713067E-2</v>
      </c>
      <c r="BM94" s="44">
        <f t="shared" si="112"/>
        <v>0.10613237065158375</v>
      </c>
      <c r="BN94" s="44">
        <f t="shared" si="113"/>
        <v>0.11043152607484655</v>
      </c>
      <c r="BO94" s="44">
        <f t="shared" si="114"/>
        <v>0.1090368546277221</v>
      </c>
      <c r="BP94" s="44">
        <f t="shared" si="115"/>
        <v>0.11058146711617285</v>
      </c>
      <c r="BQ94" s="44">
        <f t="shared" si="116"/>
        <v>0.11050642030256359</v>
      </c>
      <c r="BR94" s="44">
        <f t="shared" si="117"/>
        <v>7.079923254047886E-2</v>
      </c>
      <c r="BS94" s="44">
        <f t="shared" si="118"/>
        <v>3.55484173308208E-2</v>
      </c>
      <c r="BT94" s="44">
        <f t="shared" si="119"/>
        <v>0.11149412193707495</v>
      </c>
      <c r="BU94" s="44">
        <f t="shared" si="120"/>
        <v>0.10660035817780522</v>
      </c>
      <c r="BV94" s="44">
        <f t="shared" si="121"/>
        <v>0.10867853340033277</v>
      </c>
      <c r="BW94" s="44">
        <f t="shared" si="122"/>
        <v>7.221581446741189E-2</v>
      </c>
      <c r="BX94" s="44">
        <f t="shared" si="123"/>
        <v>0.1125087900926024</v>
      </c>
      <c r="BY94" s="44">
        <f t="shared" si="124"/>
        <v>0.10526315789473684</v>
      </c>
      <c r="BZ94" s="44">
        <f t="shared" si="125"/>
        <v>9.9258333397093015E-2</v>
      </c>
      <c r="CA94" s="44">
        <f t="shared" si="126"/>
        <v>7.6866244202408784E-2</v>
      </c>
      <c r="CB94" s="44">
        <f t="shared" si="127"/>
        <v>7.4587414062820143E-2</v>
      </c>
      <c r="CC94" s="44">
        <f t="shared" si="128"/>
        <v>7.221581446741189E-2</v>
      </c>
      <c r="CD94" s="44">
        <f t="shared" si="129"/>
        <v>0.11266736492830196</v>
      </c>
      <c r="CE94" s="44">
        <f t="shared" si="130"/>
        <v>0.10762440050012628</v>
      </c>
      <c r="CF94" s="44">
        <f t="shared" si="131"/>
        <v>7.7615052570633281E-2</v>
      </c>
      <c r="CG94" s="44">
        <f t="shared" si="132"/>
        <v>0.10734844004467697</v>
      </c>
      <c r="CH94" s="44">
        <f t="shared" si="133"/>
        <v>7.198157507486945E-2</v>
      </c>
      <c r="CI94" s="44">
        <f t="shared" si="134"/>
        <v>7.1337637500642162E-2</v>
      </c>
      <c r="CJ94" s="44">
        <f t="shared" si="135"/>
        <v>0.11274690420042432</v>
      </c>
      <c r="CM94" s="38">
        <v>89</v>
      </c>
      <c r="CN94" s="39" t="s">
        <v>306</v>
      </c>
      <c r="CO94" s="44">
        <f t="shared" si="136"/>
        <v>1.4734657517519378E-2</v>
      </c>
      <c r="CP94" s="44">
        <f t="shared" si="137"/>
        <v>8.0439966653984372E-3</v>
      </c>
      <c r="CQ94" s="44">
        <f t="shared" si="138"/>
        <v>9.6580457292941204E-3</v>
      </c>
      <c r="CR94" s="44">
        <f t="shared" si="139"/>
        <v>8.6136590338380305E-3</v>
      </c>
      <c r="CS94" s="44">
        <f t="shared" si="140"/>
        <v>7.414506114685103E-3</v>
      </c>
      <c r="CT94" s="44">
        <f t="shared" si="141"/>
        <v>6.6348880269703706E-3</v>
      </c>
      <c r="CU94" s="44">
        <f t="shared" si="142"/>
        <v>5.9673466963384341E-3</v>
      </c>
      <c r="CV94" s="44">
        <f t="shared" si="143"/>
        <v>3.4691623944834642E-3</v>
      </c>
      <c r="CW94" s="44">
        <f t="shared" si="144"/>
        <v>1.5641303625561151E-3</v>
      </c>
      <c r="CX94" s="44">
        <f t="shared" si="145"/>
        <v>4.3482707555459231E-3</v>
      </c>
      <c r="CY94" s="44">
        <f t="shared" si="146"/>
        <v>3.8376128944009875E-3</v>
      </c>
      <c r="CZ94" s="44">
        <f t="shared" si="147"/>
        <v>3.4777130688106489E-3</v>
      </c>
      <c r="DA94" s="44">
        <f t="shared" si="148"/>
        <v>2.094258619554945E-3</v>
      </c>
      <c r="DB94" s="44">
        <f t="shared" si="149"/>
        <v>2.925228542407662E-3</v>
      </c>
      <c r="DC94" s="44">
        <f t="shared" si="150"/>
        <v>2.4210526315789471E-3</v>
      </c>
      <c r="DD94" s="44">
        <f t="shared" si="151"/>
        <v>2.0844250013389532E-3</v>
      </c>
      <c r="DE94" s="44">
        <f t="shared" si="152"/>
        <v>1.383592395643358E-3</v>
      </c>
      <c r="DF94" s="44">
        <f t="shared" si="153"/>
        <v>1.1933986250051223E-3</v>
      </c>
      <c r="DG94" s="44">
        <f t="shared" si="154"/>
        <v>1.0110214025437665E-3</v>
      </c>
      <c r="DH94" s="44">
        <f t="shared" si="155"/>
        <v>1.3520083791396236E-3</v>
      </c>
      <c r="DI94" s="44">
        <f t="shared" si="156"/>
        <v>1.0762440050012629E-3</v>
      </c>
      <c r="DJ94" s="44">
        <f t="shared" si="157"/>
        <v>6.2092042056506624E-4</v>
      </c>
      <c r="DK94" s="44">
        <f t="shared" si="158"/>
        <v>6.4409064026806182E-4</v>
      </c>
      <c r="DL94" s="44">
        <f t="shared" si="159"/>
        <v>2.8792630029947781E-4</v>
      </c>
      <c r="DM94" s="44">
        <f t="shared" si="160"/>
        <v>2.140129125019265E-4</v>
      </c>
      <c r="DN94" s="43">
        <f t="shared" si="161"/>
        <v>1.1274690420042433E-4</v>
      </c>
      <c r="EU94" s="38">
        <v>89</v>
      </c>
      <c r="EV94" s="39" t="s">
        <v>306</v>
      </c>
      <c r="EW94" s="2" t="s">
        <v>483</v>
      </c>
      <c r="EX94" s="52">
        <f t="shared" si="162"/>
        <v>1.0493889662357566E-2</v>
      </c>
      <c r="EY94" s="52">
        <f t="shared" si="163"/>
        <v>1.1545283364935703E-2</v>
      </c>
      <c r="FB94" s="38">
        <v>89</v>
      </c>
      <c r="FC94" s="39" t="s">
        <v>306</v>
      </c>
      <c r="FD94" s="2" t="s">
        <v>483</v>
      </c>
      <c r="FE94" s="49">
        <f t="shared" si="164"/>
        <v>0.52385283924392478</v>
      </c>
    </row>
    <row r="95" spans="2:161" x14ac:dyDescent="0.25">
      <c r="B95" s="38">
        <v>90</v>
      </c>
      <c r="C95" s="39" t="s">
        <v>307</v>
      </c>
      <c r="D95" s="7">
        <v>3</v>
      </c>
      <c r="E95" s="7">
        <v>2</v>
      </c>
      <c r="F95" s="7">
        <v>3</v>
      </c>
      <c r="G95" s="7">
        <v>2</v>
      </c>
      <c r="H95" s="7">
        <v>3</v>
      </c>
      <c r="I95" s="7">
        <v>3</v>
      </c>
      <c r="J95" s="7">
        <v>3</v>
      </c>
      <c r="K95" s="7">
        <v>2</v>
      </c>
      <c r="L95" s="7">
        <v>3</v>
      </c>
      <c r="M95" s="7">
        <v>3</v>
      </c>
      <c r="N95" s="7">
        <v>2</v>
      </c>
      <c r="O95" s="7">
        <v>3</v>
      </c>
      <c r="P95" s="7">
        <v>2</v>
      </c>
      <c r="Q95" s="7">
        <v>3</v>
      </c>
      <c r="R95" s="2">
        <v>2</v>
      </c>
      <c r="S95" s="2">
        <v>2</v>
      </c>
      <c r="T95" s="7">
        <v>3</v>
      </c>
      <c r="U95" s="7">
        <v>3</v>
      </c>
      <c r="V95" s="7">
        <v>3</v>
      </c>
      <c r="W95" s="7">
        <v>2</v>
      </c>
      <c r="X95" s="7">
        <v>2</v>
      </c>
      <c r="Y95" s="7">
        <v>4</v>
      </c>
      <c r="Z95" s="7">
        <v>2</v>
      </c>
      <c r="AA95" s="7">
        <v>4</v>
      </c>
      <c r="AB95" s="7">
        <v>2</v>
      </c>
      <c r="AC95" s="7">
        <v>3</v>
      </c>
      <c r="AF95" s="38">
        <v>90</v>
      </c>
      <c r="AG95" s="39" t="s">
        <v>307</v>
      </c>
      <c r="AH95" s="7">
        <f t="shared" si="84"/>
        <v>9</v>
      </c>
      <c r="AI95" s="7">
        <f t="shared" si="85"/>
        <v>4</v>
      </c>
      <c r="AJ95" s="7">
        <f t="shared" si="86"/>
        <v>9</v>
      </c>
      <c r="AK95" s="7">
        <f t="shared" si="87"/>
        <v>4</v>
      </c>
      <c r="AL95" s="7">
        <f t="shared" si="88"/>
        <v>9</v>
      </c>
      <c r="AM95" s="7">
        <f t="shared" si="89"/>
        <v>9</v>
      </c>
      <c r="AN95" s="7">
        <f t="shared" si="90"/>
        <v>9</v>
      </c>
      <c r="AO95" s="7">
        <f t="shared" si="91"/>
        <v>4</v>
      </c>
      <c r="AP95" s="7">
        <f t="shared" si="92"/>
        <v>9</v>
      </c>
      <c r="AQ95" s="7">
        <f t="shared" si="93"/>
        <v>9</v>
      </c>
      <c r="AR95" s="7">
        <f t="shared" si="94"/>
        <v>4</v>
      </c>
      <c r="AS95" s="7">
        <f t="shared" si="95"/>
        <v>9</v>
      </c>
      <c r="AT95" s="7">
        <f t="shared" si="96"/>
        <v>4</v>
      </c>
      <c r="AU95" s="7">
        <f t="shared" si="97"/>
        <v>9</v>
      </c>
      <c r="AV95" s="7">
        <f t="shared" si="98"/>
        <v>4</v>
      </c>
      <c r="AW95" s="7">
        <f t="shared" si="99"/>
        <v>4</v>
      </c>
      <c r="AX95" s="7">
        <f t="shared" si="100"/>
        <v>9</v>
      </c>
      <c r="AY95" s="7">
        <f t="shared" si="101"/>
        <v>9</v>
      </c>
      <c r="AZ95" s="7">
        <f t="shared" si="102"/>
        <v>9</v>
      </c>
      <c r="BA95" s="7">
        <f t="shared" si="103"/>
        <v>4</v>
      </c>
      <c r="BB95" s="7">
        <f t="shared" si="104"/>
        <v>4</v>
      </c>
      <c r="BC95" s="7">
        <f t="shared" si="105"/>
        <v>16</v>
      </c>
      <c r="BD95" s="7">
        <f t="shared" si="106"/>
        <v>4</v>
      </c>
      <c r="BE95" s="7">
        <f t="shared" si="107"/>
        <v>16</v>
      </c>
      <c r="BF95" s="7">
        <f t="shared" si="108"/>
        <v>4</v>
      </c>
      <c r="BG95" s="7">
        <f t="shared" si="109"/>
        <v>9</v>
      </c>
      <c r="BI95" s="38">
        <v>90</v>
      </c>
      <c r="BJ95" s="39" t="s">
        <v>307</v>
      </c>
      <c r="BK95" s="44">
        <f t="shared" si="110"/>
        <v>9.9558496739995797E-2</v>
      </c>
      <c r="BL95" s="44">
        <f t="shared" si="111"/>
        <v>7.3127242412713067E-2</v>
      </c>
      <c r="BM95" s="44">
        <f t="shared" si="112"/>
        <v>0.10613237065158375</v>
      </c>
      <c r="BN95" s="44">
        <f t="shared" si="113"/>
        <v>7.3621017383231027E-2</v>
      </c>
      <c r="BO95" s="44">
        <f t="shared" si="114"/>
        <v>0.1090368546277221</v>
      </c>
      <c r="BP95" s="44">
        <f t="shared" si="115"/>
        <v>0.11058146711617285</v>
      </c>
      <c r="BQ95" s="44">
        <f t="shared" si="116"/>
        <v>0.11050642030256359</v>
      </c>
      <c r="BR95" s="44">
        <f t="shared" si="117"/>
        <v>7.079923254047886E-2</v>
      </c>
      <c r="BS95" s="44">
        <f t="shared" si="118"/>
        <v>3.55484173308208E-2</v>
      </c>
      <c r="BT95" s="44">
        <f t="shared" si="119"/>
        <v>0.11149412193707495</v>
      </c>
      <c r="BU95" s="44">
        <f t="shared" si="120"/>
        <v>7.1066905451870152E-2</v>
      </c>
      <c r="BV95" s="44">
        <f t="shared" si="121"/>
        <v>0.10867853340033277</v>
      </c>
      <c r="BW95" s="44">
        <f t="shared" si="122"/>
        <v>7.221581446741189E-2</v>
      </c>
      <c r="BX95" s="44">
        <f t="shared" si="123"/>
        <v>0.1125087900926024</v>
      </c>
      <c r="BY95" s="44">
        <f t="shared" si="124"/>
        <v>0.10526315789473684</v>
      </c>
      <c r="BZ95" s="44">
        <f t="shared" si="125"/>
        <v>9.9258333397093015E-2</v>
      </c>
      <c r="CA95" s="44">
        <f t="shared" si="126"/>
        <v>0.11529936630361318</v>
      </c>
      <c r="CB95" s="44">
        <f t="shared" si="127"/>
        <v>0.11188112109423022</v>
      </c>
      <c r="CC95" s="44">
        <f t="shared" si="128"/>
        <v>0.10832372170111783</v>
      </c>
      <c r="CD95" s="44">
        <f t="shared" si="129"/>
        <v>7.511157661886797E-2</v>
      </c>
      <c r="CE95" s="44">
        <f t="shared" si="130"/>
        <v>7.1749600333417526E-2</v>
      </c>
      <c r="CF95" s="44">
        <f t="shared" si="131"/>
        <v>0.15523010514126656</v>
      </c>
      <c r="CG95" s="44">
        <f t="shared" si="132"/>
        <v>7.156562669645132E-2</v>
      </c>
      <c r="CH95" s="44">
        <f t="shared" si="133"/>
        <v>0.1439631501497389</v>
      </c>
      <c r="CI95" s="44">
        <f t="shared" si="134"/>
        <v>7.1337637500642162E-2</v>
      </c>
      <c r="CJ95" s="44">
        <f t="shared" si="135"/>
        <v>0.11274690420042432</v>
      </c>
      <c r="CM95" s="38">
        <v>90</v>
      </c>
      <c r="CN95" s="39" t="s">
        <v>307</v>
      </c>
      <c r="CO95" s="44">
        <f t="shared" si="136"/>
        <v>1.4734657517519378E-2</v>
      </c>
      <c r="CP95" s="44">
        <f t="shared" si="137"/>
        <v>8.0439966653984372E-3</v>
      </c>
      <c r="CQ95" s="44">
        <f t="shared" si="138"/>
        <v>9.6580457292941204E-3</v>
      </c>
      <c r="CR95" s="44">
        <f t="shared" si="139"/>
        <v>5.7424393558920201E-3</v>
      </c>
      <c r="CS95" s="44">
        <f t="shared" si="140"/>
        <v>7.414506114685103E-3</v>
      </c>
      <c r="CT95" s="44">
        <f t="shared" si="141"/>
        <v>6.6348880269703706E-3</v>
      </c>
      <c r="CU95" s="44">
        <f t="shared" si="142"/>
        <v>5.9673466963384341E-3</v>
      </c>
      <c r="CV95" s="44">
        <f t="shared" si="143"/>
        <v>3.4691623944834642E-3</v>
      </c>
      <c r="CW95" s="44">
        <f t="shared" si="144"/>
        <v>1.5641303625561151E-3</v>
      </c>
      <c r="CX95" s="44">
        <f t="shared" si="145"/>
        <v>4.3482707555459231E-3</v>
      </c>
      <c r="CY95" s="44">
        <f t="shared" si="146"/>
        <v>2.5584085962673253E-3</v>
      </c>
      <c r="CZ95" s="44">
        <f t="shared" si="147"/>
        <v>3.4777130688106489E-3</v>
      </c>
      <c r="DA95" s="44">
        <f t="shared" si="148"/>
        <v>2.094258619554945E-3</v>
      </c>
      <c r="DB95" s="44">
        <f t="shared" si="149"/>
        <v>2.925228542407662E-3</v>
      </c>
      <c r="DC95" s="44">
        <f t="shared" si="150"/>
        <v>2.4210526315789471E-3</v>
      </c>
      <c r="DD95" s="44">
        <f t="shared" si="151"/>
        <v>2.0844250013389532E-3</v>
      </c>
      <c r="DE95" s="44">
        <f t="shared" si="152"/>
        <v>2.0753885934650372E-3</v>
      </c>
      <c r="DF95" s="44">
        <f t="shared" si="153"/>
        <v>1.7900979375076835E-3</v>
      </c>
      <c r="DG95" s="44">
        <f t="shared" si="154"/>
        <v>1.5165321038156496E-3</v>
      </c>
      <c r="DH95" s="44">
        <f t="shared" si="155"/>
        <v>9.0133891942641565E-4</v>
      </c>
      <c r="DI95" s="44">
        <f t="shared" si="156"/>
        <v>7.1749600333417525E-4</v>
      </c>
      <c r="DJ95" s="44">
        <f t="shared" si="157"/>
        <v>1.2418408411301325E-3</v>
      </c>
      <c r="DK95" s="44">
        <f t="shared" si="158"/>
        <v>4.2939376017870793E-4</v>
      </c>
      <c r="DL95" s="44">
        <f t="shared" si="159"/>
        <v>5.7585260059895562E-4</v>
      </c>
      <c r="DM95" s="44">
        <f t="shared" si="160"/>
        <v>2.140129125019265E-4</v>
      </c>
      <c r="DN95" s="43">
        <f t="shared" si="161"/>
        <v>1.1274690420042433E-4</v>
      </c>
      <c r="EU95" s="38">
        <v>90</v>
      </c>
      <c r="EV95" s="39" t="s">
        <v>307</v>
      </c>
      <c r="EW95" s="2" t="s">
        <v>484</v>
      </c>
      <c r="EX95" s="52">
        <f t="shared" si="162"/>
        <v>1.0874692889357924E-2</v>
      </c>
      <c r="EY95" s="52">
        <f t="shared" si="163"/>
        <v>1.1098782359037291E-2</v>
      </c>
      <c r="FB95" s="38">
        <v>90</v>
      </c>
      <c r="FC95" s="39" t="s">
        <v>307</v>
      </c>
      <c r="FD95" s="2" t="s">
        <v>484</v>
      </c>
      <c r="FE95" s="49">
        <f t="shared" si="164"/>
        <v>0.5050990903156235</v>
      </c>
    </row>
    <row r="96" spans="2:161" x14ac:dyDescent="0.25">
      <c r="B96" s="38">
        <v>91</v>
      </c>
      <c r="C96" s="38" t="s">
        <v>308</v>
      </c>
      <c r="D96" s="7">
        <v>3</v>
      </c>
      <c r="E96" s="7">
        <v>2</v>
      </c>
      <c r="F96" s="7">
        <v>3</v>
      </c>
      <c r="G96" s="7">
        <v>3</v>
      </c>
      <c r="H96" s="7">
        <v>2</v>
      </c>
      <c r="I96" s="7">
        <v>3</v>
      </c>
      <c r="J96" s="7">
        <v>3</v>
      </c>
      <c r="K96" s="7">
        <v>3</v>
      </c>
      <c r="L96" s="7">
        <v>2</v>
      </c>
      <c r="M96" s="7">
        <v>3</v>
      </c>
      <c r="N96" s="7">
        <v>3</v>
      </c>
      <c r="O96" s="7">
        <v>3</v>
      </c>
      <c r="P96" s="7">
        <v>2</v>
      </c>
      <c r="Q96" s="7">
        <v>3</v>
      </c>
      <c r="R96" s="2">
        <v>2</v>
      </c>
      <c r="S96" s="2">
        <v>2</v>
      </c>
      <c r="T96" s="7">
        <v>3</v>
      </c>
      <c r="U96" s="7">
        <v>2</v>
      </c>
      <c r="V96" s="7">
        <v>3</v>
      </c>
      <c r="W96" s="7">
        <v>2</v>
      </c>
      <c r="X96" s="7">
        <v>2</v>
      </c>
      <c r="Y96" s="7">
        <v>2</v>
      </c>
      <c r="Z96" s="7">
        <v>3</v>
      </c>
      <c r="AA96" s="7">
        <v>3</v>
      </c>
      <c r="AB96" s="7">
        <v>2</v>
      </c>
      <c r="AC96" s="7">
        <v>2</v>
      </c>
      <c r="AF96" s="38">
        <v>91</v>
      </c>
      <c r="AG96" s="38" t="s">
        <v>308</v>
      </c>
      <c r="AH96" s="7">
        <f t="shared" si="84"/>
        <v>9</v>
      </c>
      <c r="AI96" s="7">
        <f t="shared" si="85"/>
        <v>4</v>
      </c>
      <c r="AJ96" s="7">
        <f t="shared" si="86"/>
        <v>9</v>
      </c>
      <c r="AK96" s="7">
        <f t="shared" si="87"/>
        <v>9</v>
      </c>
      <c r="AL96" s="7">
        <f t="shared" si="88"/>
        <v>4</v>
      </c>
      <c r="AM96" s="7">
        <f t="shared" si="89"/>
        <v>9</v>
      </c>
      <c r="AN96" s="7">
        <f t="shared" si="90"/>
        <v>9</v>
      </c>
      <c r="AO96" s="7">
        <f t="shared" si="91"/>
        <v>9</v>
      </c>
      <c r="AP96" s="7">
        <f t="shared" si="92"/>
        <v>4</v>
      </c>
      <c r="AQ96" s="7">
        <f t="shared" si="93"/>
        <v>9</v>
      </c>
      <c r="AR96" s="7">
        <f t="shared" si="94"/>
        <v>9</v>
      </c>
      <c r="AS96" s="7">
        <f t="shared" si="95"/>
        <v>9</v>
      </c>
      <c r="AT96" s="7">
        <f t="shared" si="96"/>
        <v>4</v>
      </c>
      <c r="AU96" s="7">
        <f t="shared" si="97"/>
        <v>9</v>
      </c>
      <c r="AV96" s="7">
        <f t="shared" si="98"/>
        <v>4</v>
      </c>
      <c r="AW96" s="7">
        <f t="shared" si="99"/>
        <v>4</v>
      </c>
      <c r="AX96" s="7">
        <f t="shared" si="100"/>
        <v>9</v>
      </c>
      <c r="AY96" s="7">
        <f t="shared" si="101"/>
        <v>4</v>
      </c>
      <c r="AZ96" s="7">
        <f t="shared" si="102"/>
        <v>9</v>
      </c>
      <c r="BA96" s="7">
        <f t="shared" si="103"/>
        <v>4</v>
      </c>
      <c r="BB96" s="7">
        <f t="shared" si="104"/>
        <v>4</v>
      </c>
      <c r="BC96" s="7">
        <f t="shared" si="105"/>
        <v>4</v>
      </c>
      <c r="BD96" s="7">
        <f t="shared" si="106"/>
        <v>9</v>
      </c>
      <c r="BE96" s="7">
        <f t="shared" si="107"/>
        <v>9</v>
      </c>
      <c r="BF96" s="7">
        <f t="shared" si="108"/>
        <v>4</v>
      </c>
      <c r="BG96" s="7">
        <f t="shared" si="109"/>
        <v>4</v>
      </c>
      <c r="BI96" s="38">
        <v>91</v>
      </c>
      <c r="BJ96" s="38" t="s">
        <v>308</v>
      </c>
      <c r="BK96" s="44">
        <f t="shared" si="110"/>
        <v>9.9558496739995797E-2</v>
      </c>
      <c r="BL96" s="44">
        <f t="shared" si="111"/>
        <v>7.3127242412713067E-2</v>
      </c>
      <c r="BM96" s="44">
        <f t="shared" si="112"/>
        <v>0.10613237065158375</v>
      </c>
      <c r="BN96" s="44">
        <f t="shared" si="113"/>
        <v>0.11043152607484655</v>
      </c>
      <c r="BO96" s="44">
        <f t="shared" si="114"/>
        <v>7.2691236418481395E-2</v>
      </c>
      <c r="BP96" s="44">
        <f t="shared" si="115"/>
        <v>0.11058146711617285</v>
      </c>
      <c r="BQ96" s="44">
        <f t="shared" si="116"/>
        <v>0.11050642030256359</v>
      </c>
      <c r="BR96" s="44">
        <f t="shared" si="117"/>
        <v>0.1061988488107183</v>
      </c>
      <c r="BS96" s="44">
        <f t="shared" si="118"/>
        <v>2.3698944887213864E-2</v>
      </c>
      <c r="BT96" s="44">
        <f t="shared" si="119"/>
        <v>0.11149412193707495</v>
      </c>
      <c r="BU96" s="44">
        <f t="shared" si="120"/>
        <v>0.10660035817780522</v>
      </c>
      <c r="BV96" s="44">
        <f t="shared" si="121"/>
        <v>0.10867853340033277</v>
      </c>
      <c r="BW96" s="44">
        <f t="shared" si="122"/>
        <v>7.221581446741189E-2</v>
      </c>
      <c r="BX96" s="44">
        <f t="shared" si="123"/>
        <v>0.1125087900926024</v>
      </c>
      <c r="BY96" s="44">
        <f t="shared" si="124"/>
        <v>0.10526315789473684</v>
      </c>
      <c r="BZ96" s="44">
        <f t="shared" si="125"/>
        <v>9.9258333397093015E-2</v>
      </c>
      <c r="CA96" s="44">
        <f t="shared" si="126"/>
        <v>0.11529936630361318</v>
      </c>
      <c r="CB96" s="44">
        <f t="shared" si="127"/>
        <v>7.4587414062820143E-2</v>
      </c>
      <c r="CC96" s="44">
        <f t="shared" si="128"/>
        <v>0.10832372170111783</v>
      </c>
      <c r="CD96" s="44">
        <f t="shared" si="129"/>
        <v>7.511157661886797E-2</v>
      </c>
      <c r="CE96" s="44">
        <f t="shared" si="130"/>
        <v>7.1749600333417526E-2</v>
      </c>
      <c r="CF96" s="44">
        <f t="shared" si="131"/>
        <v>7.7615052570633281E-2</v>
      </c>
      <c r="CG96" s="44">
        <f t="shared" si="132"/>
        <v>0.10734844004467697</v>
      </c>
      <c r="CH96" s="44">
        <f t="shared" si="133"/>
        <v>0.10797236261230418</v>
      </c>
      <c r="CI96" s="44">
        <f t="shared" si="134"/>
        <v>7.1337637500642162E-2</v>
      </c>
      <c r="CJ96" s="44">
        <f t="shared" si="135"/>
        <v>7.5164602800282893E-2</v>
      </c>
      <c r="CM96" s="38">
        <v>91</v>
      </c>
      <c r="CN96" s="38" t="s">
        <v>308</v>
      </c>
      <c r="CO96" s="44">
        <f t="shared" si="136"/>
        <v>1.4734657517519378E-2</v>
      </c>
      <c r="CP96" s="44">
        <f t="shared" si="137"/>
        <v>8.0439966653984372E-3</v>
      </c>
      <c r="CQ96" s="44">
        <f t="shared" si="138"/>
        <v>9.6580457292941204E-3</v>
      </c>
      <c r="CR96" s="44">
        <f t="shared" si="139"/>
        <v>8.6136590338380305E-3</v>
      </c>
      <c r="CS96" s="44">
        <f t="shared" si="140"/>
        <v>4.943004076456735E-3</v>
      </c>
      <c r="CT96" s="44">
        <f t="shared" si="141"/>
        <v>6.6348880269703706E-3</v>
      </c>
      <c r="CU96" s="44">
        <f t="shared" si="142"/>
        <v>5.9673466963384341E-3</v>
      </c>
      <c r="CV96" s="44">
        <f t="shared" si="143"/>
        <v>5.2037435917251969E-3</v>
      </c>
      <c r="CW96" s="44">
        <f t="shared" si="144"/>
        <v>1.04275357503741E-3</v>
      </c>
      <c r="CX96" s="44">
        <f t="shared" si="145"/>
        <v>4.3482707555459231E-3</v>
      </c>
      <c r="CY96" s="44">
        <f t="shared" si="146"/>
        <v>3.8376128944009875E-3</v>
      </c>
      <c r="CZ96" s="44">
        <f t="shared" si="147"/>
        <v>3.4777130688106489E-3</v>
      </c>
      <c r="DA96" s="44">
        <f t="shared" si="148"/>
        <v>2.094258619554945E-3</v>
      </c>
      <c r="DB96" s="44">
        <f t="shared" si="149"/>
        <v>2.925228542407662E-3</v>
      </c>
      <c r="DC96" s="44">
        <f t="shared" si="150"/>
        <v>2.4210526315789471E-3</v>
      </c>
      <c r="DD96" s="44">
        <f t="shared" si="151"/>
        <v>2.0844250013389532E-3</v>
      </c>
      <c r="DE96" s="44">
        <f t="shared" si="152"/>
        <v>2.0753885934650372E-3</v>
      </c>
      <c r="DF96" s="44">
        <f t="shared" si="153"/>
        <v>1.1933986250051223E-3</v>
      </c>
      <c r="DG96" s="44">
        <f t="shared" si="154"/>
        <v>1.5165321038156496E-3</v>
      </c>
      <c r="DH96" s="44">
        <f t="shared" si="155"/>
        <v>9.0133891942641565E-4</v>
      </c>
      <c r="DI96" s="44">
        <f t="shared" si="156"/>
        <v>7.1749600333417525E-4</v>
      </c>
      <c r="DJ96" s="44">
        <f t="shared" si="157"/>
        <v>6.2092042056506624E-4</v>
      </c>
      <c r="DK96" s="44">
        <f t="shared" si="158"/>
        <v>6.4409064026806182E-4</v>
      </c>
      <c r="DL96" s="44">
        <f t="shared" si="159"/>
        <v>4.3188945044921674E-4</v>
      </c>
      <c r="DM96" s="44">
        <f t="shared" si="160"/>
        <v>2.140129125019265E-4</v>
      </c>
      <c r="DN96" s="43">
        <f t="shared" si="161"/>
        <v>7.5164602800282889E-5</v>
      </c>
      <c r="EU96" s="38">
        <v>91</v>
      </c>
      <c r="EV96" s="38" t="s">
        <v>308</v>
      </c>
      <c r="EW96" s="2" t="s">
        <v>485</v>
      </c>
      <c r="EX96" s="52">
        <f t="shared" si="162"/>
        <v>1.0263881707319318E-2</v>
      </c>
      <c r="EY96" s="52">
        <f t="shared" si="163"/>
        <v>1.0886274678705895E-2</v>
      </c>
      <c r="FB96" s="38">
        <v>91</v>
      </c>
      <c r="FC96" s="38" t="s">
        <v>308</v>
      </c>
      <c r="FD96" s="2" t="s">
        <v>485</v>
      </c>
      <c r="FE96" s="49">
        <f t="shared" si="164"/>
        <v>0.51471367303453641</v>
      </c>
    </row>
    <row r="97" spans="2:161" x14ac:dyDescent="0.25">
      <c r="B97" s="38">
        <v>92</v>
      </c>
      <c r="C97" s="39" t="s">
        <v>309</v>
      </c>
      <c r="D97" s="7">
        <v>3</v>
      </c>
      <c r="E97" s="7">
        <v>3</v>
      </c>
      <c r="F97" s="7">
        <v>3</v>
      </c>
      <c r="G97" s="7">
        <v>2</v>
      </c>
      <c r="H97" s="7">
        <v>2</v>
      </c>
      <c r="I97" s="7">
        <v>3</v>
      </c>
      <c r="J97" s="7">
        <v>2</v>
      </c>
      <c r="K97" s="7">
        <v>2</v>
      </c>
      <c r="L97" s="7">
        <v>3</v>
      </c>
      <c r="M97" s="7">
        <v>3</v>
      </c>
      <c r="N97" s="7">
        <v>3</v>
      </c>
      <c r="O97" s="7">
        <v>4</v>
      </c>
      <c r="P97" s="7">
        <v>2</v>
      </c>
      <c r="Q97" s="7">
        <v>2</v>
      </c>
      <c r="R97" s="2">
        <v>2</v>
      </c>
      <c r="S97" s="2">
        <v>2</v>
      </c>
      <c r="T97" s="7">
        <v>2</v>
      </c>
      <c r="U97" s="7">
        <v>2</v>
      </c>
      <c r="V97" s="7">
        <v>3</v>
      </c>
      <c r="W97" s="7">
        <v>2</v>
      </c>
      <c r="X97" s="7">
        <v>2</v>
      </c>
      <c r="Y97" s="7">
        <v>3</v>
      </c>
      <c r="Z97" s="7">
        <v>3</v>
      </c>
      <c r="AA97" s="7">
        <v>3</v>
      </c>
      <c r="AB97" s="7">
        <v>2</v>
      </c>
      <c r="AC97" s="7">
        <v>2</v>
      </c>
      <c r="AF97" s="38">
        <v>92</v>
      </c>
      <c r="AG97" s="39" t="s">
        <v>309</v>
      </c>
      <c r="AH97" s="7">
        <f t="shared" si="84"/>
        <v>9</v>
      </c>
      <c r="AI97" s="7">
        <f t="shared" si="85"/>
        <v>9</v>
      </c>
      <c r="AJ97" s="7">
        <f t="shared" si="86"/>
        <v>9</v>
      </c>
      <c r="AK97" s="7">
        <f t="shared" si="87"/>
        <v>4</v>
      </c>
      <c r="AL97" s="7">
        <f t="shared" si="88"/>
        <v>4</v>
      </c>
      <c r="AM97" s="7">
        <f t="shared" si="89"/>
        <v>9</v>
      </c>
      <c r="AN97" s="7">
        <f t="shared" si="90"/>
        <v>4</v>
      </c>
      <c r="AO97" s="7">
        <f t="shared" si="91"/>
        <v>4</v>
      </c>
      <c r="AP97" s="7">
        <f t="shared" si="92"/>
        <v>9</v>
      </c>
      <c r="AQ97" s="7">
        <f t="shared" si="93"/>
        <v>9</v>
      </c>
      <c r="AR97" s="7">
        <f t="shared" si="94"/>
        <v>9</v>
      </c>
      <c r="AS97" s="7">
        <f t="shared" si="95"/>
        <v>16</v>
      </c>
      <c r="AT97" s="7">
        <f t="shared" si="96"/>
        <v>4</v>
      </c>
      <c r="AU97" s="7">
        <f t="shared" si="97"/>
        <v>4</v>
      </c>
      <c r="AV97" s="7">
        <f t="shared" si="98"/>
        <v>4</v>
      </c>
      <c r="AW97" s="7">
        <f t="shared" si="99"/>
        <v>4</v>
      </c>
      <c r="AX97" s="7">
        <f t="shared" si="100"/>
        <v>4</v>
      </c>
      <c r="AY97" s="7">
        <f t="shared" si="101"/>
        <v>4</v>
      </c>
      <c r="AZ97" s="7">
        <f t="shared" si="102"/>
        <v>9</v>
      </c>
      <c r="BA97" s="7">
        <f t="shared" si="103"/>
        <v>4</v>
      </c>
      <c r="BB97" s="7">
        <f t="shared" si="104"/>
        <v>4</v>
      </c>
      <c r="BC97" s="7">
        <f t="shared" si="105"/>
        <v>9</v>
      </c>
      <c r="BD97" s="7">
        <f t="shared" si="106"/>
        <v>9</v>
      </c>
      <c r="BE97" s="7">
        <f t="shared" si="107"/>
        <v>9</v>
      </c>
      <c r="BF97" s="7">
        <f t="shared" si="108"/>
        <v>4</v>
      </c>
      <c r="BG97" s="7">
        <f t="shared" si="109"/>
        <v>4</v>
      </c>
      <c r="BI97" s="38">
        <v>92</v>
      </c>
      <c r="BJ97" s="39" t="s">
        <v>309</v>
      </c>
      <c r="BK97" s="44">
        <f t="shared" si="110"/>
        <v>9.9558496739995797E-2</v>
      </c>
      <c r="BL97" s="44">
        <f t="shared" si="111"/>
        <v>0.10969086361906959</v>
      </c>
      <c r="BM97" s="44">
        <f t="shared" si="112"/>
        <v>0.10613237065158375</v>
      </c>
      <c r="BN97" s="44">
        <f t="shared" si="113"/>
        <v>7.3621017383231027E-2</v>
      </c>
      <c r="BO97" s="44">
        <f t="shared" si="114"/>
        <v>7.2691236418481395E-2</v>
      </c>
      <c r="BP97" s="44">
        <f t="shared" si="115"/>
        <v>0.11058146711617285</v>
      </c>
      <c r="BQ97" s="44">
        <f t="shared" si="116"/>
        <v>7.3670946868375733E-2</v>
      </c>
      <c r="BR97" s="44">
        <f t="shared" si="117"/>
        <v>7.079923254047886E-2</v>
      </c>
      <c r="BS97" s="44">
        <f t="shared" si="118"/>
        <v>3.55484173308208E-2</v>
      </c>
      <c r="BT97" s="44">
        <f t="shared" si="119"/>
        <v>0.11149412193707495</v>
      </c>
      <c r="BU97" s="44">
        <f t="shared" si="120"/>
        <v>0.10660035817780522</v>
      </c>
      <c r="BV97" s="44">
        <f t="shared" si="121"/>
        <v>0.14490471120044368</v>
      </c>
      <c r="BW97" s="44">
        <f t="shared" si="122"/>
        <v>7.221581446741189E-2</v>
      </c>
      <c r="BX97" s="44">
        <f t="shared" si="123"/>
        <v>7.500586006173493E-2</v>
      </c>
      <c r="BY97" s="44">
        <f t="shared" si="124"/>
        <v>0.10526315789473684</v>
      </c>
      <c r="BZ97" s="44">
        <f t="shared" si="125"/>
        <v>9.9258333397093015E-2</v>
      </c>
      <c r="CA97" s="44">
        <f t="shared" si="126"/>
        <v>7.6866244202408784E-2</v>
      </c>
      <c r="CB97" s="44">
        <f t="shared" si="127"/>
        <v>7.4587414062820143E-2</v>
      </c>
      <c r="CC97" s="44">
        <f t="shared" si="128"/>
        <v>0.10832372170111783</v>
      </c>
      <c r="CD97" s="44">
        <f t="shared" si="129"/>
        <v>7.511157661886797E-2</v>
      </c>
      <c r="CE97" s="44">
        <f t="shared" si="130"/>
        <v>7.1749600333417526E-2</v>
      </c>
      <c r="CF97" s="44">
        <f t="shared" si="131"/>
        <v>0.11642257885594992</v>
      </c>
      <c r="CG97" s="44">
        <f t="shared" si="132"/>
        <v>0.10734844004467697</v>
      </c>
      <c r="CH97" s="44">
        <f t="shared" si="133"/>
        <v>0.10797236261230418</v>
      </c>
      <c r="CI97" s="44">
        <f t="shared" si="134"/>
        <v>7.1337637500642162E-2</v>
      </c>
      <c r="CJ97" s="44">
        <f t="shared" si="135"/>
        <v>7.5164602800282893E-2</v>
      </c>
      <c r="CM97" s="38">
        <v>92</v>
      </c>
      <c r="CN97" s="39" t="s">
        <v>309</v>
      </c>
      <c r="CO97" s="44">
        <f t="shared" si="136"/>
        <v>1.4734657517519378E-2</v>
      </c>
      <c r="CP97" s="44">
        <f t="shared" si="137"/>
        <v>1.2065994998097655E-2</v>
      </c>
      <c r="CQ97" s="44">
        <f t="shared" si="138"/>
        <v>9.6580457292941204E-3</v>
      </c>
      <c r="CR97" s="44">
        <f t="shared" si="139"/>
        <v>5.7424393558920201E-3</v>
      </c>
      <c r="CS97" s="44">
        <f t="shared" si="140"/>
        <v>4.943004076456735E-3</v>
      </c>
      <c r="CT97" s="44">
        <f t="shared" si="141"/>
        <v>6.6348880269703706E-3</v>
      </c>
      <c r="CU97" s="44">
        <f t="shared" si="142"/>
        <v>3.9782311308922897E-3</v>
      </c>
      <c r="CV97" s="44">
        <f t="shared" si="143"/>
        <v>3.4691623944834642E-3</v>
      </c>
      <c r="CW97" s="44">
        <f t="shared" si="144"/>
        <v>1.5641303625561151E-3</v>
      </c>
      <c r="CX97" s="44">
        <f t="shared" si="145"/>
        <v>4.3482707555459231E-3</v>
      </c>
      <c r="CY97" s="44">
        <f t="shared" si="146"/>
        <v>3.8376128944009875E-3</v>
      </c>
      <c r="CZ97" s="44">
        <f t="shared" si="147"/>
        <v>4.6369507584141977E-3</v>
      </c>
      <c r="DA97" s="44">
        <f t="shared" si="148"/>
        <v>2.094258619554945E-3</v>
      </c>
      <c r="DB97" s="44">
        <f t="shared" si="149"/>
        <v>1.9501523616051082E-3</v>
      </c>
      <c r="DC97" s="44">
        <f t="shared" si="150"/>
        <v>2.4210526315789471E-3</v>
      </c>
      <c r="DD97" s="44">
        <f t="shared" si="151"/>
        <v>2.0844250013389532E-3</v>
      </c>
      <c r="DE97" s="44">
        <f t="shared" si="152"/>
        <v>1.383592395643358E-3</v>
      </c>
      <c r="DF97" s="44">
        <f t="shared" si="153"/>
        <v>1.1933986250051223E-3</v>
      </c>
      <c r="DG97" s="44">
        <f t="shared" si="154"/>
        <v>1.5165321038156496E-3</v>
      </c>
      <c r="DH97" s="44">
        <f t="shared" si="155"/>
        <v>9.0133891942641565E-4</v>
      </c>
      <c r="DI97" s="44">
        <f t="shared" si="156"/>
        <v>7.1749600333417525E-4</v>
      </c>
      <c r="DJ97" s="44">
        <f t="shared" si="157"/>
        <v>9.3138063084759941E-4</v>
      </c>
      <c r="DK97" s="44">
        <f t="shared" si="158"/>
        <v>6.4409064026806182E-4</v>
      </c>
      <c r="DL97" s="44">
        <f t="shared" si="159"/>
        <v>4.3188945044921674E-4</v>
      </c>
      <c r="DM97" s="44">
        <f t="shared" si="160"/>
        <v>2.140129125019265E-4</v>
      </c>
      <c r="DN97" s="43">
        <f t="shared" si="161"/>
        <v>7.5164602800282889E-5</v>
      </c>
      <c r="EU97" s="38">
        <v>92</v>
      </c>
      <c r="EV97" s="39" t="s">
        <v>309</v>
      </c>
      <c r="EW97" s="2" t="s">
        <v>486</v>
      </c>
      <c r="EX97" s="52">
        <f t="shared" si="162"/>
        <v>1.0491584293802272E-2</v>
      </c>
      <c r="EY97" s="52">
        <f t="shared" si="163"/>
        <v>1.0740367874218885E-2</v>
      </c>
      <c r="FB97" s="38">
        <v>92</v>
      </c>
      <c r="FC97" s="39" t="s">
        <v>309</v>
      </c>
      <c r="FD97" s="2" t="s">
        <v>486</v>
      </c>
      <c r="FE97" s="49">
        <f t="shared" si="164"/>
        <v>0.50585870716097703</v>
      </c>
    </row>
    <row r="98" spans="2:161" x14ac:dyDescent="0.25">
      <c r="B98" s="38">
        <v>93</v>
      </c>
      <c r="C98" s="39" t="s">
        <v>310</v>
      </c>
      <c r="D98" s="7">
        <v>3</v>
      </c>
      <c r="E98" s="7">
        <v>3</v>
      </c>
      <c r="F98" s="7">
        <v>3</v>
      </c>
      <c r="G98" s="7">
        <v>3</v>
      </c>
      <c r="H98" s="7">
        <v>2</v>
      </c>
      <c r="I98" s="7">
        <v>3</v>
      </c>
      <c r="J98" s="7">
        <v>2</v>
      </c>
      <c r="K98" s="7">
        <v>2</v>
      </c>
      <c r="L98" s="7">
        <v>3</v>
      </c>
      <c r="M98" s="7">
        <v>3</v>
      </c>
      <c r="N98" s="7">
        <v>3</v>
      </c>
      <c r="O98" s="7">
        <v>2</v>
      </c>
      <c r="P98" s="7">
        <v>2</v>
      </c>
      <c r="Q98" s="7">
        <v>2</v>
      </c>
      <c r="R98" s="2">
        <v>2</v>
      </c>
      <c r="S98" s="2">
        <v>2</v>
      </c>
      <c r="T98" s="7">
        <v>2</v>
      </c>
      <c r="U98" s="7">
        <v>2</v>
      </c>
      <c r="V98" s="7">
        <v>3</v>
      </c>
      <c r="W98" s="7">
        <v>2</v>
      </c>
      <c r="X98" s="7">
        <v>2</v>
      </c>
      <c r="Y98" s="7">
        <v>3</v>
      </c>
      <c r="Z98" s="7">
        <v>3</v>
      </c>
      <c r="AA98" s="7">
        <v>3</v>
      </c>
      <c r="AB98" s="7">
        <v>2</v>
      </c>
      <c r="AC98" s="7">
        <v>2</v>
      </c>
      <c r="AF98" s="38">
        <v>93</v>
      </c>
      <c r="AG98" s="39" t="s">
        <v>310</v>
      </c>
      <c r="AH98" s="7">
        <f t="shared" si="84"/>
        <v>9</v>
      </c>
      <c r="AI98" s="7">
        <f t="shared" si="85"/>
        <v>9</v>
      </c>
      <c r="AJ98" s="7">
        <f t="shared" si="86"/>
        <v>9</v>
      </c>
      <c r="AK98" s="7">
        <f t="shared" si="87"/>
        <v>9</v>
      </c>
      <c r="AL98" s="7">
        <f t="shared" si="88"/>
        <v>4</v>
      </c>
      <c r="AM98" s="7">
        <f t="shared" si="89"/>
        <v>9</v>
      </c>
      <c r="AN98" s="7">
        <f t="shared" si="90"/>
        <v>4</v>
      </c>
      <c r="AO98" s="7">
        <f t="shared" si="91"/>
        <v>4</v>
      </c>
      <c r="AP98" s="7">
        <f t="shared" si="92"/>
        <v>9</v>
      </c>
      <c r="AQ98" s="7">
        <f t="shared" si="93"/>
        <v>9</v>
      </c>
      <c r="AR98" s="7">
        <f t="shared" si="94"/>
        <v>9</v>
      </c>
      <c r="AS98" s="7">
        <f t="shared" si="95"/>
        <v>4</v>
      </c>
      <c r="AT98" s="7">
        <f t="shared" si="96"/>
        <v>4</v>
      </c>
      <c r="AU98" s="7">
        <f t="shared" si="97"/>
        <v>4</v>
      </c>
      <c r="AV98" s="7">
        <f t="shared" si="98"/>
        <v>4</v>
      </c>
      <c r="AW98" s="7">
        <f t="shared" si="99"/>
        <v>4</v>
      </c>
      <c r="AX98" s="7">
        <f t="shared" si="100"/>
        <v>4</v>
      </c>
      <c r="AY98" s="7">
        <f t="shared" si="101"/>
        <v>4</v>
      </c>
      <c r="AZ98" s="7">
        <f t="shared" si="102"/>
        <v>9</v>
      </c>
      <c r="BA98" s="7">
        <f t="shared" si="103"/>
        <v>4</v>
      </c>
      <c r="BB98" s="7">
        <f t="shared" si="104"/>
        <v>4</v>
      </c>
      <c r="BC98" s="7">
        <f t="shared" si="105"/>
        <v>9</v>
      </c>
      <c r="BD98" s="7">
        <f t="shared" si="106"/>
        <v>9</v>
      </c>
      <c r="BE98" s="7">
        <f t="shared" si="107"/>
        <v>9</v>
      </c>
      <c r="BF98" s="7">
        <f t="shared" si="108"/>
        <v>4</v>
      </c>
      <c r="BG98" s="7">
        <f t="shared" si="109"/>
        <v>4</v>
      </c>
      <c r="BI98" s="38">
        <v>93</v>
      </c>
      <c r="BJ98" s="39" t="s">
        <v>310</v>
      </c>
      <c r="BK98" s="44">
        <f t="shared" si="110"/>
        <v>9.9558496739995797E-2</v>
      </c>
      <c r="BL98" s="44">
        <f t="shared" si="111"/>
        <v>0.10969086361906959</v>
      </c>
      <c r="BM98" s="44">
        <f t="shared" si="112"/>
        <v>0.10613237065158375</v>
      </c>
      <c r="BN98" s="44">
        <f t="shared" si="113"/>
        <v>0.11043152607484655</v>
      </c>
      <c r="BO98" s="44">
        <f t="shared" si="114"/>
        <v>7.2691236418481395E-2</v>
      </c>
      <c r="BP98" s="44">
        <f t="shared" si="115"/>
        <v>0.11058146711617285</v>
      </c>
      <c r="BQ98" s="44">
        <f t="shared" si="116"/>
        <v>7.3670946868375733E-2</v>
      </c>
      <c r="BR98" s="44">
        <f t="shared" si="117"/>
        <v>7.079923254047886E-2</v>
      </c>
      <c r="BS98" s="44">
        <f t="shared" si="118"/>
        <v>3.55484173308208E-2</v>
      </c>
      <c r="BT98" s="44">
        <f t="shared" si="119"/>
        <v>0.11149412193707495</v>
      </c>
      <c r="BU98" s="44">
        <f t="shared" si="120"/>
        <v>0.10660035817780522</v>
      </c>
      <c r="BV98" s="44">
        <f t="shared" si="121"/>
        <v>7.2452355600221841E-2</v>
      </c>
      <c r="BW98" s="44">
        <f t="shared" si="122"/>
        <v>7.221581446741189E-2</v>
      </c>
      <c r="BX98" s="44">
        <f t="shared" si="123"/>
        <v>7.500586006173493E-2</v>
      </c>
      <c r="BY98" s="44">
        <f t="shared" si="124"/>
        <v>0.10526315789473684</v>
      </c>
      <c r="BZ98" s="44">
        <f t="shared" si="125"/>
        <v>9.9258333397093015E-2</v>
      </c>
      <c r="CA98" s="44">
        <f t="shared" si="126"/>
        <v>7.6866244202408784E-2</v>
      </c>
      <c r="CB98" s="44">
        <f t="shared" si="127"/>
        <v>7.4587414062820143E-2</v>
      </c>
      <c r="CC98" s="44">
        <f t="shared" si="128"/>
        <v>0.10832372170111783</v>
      </c>
      <c r="CD98" s="44">
        <f t="shared" si="129"/>
        <v>7.511157661886797E-2</v>
      </c>
      <c r="CE98" s="44">
        <f t="shared" si="130"/>
        <v>7.1749600333417526E-2</v>
      </c>
      <c r="CF98" s="44">
        <f t="shared" si="131"/>
        <v>0.11642257885594992</v>
      </c>
      <c r="CG98" s="44">
        <f t="shared" si="132"/>
        <v>0.10734844004467697</v>
      </c>
      <c r="CH98" s="44">
        <f t="shared" si="133"/>
        <v>0.10797236261230418</v>
      </c>
      <c r="CI98" s="44">
        <f t="shared" si="134"/>
        <v>7.1337637500642162E-2</v>
      </c>
      <c r="CJ98" s="44">
        <f t="shared" si="135"/>
        <v>7.5164602800282893E-2</v>
      </c>
      <c r="CM98" s="38">
        <v>93</v>
      </c>
      <c r="CN98" s="39" t="s">
        <v>310</v>
      </c>
      <c r="CO98" s="44">
        <f t="shared" si="136"/>
        <v>1.4734657517519378E-2</v>
      </c>
      <c r="CP98" s="44">
        <f t="shared" si="137"/>
        <v>1.2065994998097655E-2</v>
      </c>
      <c r="CQ98" s="44">
        <f t="shared" si="138"/>
        <v>9.6580457292941204E-3</v>
      </c>
      <c r="CR98" s="44">
        <f t="shared" si="139"/>
        <v>8.6136590338380305E-3</v>
      </c>
      <c r="CS98" s="44">
        <f t="shared" si="140"/>
        <v>4.943004076456735E-3</v>
      </c>
      <c r="CT98" s="44">
        <f t="shared" si="141"/>
        <v>6.6348880269703706E-3</v>
      </c>
      <c r="CU98" s="44">
        <f t="shared" si="142"/>
        <v>3.9782311308922897E-3</v>
      </c>
      <c r="CV98" s="44">
        <f t="shared" si="143"/>
        <v>3.4691623944834642E-3</v>
      </c>
      <c r="CW98" s="44">
        <f t="shared" si="144"/>
        <v>1.5641303625561151E-3</v>
      </c>
      <c r="CX98" s="44">
        <f t="shared" si="145"/>
        <v>4.3482707555459231E-3</v>
      </c>
      <c r="CY98" s="44">
        <f t="shared" si="146"/>
        <v>3.8376128944009875E-3</v>
      </c>
      <c r="CZ98" s="44">
        <f t="shared" si="147"/>
        <v>2.3184753792070988E-3</v>
      </c>
      <c r="DA98" s="44">
        <f t="shared" si="148"/>
        <v>2.094258619554945E-3</v>
      </c>
      <c r="DB98" s="44">
        <f t="shared" si="149"/>
        <v>1.9501523616051082E-3</v>
      </c>
      <c r="DC98" s="44">
        <f t="shared" si="150"/>
        <v>2.4210526315789471E-3</v>
      </c>
      <c r="DD98" s="44">
        <f t="shared" si="151"/>
        <v>2.0844250013389532E-3</v>
      </c>
      <c r="DE98" s="44">
        <f t="shared" si="152"/>
        <v>1.383592395643358E-3</v>
      </c>
      <c r="DF98" s="44">
        <f t="shared" si="153"/>
        <v>1.1933986250051223E-3</v>
      </c>
      <c r="DG98" s="44">
        <f t="shared" si="154"/>
        <v>1.5165321038156496E-3</v>
      </c>
      <c r="DH98" s="44">
        <f t="shared" si="155"/>
        <v>9.0133891942641565E-4</v>
      </c>
      <c r="DI98" s="44">
        <f t="shared" si="156"/>
        <v>7.1749600333417525E-4</v>
      </c>
      <c r="DJ98" s="44">
        <f t="shared" si="157"/>
        <v>9.3138063084759941E-4</v>
      </c>
      <c r="DK98" s="44">
        <f t="shared" si="158"/>
        <v>6.4409064026806182E-4</v>
      </c>
      <c r="DL98" s="44">
        <f t="shared" si="159"/>
        <v>4.3188945044921674E-4</v>
      </c>
      <c r="DM98" s="44">
        <f t="shared" si="160"/>
        <v>2.140129125019265E-4</v>
      </c>
      <c r="DN98" s="43">
        <f t="shared" si="161"/>
        <v>7.5164602800282889E-5</v>
      </c>
      <c r="EU98" s="38">
        <v>93</v>
      </c>
      <c r="EV98" s="39" t="s">
        <v>310</v>
      </c>
      <c r="EW98" s="2" t="s">
        <v>487</v>
      </c>
      <c r="EX98" s="52">
        <f t="shared" si="162"/>
        <v>1.0349486169136413E-2</v>
      </c>
      <c r="EY98" s="52">
        <f t="shared" si="163"/>
        <v>1.0643376653967435E-2</v>
      </c>
      <c r="FB98" s="38">
        <v>93</v>
      </c>
      <c r="FC98" s="39" t="s">
        <v>310</v>
      </c>
      <c r="FD98" s="2" t="s">
        <v>487</v>
      </c>
      <c r="FE98" s="49">
        <f t="shared" si="164"/>
        <v>0.50699977147727504</v>
      </c>
    </row>
    <row r="99" spans="2:161" x14ac:dyDescent="0.25">
      <c r="B99" s="38">
        <v>94</v>
      </c>
      <c r="C99" s="39" t="s">
        <v>311</v>
      </c>
      <c r="D99" s="7">
        <v>3</v>
      </c>
      <c r="E99" s="7">
        <v>3</v>
      </c>
      <c r="F99" s="7">
        <v>3</v>
      </c>
      <c r="G99" s="7">
        <v>3</v>
      </c>
      <c r="H99" s="7">
        <v>3</v>
      </c>
      <c r="I99" s="7">
        <v>3</v>
      </c>
      <c r="J99" s="7">
        <v>2</v>
      </c>
      <c r="K99" s="7">
        <v>3</v>
      </c>
      <c r="L99" s="7">
        <v>2</v>
      </c>
      <c r="M99" s="7">
        <v>2</v>
      </c>
      <c r="N99" s="7">
        <v>3</v>
      </c>
      <c r="O99" s="7">
        <v>2</v>
      </c>
      <c r="P99" s="7">
        <v>3</v>
      </c>
      <c r="Q99" s="7">
        <v>3</v>
      </c>
      <c r="R99" s="2">
        <v>2</v>
      </c>
      <c r="S99" s="2">
        <v>2</v>
      </c>
      <c r="T99" s="7">
        <v>2</v>
      </c>
      <c r="U99" s="7">
        <v>2</v>
      </c>
      <c r="V99" s="7">
        <v>3</v>
      </c>
      <c r="W99" s="7">
        <v>2</v>
      </c>
      <c r="X99" s="7">
        <v>2</v>
      </c>
      <c r="Y99" s="7">
        <v>3</v>
      </c>
      <c r="Z99" s="7">
        <v>3</v>
      </c>
      <c r="AA99" s="7">
        <v>2</v>
      </c>
      <c r="AB99" s="7">
        <v>2</v>
      </c>
      <c r="AC99" s="7">
        <v>2</v>
      </c>
      <c r="AF99" s="38">
        <v>94</v>
      </c>
      <c r="AG99" s="39" t="s">
        <v>311</v>
      </c>
      <c r="AH99" s="7">
        <f t="shared" si="84"/>
        <v>9</v>
      </c>
      <c r="AI99" s="7">
        <f t="shared" si="85"/>
        <v>9</v>
      </c>
      <c r="AJ99" s="7">
        <f t="shared" si="86"/>
        <v>9</v>
      </c>
      <c r="AK99" s="7">
        <f t="shared" si="87"/>
        <v>9</v>
      </c>
      <c r="AL99" s="7">
        <f t="shared" si="88"/>
        <v>9</v>
      </c>
      <c r="AM99" s="7">
        <f t="shared" si="89"/>
        <v>9</v>
      </c>
      <c r="AN99" s="7">
        <f t="shared" si="90"/>
        <v>4</v>
      </c>
      <c r="AO99" s="7">
        <f t="shared" si="91"/>
        <v>9</v>
      </c>
      <c r="AP99" s="7">
        <f t="shared" si="92"/>
        <v>4</v>
      </c>
      <c r="AQ99" s="7">
        <f t="shared" si="93"/>
        <v>4</v>
      </c>
      <c r="AR99" s="7">
        <f t="shared" si="94"/>
        <v>9</v>
      </c>
      <c r="AS99" s="7">
        <f t="shared" si="95"/>
        <v>4</v>
      </c>
      <c r="AT99" s="7">
        <f t="shared" si="96"/>
        <v>9</v>
      </c>
      <c r="AU99" s="7">
        <f t="shared" si="97"/>
        <v>9</v>
      </c>
      <c r="AV99" s="7">
        <f t="shared" si="98"/>
        <v>4</v>
      </c>
      <c r="AW99" s="7">
        <f t="shared" si="99"/>
        <v>4</v>
      </c>
      <c r="AX99" s="7">
        <f t="shared" si="100"/>
        <v>4</v>
      </c>
      <c r="AY99" s="7">
        <f t="shared" si="101"/>
        <v>4</v>
      </c>
      <c r="AZ99" s="7">
        <f t="shared" si="102"/>
        <v>9</v>
      </c>
      <c r="BA99" s="7">
        <f t="shared" si="103"/>
        <v>4</v>
      </c>
      <c r="BB99" s="7">
        <f t="shared" si="104"/>
        <v>4</v>
      </c>
      <c r="BC99" s="7">
        <f t="shared" si="105"/>
        <v>9</v>
      </c>
      <c r="BD99" s="7">
        <f t="shared" si="106"/>
        <v>9</v>
      </c>
      <c r="BE99" s="7">
        <f t="shared" si="107"/>
        <v>4</v>
      </c>
      <c r="BF99" s="7">
        <f t="shared" si="108"/>
        <v>4</v>
      </c>
      <c r="BG99" s="7">
        <f t="shared" si="109"/>
        <v>4</v>
      </c>
      <c r="BI99" s="38">
        <v>94</v>
      </c>
      <c r="BJ99" s="39" t="s">
        <v>311</v>
      </c>
      <c r="BK99" s="44">
        <f t="shared" si="110"/>
        <v>9.9558496739995797E-2</v>
      </c>
      <c r="BL99" s="44">
        <f t="shared" si="111"/>
        <v>0.10969086361906959</v>
      </c>
      <c r="BM99" s="44">
        <f t="shared" si="112"/>
        <v>0.10613237065158375</v>
      </c>
      <c r="BN99" s="44">
        <f t="shared" si="113"/>
        <v>0.11043152607484655</v>
      </c>
      <c r="BO99" s="44">
        <f t="shared" si="114"/>
        <v>0.1090368546277221</v>
      </c>
      <c r="BP99" s="44">
        <f t="shared" si="115"/>
        <v>0.11058146711617285</v>
      </c>
      <c r="BQ99" s="44">
        <f t="shared" si="116"/>
        <v>7.3670946868375733E-2</v>
      </c>
      <c r="BR99" s="44">
        <f t="shared" si="117"/>
        <v>0.1061988488107183</v>
      </c>
      <c r="BS99" s="44">
        <f t="shared" si="118"/>
        <v>2.3698944887213864E-2</v>
      </c>
      <c r="BT99" s="44">
        <f t="shared" si="119"/>
        <v>7.4329414624716636E-2</v>
      </c>
      <c r="BU99" s="44">
        <f t="shared" si="120"/>
        <v>0.10660035817780522</v>
      </c>
      <c r="BV99" s="44">
        <f t="shared" si="121"/>
        <v>7.2452355600221841E-2</v>
      </c>
      <c r="BW99" s="44">
        <f t="shared" si="122"/>
        <v>0.10832372170111783</v>
      </c>
      <c r="BX99" s="44">
        <f t="shared" si="123"/>
        <v>0.1125087900926024</v>
      </c>
      <c r="BY99" s="44">
        <f t="shared" si="124"/>
        <v>0.10526315789473684</v>
      </c>
      <c r="BZ99" s="44">
        <f t="shared" si="125"/>
        <v>9.9258333397093015E-2</v>
      </c>
      <c r="CA99" s="44">
        <f t="shared" si="126"/>
        <v>7.6866244202408784E-2</v>
      </c>
      <c r="CB99" s="44">
        <f t="shared" si="127"/>
        <v>7.4587414062820143E-2</v>
      </c>
      <c r="CC99" s="44">
        <f t="shared" si="128"/>
        <v>0.10832372170111783</v>
      </c>
      <c r="CD99" s="44">
        <f t="shared" si="129"/>
        <v>7.511157661886797E-2</v>
      </c>
      <c r="CE99" s="44">
        <f t="shared" si="130"/>
        <v>7.1749600333417526E-2</v>
      </c>
      <c r="CF99" s="44">
        <f t="shared" si="131"/>
        <v>0.11642257885594992</v>
      </c>
      <c r="CG99" s="44">
        <f t="shared" si="132"/>
        <v>0.10734844004467697</v>
      </c>
      <c r="CH99" s="44">
        <f t="shared" si="133"/>
        <v>7.198157507486945E-2</v>
      </c>
      <c r="CI99" s="44">
        <f t="shared" si="134"/>
        <v>7.1337637500642162E-2</v>
      </c>
      <c r="CJ99" s="44">
        <f t="shared" si="135"/>
        <v>7.5164602800282893E-2</v>
      </c>
      <c r="CM99" s="38">
        <v>94</v>
      </c>
      <c r="CN99" s="39" t="s">
        <v>311</v>
      </c>
      <c r="CO99" s="44">
        <f t="shared" si="136"/>
        <v>1.4734657517519378E-2</v>
      </c>
      <c r="CP99" s="44">
        <f t="shared" si="137"/>
        <v>1.2065994998097655E-2</v>
      </c>
      <c r="CQ99" s="44">
        <f t="shared" si="138"/>
        <v>9.6580457292941204E-3</v>
      </c>
      <c r="CR99" s="44">
        <f t="shared" si="139"/>
        <v>8.6136590338380305E-3</v>
      </c>
      <c r="CS99" s="44">
        <f t="shared" si="140"/>
        <v>7.414506114685103E-3</v>
      </c>
      <c r="CT99" s="44">
        <f t="shared" si="141"/>
        <v>6.6348880269703706E-3</v>
      </c>
      <c r="CU99" s="44">
        <f t="shared" si="142"/>
        <v>3.9782311308922897E-3</v>
      </c>
      <c r="CV99" s="44">
        <f t="shared" si="143"/>
        <v>5.2037435917251969E-3</v>
      </c>
      <c r="CW99" s="44">
        <f t="shared" si="144"/>
        <v>1.04275357503741E-3</v>
      </c>
      <c r="CX99" s="44">
        <f t="shared" si="145"/>
        <v>2.8988471703639486E-3</v>
      </c>
      <c r="CY99" s="44">
        <f t="shared" si="146"/>
        <v>3.8376128944009875E-3</v>
      </c>
      <c r="CZ99" s="44">
        <f t="shared" si="147"/>
        <v>2.3184753792070988E-3</v>
      </c>
      <c r="DA99" s="44">
        <f t="shared" si="148"/>
        <v>3.1413879293324173E-3</v>
      </c>
      <c r="DB99" s="44">
        <f t="shared" si="149"/>
        <v>2.925228542407662E-3</v>
      </c>
      <c r="DC99" s="44">
        <f t="shared" si="150"/>
        <v>2.4210526315789471E-3</v>
      </c>
      <c r="DD99" s="44">
        <f t="shared" si="151"/>
        <v>2.0844250013389532E-3</v>
      </c>
      <c r="DE99" s="44">
        <f t="shared" si="152"/>
        <v>1.383592395643358E-3</v>
      </c>
      <c r="DF99" s="44">
        <f t="shared" si="153"/>
        <v>1.1933986250051223E-3</v>
      </c>
      <c r="DG99" s="44">
        <f t="shared" si="154"/>
        <v>1.5165321038156496E-3</v>
      </c>
      <c r="DH99" s="44">
        <f t="shared" si="155"/>
        <v>9.0133891942641565E-4</v>
      </c>
      <c r="DI99" s="44">
        <f t="shared" si="156"/>
        <v>7.1749600333417525E-4</v>
      </c>
      <c r="DJ99" s="44">
        <f t="shared" si="157"/>
        <v>9.3138063084759941E-4</v>
      </c>
      <c r="DK99" s="44">
        <f t="shared" si="158"/>
        <v>6.4409064026806182E-4</v>
      </c>
      <c r="DL99" s="44">
        <f t="shared" si="159"/>
        <v>2.8792630029947781E-4</v>
      </c>
      <c r="DM99" s="44">
        <f t="shared" si="160"/>
        <v>2.140129125019265E-4</v>
      </c>
      <c r="DN99" s="43">
        <f t="shared" si="161"/>
        <v>7.5164602800282889E-5</v>
      </c>
      <c r="EU99" s="38">
        <v>94</v>
      </c>
      <c r="EV99" s="39" t="s">
        <v>311</v>
      </c>
      <c r="EW99" s="2" t="s">
        <v>488</v>
      </c>
      <c r="EX99" s="52">
        <f t="shared" si="162"/>
        <v>9.6085733472284964E-3</v>
      </c>
      <c r="EY99" s="52">
        <f t="shared" si="163"/>
        <v>1.1441532403149914E-2</v>
      </c>
      <c r="FB99" s="38">
        <v>94</v>
      </c>
      <c r="FC99" s="39" t="s">
        <v>311</v>
      </c>
      <c r="FD99" s="2" t="s">
        <v>488</v>
      </c>
      <c r="FE99" s="49">
        <f t="shared" si="164"/>
        <v>0.54353800113067041</v>
      </c>
    </row>
    <row r="100" spans="2:161" x14ac:dyDescent="0.25">
      <c r="B100" s="38">
        <v>95</v>
      </c>
      <c r="C100" s="39" t="s">
        <v>312</v>
      </c>
      <c r="D100" s="7">
        <v>2</v>
      </c>
      <c r="E100" s="7">
        <v>3</v>
      </c>
      <c r="F100" s="7">
        <v>3</v>
      </c>
      <c r="G100" s="7">
        <v>2</v>
      </c>
      <c r="H100" s="7">
        <v>2</v>
      </c>
      <c r="I100" s="7">
        <v>3</v>
      </c>
      <c r="J100" s="7">
        <v>3</v>
      </c>
      <c r="K100" s="7">
        <v>3</v>
      </c>
      <c r="L100" s="7">
        <v>3</v>
      </c>
      <c r="M100" s="7">
        <v>2</v>
      </c>
      <c r="N100" s="7">
        <v>3</v>
      </c>
      <c r="O100" s="7">
        <v>2</v>
      </c>
      <c r="P100" s="7">
        <v>3</v>
      </c>
      <c r="Q100" s="7">
        <v>3</v>
      </c>
      <c r="R100" s="2">
        <v>2</v>
      </c>
      <c r="S100" s="2">
        <v>2</v>
      </c>
      <c r="T100" s="7">
        <v>3</v>
      </c>
      <c r="U100" s="7">
        <v>3</v>
      </c>
      <c r="V100" s="7">
        <v>2</v>
      </c>
      <c r="W100" s="7">
        <v>3</v>
      </c>
      <c r="X100" s="7">
        <v>2</v>
      </c>
      <c r="Y100" s="7">
        <v>2</v>
      </c>
      <c r="Z100" s="7">
        <v>3</v>
      </c>
      <c r="AA100" s="7">
        <v>3</v>
      </c>
      <c r="AB100" s="7">
        <v>2</v>
      </c>
      <c r="AC100" s="7">
        <v>2</v>
      </c>
      <c r="AF100" s="38">
        <v>95</v>
      </c>
      <c r="AG100" s="39" t="s">
        <v>312</v>
      </c>
      <c r="AH100" s="7">
        <f t="shared" si="84"/>
        <v>4</v>
      </c>
      <c r="AI100" s="7">
        <f t="shared" si="85"/>
        <v>9</v>
      </c>
      <c r="AJ100" s="7">
        <f t="shared" si="86"/>
        <v>9</v>
      </c>
      <c r="AK100" s="7">
        <f t="shared" si="87"/>
        <v>4</v>
      </c>
      <c r="AL100" s="7">
        <f t="shared" si="88"/>
        <v>4</v>
      </c>
      <c r="AM100" s="7">
        <f t="shared" si="89"/>
        <v>9</v>
      </c>
      <c r="AN100" s="7">
        <f t="shared" si="90"/>
        <v>9</v>
      </c>
      <c r="AO100" s="7">
        <f t="shared" si="91"/>
        <v>9</v>
      </c>
      <c r="AP100" s="7">
        <f t="shared" si="92"/>
        <v>9</v>
      </c>
      <c r="AQ100" s="7">
        <f t="shared" si="93"/>
        <v>4</v>
      </c>
      <c r="AR100" s="7">
        <f t="shared" si="94"/>
        <v>9</v>
      </c>
      <c r="AS100" s="7">
        <f t="shared" si="95"/>
        <v>4</v>
      </c>
      <c r="AT100" s="7">
        <f t="shared" si="96"/>
        <v>9</v>
      </c>
      <c r="AU100" s="7">
        <f t="shared" si="97"/>
        <v>9</v>
      </c>
      <c r="AV100" s="7">
        <f t="shared" si="98"/>
        <v>4</v>
      </c>
      <c r="AW100" s="7">
        <f t="shared" si="99"/>
        <v>4</v>
      </c>
      <c r="AX100" s="7">
        <f t="shared" si="100"/>
        <v>9</v>
      </c>
      <c r="AY100" s="7">
        <f t="shared" si="101"/>
        <v>9</v>
      </c>
      <c r="AZ100" s="7">
        <f t="shared" si="102"/>
        <v>4</v>
      </c>
      <c r="BA100" s="7">
        <f t="shared" si="103"/>
        <v>9</v>
      </c>
      <c r="BB100" s="7">
        <f t="shared" si="104"/>
        <v>4</v>
      </c>
      <c r="BC100" s="7">
        <f t="shared" si="105"/>
        <v>4</v>
      </c>
      <c r="BD100" s="7">
        <f t="shared" si="106"/>
        <v>9</v>
      </c>
      <c r="BE100" s="7">
        <f t="shared" si="107"/>
        <v>9</v>
      </c>
      <c r="BF100" s="7">
        <f t="shared" si="108"/>
        <v>4</v>
      </c>
      <c r="BG100" s="7">
        <f t="shared" si="109"/>
        <v>4</v>
      </c>
      <c r="BI100" s="38">
        <v>95</v>
      </c>
      <c r="BJ100" s="39" t="s">
        <v>312</v>
      </c>
      <c r="BK100" s="44">
        <f t="shared" si="110"/>
        <v>6.6372331159997203E-2</v>
      </c>
      <c r="BL100" s="44">
        <f t="shared" si="111"/>
        <v>0.10969086361906959</v>
      </c>
      <c r="BM100" s="44">
        <f t="shared" si="112"/>
        <v>0.10613237065158375</v>
      </c>
      <c r="BN100" s="44">
        <f t="shared" si="113"/>
        <v>7.3621017383231027E-2</v>
      </c>
      <c r="BO100" s="44">
        <f t="shared" si="114"/>
        <v>7.2691236418481395E-2</v>
      </c>
      <c r="BP100" s="44">
        <f t="shared" si="115"/>
        <v>0.11058146711617285</v>
      </c>
      <c r="BQ100" s="44">
        <f t="shared" si="116"/>
        <v>0.11050642030256359</v>
      </c>
      <c r="BR100" s="44">
        <f t="shared" si="117"/>
        <v>0.1061988488107183</v>
      </c>
      <c r="BS100" s="44">
        <f t="shared" si="118"/>
        <v>3.55484173308208E-2</v>
      </c>
      <c r="BT100" s="44">
        <f t="shared" si="119"/>
        <v>7.4329414624716636E-2</v>
      </c>
      <c r="BU100" s="44">
        <f t="shared" si="120"/>
        <v>0.10660035817780522</v>
      </c>
      <c r="BV100" s="44">
        <f t="shared" si="121"/>
        <v>7.2452355600221841E-2</v>
      </c>
      <c r="BW100" s="44">
        <f t="shared" si="122"/>
        <v>0.10832372170111783</v>
      </c>
      <c r="BX100" s="44">
        <f t="shared" si="123"/>
        <v>0.1125087900926024</v>
      </c>
      <c r="BY100" s="44">
        <f t="shared" si="124"/>
        <v>0.10526315789473684</v>
      </c>
      <c r="BZ100" s="44">
        <f t="shared" si="125"/>
        <v>9.9258333397093015E-2</v>
      </c>
      <c r="CA100" s="44">
        <f t="shared" si="126"/>
        <v>0.11529936630361318</v>
      </c>
      <c r="CB100" s="44">
        <f t="shared" si="127"/>
        <v>0.11188112109423022</v>
      </c>
      <c r="CC100" s="44">
        <f t="shared" si="128"/>
        <v>7.221581446741189E-2</v>
      </c>
      <c r="CD100" s="44">
        <f t="shared" si="129"/>
        <v>0.11266736492830196</v>
      </c>
      <c r="CE100" s="44">
        <f t="shared" si="130"/>
        <v>7.1749600333417526E-2</v>
      </c>
      <c r="CF100" s="44">
        <f t="shared" si="131"/>
        <v>7.7615052570633281E-2</v>
      </c>
      <c r="CG100" s="44">
        <f t="shared" si="132"/>
        <v>0.10734844004467697</v>
      </c>
      <c r="CH100" s="44">
        <f t="shared" si="133"/>
        <v>0.10797236261230418</v>
      </c>
      <c r="CI100" s="44">
        <f t="shared" si="134"/>
        <v>7.1337637500642162E-2</v>
      </c>
      <c r="CJ100" s="44">
        <f t="shared" si="135"/>
        <v>7.5164602800282893E-2</v>
      </c>
      <c r="CM100" s="38">
        <v>95</v>
      </c>
      <c r="CN100" s="39" t="s">
        <v>312</v>
      </c>
      <c r="CO100" s="44">
        <f t="shared" si="136"/>
        <v>9.8231050116795848E-3</v>
      </c>
      <c r="CP100" s="44">
        <f t="shared" si="137"/>
        <v>1.2065994998097655E-2</v>
      </c>
      <c r="CQ100" s="44">
        <f t="shared" si="138"/>
        <v>9.6580457292941204E-3</v>
      </c>
      <c r="CR100" s="44">
        <f t="shared" si="139"/>
        <v>5.7424393558920201E-3</v>
      </c>
      <c r="CS100" s="44">
        <f t="shared" si="140"/>
        <v>4.943004076456735E-3</v>
      </c>
      <c r="CT100" s="44">
        <f t="shared" si="141"/>
        <v>6.6348880269703706E-3</v>
      </c>
      <c r="CU100" s="44">
        <f t="shared" si="142"/>
        <v>5.9673466963384341E-3</v>
      </c>
      <c r="CV100" s="44">
        <f t="shared" si="143"/>
        <v>5.2037435917251969E-3</v>
      </c>
      <c r="CW100" s="44">
        <f t="shared" si="144"/>
        <v>1.5641303625561151E-3</v>
      </c>
      <c r="CX100" s="44">
        <f t="shared" si="145"/>
        <v>2.8988471703639486E-3</v>
      </c>
      <c r="CY100" s="44">
        <f t="shared" si="146"/>
        <v>3.8376128944009875E-3</v>
      </c>
      <c r="CZ100" s="44">
        <f t="shared" si="147"/>
        <v>2.3184753792070988E-3</v>
      </c>
      <c r="DA100" s="44">
        <f t="shared" si="148"/>
        <v>3.1413879293324173E-3</v>
      </c>
      <c r="DB100" s="44">
        <f t="shared" si="149"/>
        <v>2.925228542407662E-3</v>
      </c>
      <c r="DC100" s="44">
        <f t="shared" si="150"/>
        <v>2.4210526315789471E-3</v>
      </c>
      <c r="DD100" s="44">
        <f t="shared" si="151"/>
        <v>2.0844250013389532E-3</v>
      </c>
      <c r="DE100" s="44">
        <f t="shared" si="152"/>
        <v>2.0753885934650372E-3</v>
      </c>
      <c r="DF100" s="44">
        <f t="shared" si="153"/>
        <v>1.7900979375076835E-3</v>
      </c>
      <c r="DG100" s="44">
        <f t="shared" si="154"/>
        <v>1.0110214025437665E-3</v>
      </c>
      <c r="DH100" s="44">
        <f t="shared" si="155"/>
        <v>1.3520083791396236E-3</v>
      </c>
      <c r="DI100" s="44">
        <f t="shared" si="156"/>
        <v>7.1749600333417525E-4</v>
      </c>
      <c r="DJ100" s="44">
        <f t="shared" si="157"/>
        <v>6.2092042056506624E-4</v>
      </c>
      <c r="DK100" s="44">
        <f t="shared" si="158"/>
        <v>6.4409064026806182E-4</v>
      </c>
      <c r="DL100" s="44">
        <f t="shared" si="159"/>
        <v>4.3188945044921674E-4</v>
      </c>
      <c r="DM100" s="44">
        <f t="shared" si="160"/>
        <v>2.140129125019265E-4</v>
      </c>
      <c r="DN100" s="43">
        <f t="shared" si="161"/>
        <v>7.5164602800282889E-5</v>
      </c>
      <c r="EU100" s="38">
        <v>95</v>
      </c>
      <c r="EV100" s="39" t="s">
        <v>312</v>
      </c>
      <c r="EW100" s="2" t="s">
        <v>489</v>
      </c>
      <c r="EX100" s="52">
        <f t="shared" si="162"/>
        <v>1.3057987796003348E-2</v>
      </c>
      <c r="EY100" s="52">
        <f t="shared" si="163"/>
        <v>9.7262428316261321E-3</v>
      </c>
      <c r="FB100" s="38">
        <v>95</v>
      </c>
      <c r="FC100" s="39" t="s">
        <v>312</v>
      </c>
      <c r="FD100" s="2" t="s">
        <v>489</v>
      </c>
      <c r="FE100" s="49">
        <f t="shared" si="164"/>
        <v>0.42688484814718852</v>
      </c>
    </row>
    <row r="101" spans="2:161" x14ac:dyDescent="0.25">
      <c r="B101" s="38">
        <v>96</v>
      </c>
      <c r="C101" s="39" t="s">
        <v>313</v>
      </c>
      <c r="D101" s="7">
        <v>2</v>
      </c>
      <c r="E101" s="7">
        <v>3</v>
      </c>
      <c r="F101" s="7">
        <v>2</v>
      </c>
      <c r="G101" s="7">
        <v>2</v>
      </c>
      <c r="H101" s="7">
        <v>3</v>
      </c>
      <c r="I101" s="7">
        <v>3</v>
      </c>
      <c r="J101" s="7">
        <v>3</v>
      </c>
      <c r="K101" s="7">
        <v>3</v>
      </c>
      <c r="L101" s="7">
        <v>3</v>
      </c>
      <c r="M101" s="7">
        <v>2</v>
      </c>
      <c r="N101" s="7">
        <v>3</v>
      </c>
      <c r="O101" s="7">
        <v>2</v>
      </c>
      <c r="P101" s="7">
        <v>3</v>
      </c>
      <c r="Q101" s="7">
        <v>3</v>
      </c>
      <c r="R101" s="2">
        <v>1</v>
      </c>
      <c r="S101" s="2">
        <v>2</v>
      </c>
      <c r="T101" s="7">
        <v>2</v>
      </c>
      <c r="U101" s="7">
        <v>2</v>
      </c>
      <c r="V101" s="7">
        <v>4</v>
      </c>
      <c r="W101" s="7">
        <v>2</v>
      </c>
      <c r="X101" s="7">
        <v>4</v>
      </c>
      <c r="Y101" s="7">
        <v>2</v>
      </c>
      <c r="Z101" s="7">
        <v>3</v>
      </c>
      <c r="AA101" s="7">
        <v>3</v>
      </c>
      <c r="AB101" s="7">
        <v>3</v>
      </c>
      <c r="AC101" s="7">
        <v>2</v>
      </c>
      <c r="AF101" s="38">
        <v>96</v>
      </c>
      <c r="AG101" s="39" t="s">
        <v>313</v>
      </c>
      <c r="AH101" s="7">
        <f t="shared" si="84"/>
        <v>4</v>
      </c>
      <c r="AI101" s="7">
        <f t="shared" si="85"/>
        <v>9</v>
      </c>
      <c r="AJ101" s="7">
        <f t="shared" si="86"/>
        <v>4</v>
      </c>
      <c r="AK101" s="7">
        <f t="shared" si="87"/>
        <v>4</v>
      </c>
      <c r="AL101" s="7">
        <f t="shared" si="88"/>
        <v>9</v>
      </c>
      <c r="AM101" s="7">
        <f t="shared" si="89"/>
        <v>9</v>
      </c>
      <c r="AN101" s="7">
        <f t="shared" si="90"/>
        <v>9</v>
      </c>
      <c r="AO101" s="7">
        <f t="shared" si="91"/>
        <v>9</v>
      </c>
      <c r="AP101" s="7">
        <f t="shared" si="92"/>
        <v>9</v>
      </c>
      <c r="AQ101" s="7">
        <f t="shared" si="93"/>
        <v>4</v>
      </c>
      <c r="AR101" s="7">
        <f t="shared" si="94"/>
        <v>9</v>
      </c>
      <c r="AS101" s="7">
        <f t="shared" si="95"/>
        <v>4</v>
      </c>
      <c r="AT101" s="7">
        <f t="shared" si="96"/>
        <v>9</v>
      </c>
      <c r="AU101" s="7">
        <f t="shared" si="97"/>
        <v>9</v>
      </c>
      <c r="AV101" s="7">
        <f t="shared" si="98"/>
        <v>1</v>
      </c>
      <c r="AW101" s="7">
        <f t="shared" si="99"/>
        <v>4</v>
      </c>
      <c r="AX101" s="7">
        <f t="shared" si="100"/>
        <v>4</v>
      </c>
      <c r="AY101" s="7">
        <f t="shared" si="101"/>
        <v>4</v>
      </c>
      <c r="AZ101" s="7">
        <f t="shared" si="102"/>
        <v>16</v>
      </c>
      <c r="BA101" s="7">
        <f t="shared" si="103"/>
        <v>4</v>
      </c>
      <c r="BB101" s="7">
        <f t="shared" si="104"/>
        <v>16</v>
      </c>
      <c r="BC101" s="7">
        <f t="shared" si="105"/>
        <v>4</v>
      </c>
      <c r="BD101" s="7">
        <f t="shared" si="106"/>
        <v>9</v>
      </c>
      <c r="BE101" s="7">
        <f t="shared" si="107"/>
        <v>9</v>
      </c>
      <c r="BF101" s="7">
        <f t="shared" si="108"/>
        <v>9</v>
      </c>
      <c r="BG101" s="7">
        <f t="shared" si="109"/>
        <v>4</v>
      </c>
      <c r="BI101" s="38">
        <v>96</v>
      </c>
      <c r="BJ101" s="39" t="s">
        <v>313</v>
      </c>
      <c r="BK101" s="44">
        <f t="shared" si="110"/>
        <v>6.6372331159997203E-2</v>
      </c>
      <c r="BL101" s="44">
        <f t="shared" si="111"/>
        <v>0.10969086361906959</v>
      </c>
      <c r="BM101" s="44">
        <f t="shared" si="112"/>
        <v>7.0754913767722499E-2</v>
      </c>
      <c r="BN101" s="44">
        <f t="shared" si="113"/>
        <v>7.3621017383231027E-2</v>
      </c>
      <c r="BO101" s="44">
        <f t="shared" si="114"/>
        <v>0.1090368546277221</v>
      </c>
      <c r="BP101" s="44">
        <f t="shared" si="115"/>
        <v>0.11058146711617285</v>
      </c>
      <c r="BQ101" s="44">
        <f t="shared" si="116"/>
        <v>0.11050642030256359</v>
      </c>
      <c r="BR101" s="44">
        <f t="shared" si="117"/>
        <v>0.1061988488107183</v>
      </c>
      <c r="BS101" s="44">
        <f t="shared" si="118"/>
        <v>3.55484173308208E-2</v>
      </c>
      <c r="BT101" s="44">
        <f t="shared" si="119"/>
        <v>7.4329414624716636E-2</v>
      </c>
      <c r="BU101" s="44">
        <f t="shared" si="120"/>
        <v>0.10660035817780522</v>
      </c>
      <c r="BV101" s="44">
        <f t="shared" si="121"/>
        <v>7.2452355600221841E-2</v>
      </c>
      <c r="BW101" s="44">
        <f t="shared" si="122"/>
        <v>0.10832372170111783</v>
      </c>
      <c r="BX101" s="44">
        <f t="shared" si="123"/>
        <v>0.1125087900926024</v>
      </c>
      <c r="BY101" s="44">
        <f t="shared" si="124"/>
        <v>5.2631578947368418E-2</v>
      </c>
      <c r="BZ101" s="44">
        <f t="shared" si="125"/>
        <v>9.9258333397093015E-2</v>
      </c>
      <c r="CA101" s="44">
        <f t="shared" si="126"/>
        <v>7.6866244202408784E-2</v>
      </c>
      <c r="CB101" s="44">
        <f t="shared" si="127"/>
        <v>7.4587414062820143E-2</v>
      </c>
      <c r="CC101" s="44">
        <f t="shared" si="128"/>
        <v>0.14443162893482378</v>
      </c>
      <c r="CD101" s="44">
        <f t="shared" si="129"/>
        <v>7.511157661886797E-2</v>
      </c>
      <c r="CE101" s="44">
        <f t="shared" si="130"/>
        <v>0.14349920066683505</v>
      </c>
      <c r="CF101" s="44">
        <f t="shared" si="131"/>
        <v>7.7615052570633281E-2</v>
      </c>
      <c r="CG101" s="44">
        <f t="shared" si="132"/>
        <v>0.10734844004467697</v>
      </c>
      <c r="CH101" s="44">
        <f t="shared" si="133"/>
        <v>0.10797236261230418</v>
      </c>
      <c r="CI101" s="44">
        <f t="shared" si="134"/>
        <v>0.10700645625096325</v>
      </c>
      <c r="CJ101" s="44">
        <f t="shared" si="135"/>
        <v>7.5164602800282893E-2</v>
      </c>
      <c r="CM101" s="38">
        <v>96</v>
      </c>
      <c r="CN101" s="39" t="s">
        <v>313</v>
      </c>
      <c r="CO101" s="44">
        <f t="shared" si="136"/>
        <v>9.8231050116795848E-3</v>
      </c>
      <c r="CP101" s="44">
        <f t="shared" si="137"/>
        <v>1.2065994998097655E-2</v>
      </c>
      <c r="CQ101" s="44">
        <f t="shared" si="138"/>
        <v>6.4386971528627469E-3</v>
      </c>
      <c r="CR101" s="44">
        <f t="shared" si="139"/>
        <v>5.7424393558920201E-3</v>
      </c>
      <c r="CS101" s="44">
        <f t="shared" si="140"/>
        <v>7.414506114685103E-3</v>
      </c>
      <c r="CT101" s="44">
        <f t="shared" si="141"/>
        <v>6.6348880269703706E-3</v>
      </c>
      <c r="CU101" s="44">
        <f t="shared" si="142"/>
        <v>5.9673466963384341E-3</v>
      </c>
      <c r="CV101" s="44">
        <f t="shared" si="143"/>
        <v>5.2037435917251969E-3</v>
      </c>
      <c r="CW101" s="44">
        <f t="shared" si="144"/>
        <v>1.5641303625561151E-3</v>
      </c>
      <c r="CX101" s="44">
        <f t="shared" si="145"/>
        <v>2.8988471703639486E-3</v>
      </c>
      <c r="CY101" s="44">
        <f t="shared" si="146"/>
        <v>3.8376128944009875E-3</v>
      </c>
      <c r="CZ101" s="44">
        <f t="shared" si="147"/>
        <v>2.3184753792070988E-3</v>
      </c>
      <c r="DA101" s="44">
        <f t="shared" si="148"/>
        <v>3.1413879293324173E-3</v>
      </c>
      <c r="DB101" s="44">
        <f t="shared" si="149"/>
        <v>2.925228542407662E-3</v>
      </c>
      <c r="DC101" s="44">
        <f t="shared" si="150"/>
        <v>1.2105263157894735E-3</v>
      </c>
      <c r="DD101" s="44">
        <f t="shared" si="151"/>
        <v>2.0844250013389532E-3</v>
      </c>
      <c r="DE101" s="44">
        <f t="shared" si="152"/>
        <v>1.383592395643358E-3</v>
      </c>
      <c r="DF101" s="44">
        <f t="shared" si="153"/>
        <v>1.1933986250051223E-3</v>
      </c>
      <c r="DG101" s="44">
        <f t="shared" si="154"/>
        <v>2.022042805087533E-3</v>
      </c>
      <c r="DH101" s="44">
        <f t="shared" si="155"/>
        <v>9.0133891942641565E-4</v>
      </c>
      <c r="DI101" s="44">
        <f t="shared" si="156"/>
        <v>1.4349920066683505E-3</v>
      </c>
      <c r="DJ101" s="44">
        <f t="shared" si="157"/>
        <v>6.2092042056506624E-4</v>
      </c>
      <c r="DK101" s="44">
        <f t="shared" si="158"/>
        <v>6.4409064026806182E-4</v>
      </c>
      <c r="DL101" s="44">
        <f t="shared" si="159"/>
        <v>4.3188945044921674E-4</v>
      </c>
      <c r="DM101" s="44">
        <f t="shared" si="160"/>
        <v>3.2101936875288974E-4</v>
      </c>
      <c r="DN101" s="43">
        <f t="shared" si="161"/>
        <v>7.5164602800282889E-5</v>
      </c>
      <c r="EU101" s="38">
        <v>96</v>
      </c>
      <c r="EV101" s="39" t="s">
        <v>313</v>
      </c>
      <c r="EW101" s="2" t="s">
        <v>490</v>
      </c>
      <c r="EX101" s="52">
        <f t="shared" si="162"/>
        <v>1.4075239823612503E-2</v>
      </c>
      <c r="EY101" s="52">
        <f t="shared" si="163"/>
        <v>1.0033272226707376E-2</v>
      </c>
      <c r="FB101" s="38">
        <v>96</v>
      </c>
      <c r="FC101" s="39" t="s">
        <v>313</v>
      </c>
      <c r="FD101" s="2" t="s">
        <v>490</v>
      </c>
      <c r="FE101" s="49">
        <f t="shared" si="164"/>
        <v>0.41617135913513387</v>
      </c>
    </row>
    <row r="102" spans="2:161" x14ac:dyDescent="0.25">
      <c r="B102" s="38">
        <v>97</v>
      </c>
      <c r="C102" s="39" t="s">
        <v>314</v>
      </c>
      <c r="D102" s="7">
        <v>2</v>
      </c>
      <c r="E102" s="7">
        <v>3</v>
      </c>
      <c r="F102" s="7">
        <v>2</v>
      </c>
      <c r="G102" s="7">
        <v>3</v>
      </c>
      <c r="H102" s="7">
        <v>3</v>
      </c>
      <c r="I102" s="7">
        <v>2</v>
      </c>
      <c r="J102" s="7">
        <v>3</v>
      </c>
      <c r="K102" s="7">
        <v>2</v>
      </c>
      <c r="L102" s="7">
        <v>3</v>
      </c>
      <c r="M102" s="7">
        <v>2</v>
      </c>
      <c r="N102" s="7">
        <v>3</v>
      </c>
      <c r="O102" s="7">
        <v>2</v>
      </c>
      <c r="P102" s="7">
        <v>3</v>
      </c>
      <c r="Q102" s="7">
        <v>3</v>
      </c>
      <c r="R102" s="2">
        <v>1</v>
      </c>
      <c r="S102" s="2">
        <v>2</v>
      </c>
      <c r="T102" s="7">
        <v>3</v>
      </c>
      <c r="U102" s="7">
        <v>2</v>
      </c>
      <c r="V102" s="7">
        <v>2</v>
      </c>
      <c r="W102" s="7">
        <v>2</v>
      </c>
      <c r="X102" s="7">
        <v>4</v>
      </c>
      <c r="Y102" s="7">
        <v>2</v>
      </c>
      <c r="Z102" s="7">
        <v>3</v>
      </c>
      <c r="AA102" s="7">
        <v>3</v>
      </c>
      <c r="AB102" s="7">
        <v>3</v>
      </c>
      <c r="AC102" s="7">
        <v>2</v>
      </c>
      <c r="AF102" s="38">
        <v>97</v>
      </c>
      <c r="AG102" s="39" t="s">
        <v>314</v>
      </c>
      <c r="AH102" s="7">
        <f t="shared" si="84"/>
        <v>4</v>
      </c>
      <c r="AI102" s="7">
        <f t="shared" si="85"/>
        <v>9</v>
      </c>
      <c r="AJ102" s="7">
        <f t="shared" si="86"/>
        <v>4</v>
      </c>
      <c r="AK102" s="7">
        <f t="shared" si="87"/>
        <v>9</v>
      </c>
      <c r="AL102" s="7">
        <f t="shared" si="88"/>
        <v>9</v>
      </c>
      <c r="AM102" s="7">
        <f t="shared" si="89"/>
        <v>4</v>
      </c>
      <c r="AN102" s="7">
        <f t="shared" si="90"/>
        <v>9</v>
      </c>
      <c r="AO102" s="7">
        <f t="shared" si="91"/>
        <v>4</v>
      </c>
      <c r="AP102" s="7">
        <f t="shared" si="92"/>
        <v>9</v>
      </c>
      <c r="AQ102" s="7">
        <f t="shared" si="93"/>
        <v>4</v>
      </c>
      <c r="AR102" s="7">
        <f t="shared" si="94"/>
        <v>9</v>
      </c>
      <c r="AS102" s="7">
        <f t="shared" si="95"/>
        <v>4</v>
      </c>
      <c r="AT102" s="7">
        <f t="shared" si="96"/>
        <v>9</v>
      </c>
      <c r="AU102" s="7">
        <f t="shared" si="97"/>
        <v>9</v>
      </c>
      <c r="AV102" s="7">
        <f t="shared" si="98"/>
        <v>1</v>
      </c>
      <c r="AW102" s="7">
        <f t="shared" si="99"/>
        <v>4</v>
      </c>
      <c r="AX102" s="7">
        <f t="shared" si="100"/>
        <v>9</v>
      </c>
      <c r="AY102" s="7">
        <f t="shared" si="101"/>
        <v>4</v>
      </c>
      <c r="AZ102" s="7">
        <f t="shared" si="102"/>
        <v>4</v>
      </c>
      <c r="BA102" s="7">
        <f t="shared" si="103"/>
        <v>4</v>
      </c>
      <c r="BB102" s="7">
        <f t="shared" si="104"/>
        <v>16</v>
      </c>
      <c r="BC102" s="7">
        <f t="shared" si="105"/>
        <v>4</v>
      </c>
      <c r="BD102" s="7">
        <f t="shared" si="106"/>
        <v>9</v>
      </c>
      <c r="BE102" s="7">
        <f t="shared" si="107"/>
        <v>9</v>
      </c>
      <c r="BF102" s="7">
        <f t="shared" si="108"/>
        <v>9</v>
      </c>
      <c r="BG102" s="7">
        <f t="shared" si="109"/>
        <v>4</v>
      </c>
      <c r="BI102" s="38">
        <v>97</v>
      </c>
      <c r="BJ102" s="39" t="s">
        <v>314</v>
      </c>
      <c r="BK102" s="44">
        <f t="shared" si="110"/>
        <v>6.6372331159997203E-2</v>
      </c>
      <c r="BL102" s="44">
        <f t="shared" si="111"/>
        <v>0.10969086361906959</v>
      </c>
      <c r="BM102" s="44">
        <f t="shared" si="112"/>
        <v>7.0754913767722499E-2</v>
      </c>
      <c r="BN102" s="44">
        <f t="shared" si="113"/>
        <v>0.11043152607484655</v>
      </c>
      <c r="BO102" s="44">
        <f t="shared" si="114"/>
        <v>0.1090368546277221</v>
      </c>
      <c r="BP102" s="44">
        <f t="shared" si="115"/>
        <v>7.3720978077448568E-2</v>
      </c>
      <c r="BQ102" s="44">
        <f t="shared" si="116"/>
        <v>0.11050642030256359</v>
      </c>
      <c r="BR102" s="44">
        <f t="shared" si="117"/>
        <v>7.079923254047886E-2</v>
      </c>
      <c r="BS102" s="44">
        <f t="shared" si="118"/>
        <v>3.55484173308208E-2</v>
      </c>
      <c r="BT102" s="44">
        <f t="shared" si="119"/>
        <v>7.4329414624716636E-2</v>
      </c>
      <c r="BU102" s="44">
        <f t="shared" si="120"/>
        <v>0.10660035817780522</v>
      </c>
      <c r="BV102" s="44">
        <f t="shared" si="121"/>
        <v>7.2452355600221841E-2</v>
      </c>
      <c r="BW102" s="44">
        <f t="shared" si="122"/>
        <v>0.10832372170111783</v>
      </c>
      <c r="BX102" s="44">
        <f t="shared" si="123"/>
        <v>0.1125087900926024</v>
      </c>
      <c r="BY102" s="44">
        <f t="shared" si="124"/>
        <v>5.2631578947368418E-2</v>
      </c>
      <c r="BZ102" s="44">
        <f t="shared" si="125"/>
        <v>9.9258333397093015E-2</v>
      </c>
      <c r="CA102" s="44">
        <f t="shared" si="126"/>
        <v>0.11529936630361318</v>
      </c>
      <c r="CB102" s="44">
        <f t="shared" si="127"/>
        <v>7.4587414062820143E-2</v>
      </c>
      <c r="CC102" s="44">
        <f t="shared" si="128"/>
        <v>7.221581446741189E-2</v>
      </c>
      <c r="CD102" s="44">
        <f t="shared" si="129"/>
        <v>7.511157661886797E-2</v>
      </c>
      <c r="CE102" s="44">
        <f t="shared" si="130"/>
        <v>0.14349920066683505</v>
      </c>
      <c r="CF102" s="44">
        <f t="shared" si="131"/>
        <v>7.7615052570633281E-2</v>
      </c>
      <c r="CG102" s="44">
        <f t="shared" si="132"/>
        <v>0.10734844004467697</v>
      </c>
      <c r="CH102" s="44">
        <f t="shared" si="133"/>
        <v>0.10797236261230418</v>
      </c>
      <c r="CI102" s="44">
        <f t="shared" si="134"/>
        <v>0.10700645625096325</v>
      </c>
      <c r="CJ102" s="44">
        <f t="shared" si="135"/>
        <v>7.5164602800282893E-2</v>
      </c>
      <c r="CM102" s="38">
        <v>97</v>
      </c>
      <c r="CN102" s="39" t="s">
        <v>314</v>
      </c>
      <c r="CO102" s="44">
        <f t="shared" si="136"/>
        <v>9.8231050116795848E-3</v>
      </c>
      <c r="CP102" s="44">
        <f t="shared" si="137"/>
        <v>1.2065994998097655E-2</v>
      </c>
      <c r="CQ102" s="44">
        <f t="shared" si="138"/>
        <v>6.4386971528627469E-3</v>
      </c>
      <c r="CR102" s="44">
        <f t="shared" si="139"/>
        <v>8.6136590338380305E-3</v>
      </c>
      <c r="CS102" s="44">
        <f t="shared" si="140"/>
        <v>7.414506114685103E-3</v>
      </c>
      <c r="CT102" s="44">
        <f t="shared" si="141"/>
        <v>4.423258684646914E-3</v>
      </c>
      <c r="CU102" s="44">
        <f t="shared" si="142"/>
        <v>5.9673466963384341E-3</v>
      </c>
      <c r="CV102" s="44">
        <f t="shared" si="143"/>
        <v>3.4691623944834642E-3</v>
      </c>
      <c r="CW102" s="44">
        <f t="shared" si="144"/>
        <v>1.5641303625561151E-3</v>
      </c>
      <c r="CX102" s="44">
        <f t="shared" si="145"/>
        <v>2.8988471703639486E-3</v>
      </c>
      <c r="CY102" s="44">
        <f t="shared" si="146"/>
        <v>3.8376128944009875E-3</v>
      </c>
      <c r="CZ102" s="44">
        <f t="shared" si="147"/>
        <v>2.3184753792070988E-3</v>
      </c>
      <c r="DA102" s="44">
        <f t="shared" si="148"/>
        <v>3.1413879293324173E-3</v>
      </c>
      <c r="DB102" s="44">
        <f t="shared" si="149"/>
        <v>2.925228542407662E-3</v>
      </c>
      <c r="DC102" s="44">
        <f t="shared" si="150"/>
        <v>1.2105263157894735E-3</v>
      </c>
      <c r="DD102" s="44">
        <f t="shared" si="151"/>
        <v>2.0844250013389532E-3</v>
      </c>
      <c r="DE102" s="44">
        <f t="shared" si="152"/>
        <v>2.0753885934650372E-3</v>
      </c>
      <c r="DF102" s="44">
        <f t="shared" si="153"/>
        <v>1.1933986250051223E-3</v>
      </c>
      <c r="DG102" s="44">
        <f t="shared" si="154"/>
        <v>1.0110214025437665E-3</v>
      </c>
      <c r="DH102" s="44">
        <f t="shared" si="155"/>
        <v>9.0133891942641565E-4</v>
      </c>
      <c r="DI102" s="44">
        <f t="shared" si="156"/>
        <v>1.4349920066683505E-3</v>
      </c>
      <c r="DJ102" s="44">
        <f t="shared" si="157"/>
        <v>6.2092042056506624E-4</v>
      </c>
      <c r="DK102" s="44">
        <f t="shared" si="158"/>
        <v>6.4409064026806182E-4</v>
      </c>
      <c r="DL102" s="44">
        <f t="shared" si="159"/>
        <v>4.3188945044921674E-4</v>
      </c>
      <c r="DM102" s="44">
        <f t="shared" si="160"/>
        <v>3.2101936875288974E-4</v>
      </c>
      <c r="DN102" s="43">
        <f t="shared" si="161"/>
        <v>7.5164602800282889E-5</v>
      </c>
      <c r="EU102" s="38">
        <v>97</v>
      </c>
      <c r="EV102" s="39" t="s">
        <v>314</v>
      </c>
      <c r="EW102" s="2" t="s">
        <v>491</v>
      </c>
      <c r="EX102" s="52">
        <f t="shared" si="162"/>
        <v>1.4587832921822388E-2</v>
      </c>
      <c r="EY102" s="52">
        <f t="shared" si="163"/>
        <v>9.5339361930636239E-3</v>
      </c>
      <c r="FB102" s="38">
        <v>97</v>
      </c>
      <c r="FC102" s="39" t="s">
        <v>314</v>
      </c>
      <c r="FD102" s="2" t="s">
        <v>491</v>
      </c>
      <c r="FE102" s="49">
        <f t="shared" si="164"/>
        <v>0.39524199687244527</v>
      </c>
    </row>
    <row r="103" spans="2:161" x14ac:dyDescent="0.25">
      <c r="B103" s="38">
        <v>98</v>
      </c>
      <c r="C103" s="39" t="s">
        <v>315</v>
      </c>
      <c r="D103" s="7">
        <v>2</v>
      </c>
      <c r="E103" s="7">
        <v>2</v>
      </c>
      <c r="F103" s="7">
        <v>2</v>
      </c>
      <c r="G103" s="7">
        <v>2</v>
      </c>
      <c r="H103" s="7">
        <v>3</v>
      </c>
      <c r="I103" s="7">
        <v>2</v>
      </c>
      <c r="J103" s="7">
        <v>3</v>
      </c>
      <c r="K103" s="7">
        <v>2</v>
      </c>
      <c r="L103" s="7">
        <v>2</v>
      </c>
      <c r="M103" s="7">
        <v>3</v>
      </c>
      <c r="N103" s="7">
        <v>3</v>
      </c>
      <c r="O103" s="7">
        <v>4</v>
      </c>
      <c r="P103" s="7">
        <v>2</v>
      </c>
      <c r="Q103" s="7">
        <v>3</v>
      </c>
      <c r="R103" s="2">
        <v>1</v>
      </c>
      <c r="S103" s="2">
        <v>2</v>
      </c>
      <c r="T103" s="7">
        <v>3</v>
      </c>
      <c r="U103" s="7">
        <v>2</v>
      </c>
      <c r="V103" s="7">
        <v>3</v>
      </c>
      <c r="W103" s="7">
        <v>2</v>
      </c>
      <c r="X103" s="7">
        <v>4</v>
      </c>
      <c r="Y103" s="7">
        <v>2</v>
      </c>
      <c r="Z103" s="7">
        <v>2</v>
      </c>
      <c r="AA103" s="7">
        <v>2</v>
      </c>
      <c r="AB103" s="7">
        <v>3</v>
      </c>
      <c r="AC103" s="7">
        <v>2</v>
      </c>
      <c r="AF103" s="38">
        <v>98</v>
      </c>
      <c r="AG103" s="39" t="s">
        <v>315</v>
      </c>
      <c r="AH103" s="7">
        <f t="shared" si="84"/>
        <v>4</v>
      </c>
      <c r="AI103" s="7">
        <f t="shared" si="85"/>
        <v>4</v>
      </c>
      <c r="AJ103" s="7">
        <f t="shared" si="86"/>
        <v>4</v>
      </c>
      <c r="AK103" s="7">
        <f t="shared" si="87"/>
        <v>4</v>
      </c>
      <c r="AL103" s="7">
        <f t="shared" si="88"/>
        <v>9</v>
      </c>
      <c r="AM103" s="7">
        <f t="shared" si="89"/>
        <v>4</v>
      </c>
      <c r="AN103" s="7">
        <f t="shared" si="90"/>
        <v>9</v>
      </c>
      <c r="AO103" s="7">
        <f t="shared" si="91"/>
        <v>4</v>
      </c>
      <c r="AP103" s="7">
        <f t="shared" si="92"/>
        <v>4</v>
      </c>
      <c r="AQ103" s="7">
        <f t="shared" si="93"/>
        <v>9</v>
      </c>
      <c r="AR103" s="7">
        <f t="shared" si="94"/>
        <v>9</v>
      </c>
      <c r="AS103" s="7">
        <f t="shared" si="95"/>
        <v>16</v>
      </c>
      <c r="AT103" s="7">
        <f t="shared" si="96"/>
        <v>4</v>
      </c>
      <c r="AU103" s="7">
        <f t="shared" si="97"/>
        <v>9</v>
      </c>
      <c r="AV103" s="7">
        <f t="shared" si="98"/>
        <v>1</v>
      </c>
      <c r="AW103" s="7">
        <f t="shared" si="99"/>
        <v>4</v>
      </c>
      <c r="AX103" s="7">
        <f t="shared" si="100"/>
        <v>9</v>
      </c>
      <c r="AY103" s="7">
        <f t="shared" si="101"/>
        <v>4</v>
      </c>
      <c r="AZ103" s="7">
        <f t="shared" si="102"/>
        <v>9</v>
      </c>
      <c r="BA103" s="7">
        <f t="shared" si="103"/>
        <v>4</v>
      </c>
      <c r="BB103" s="7">
        <f t="shared" si="104"/>
        <v>16</v>
      </c>
      <c r="BC103" s="7">
        <f t="shared" si="105"/>
        <v>4</v>
      </c>
      <c r="BD103" s="7">
        <f t="shared" si="106"/>
        <v>4</v>
      </c>
      <c r="BE103" s="7">
        <f t="shared" si="107"/>
        <v>4</v>
      </c>
      <c r="BF103" s="7">
        <f t="shared" si="108"/>
        <v>9</v>
      </c>
      <c r="BG103" s="7">
        <f t="shared" si="109"/>
        <v>4</v>
      </c>
      <c r="BI103" s="38">
        <v>98</v>
      </c>
      <c r="BJ103" s="39" t="s">
        <v>315</v>
      </c>
      <c r="BK103" s="44">
        <f t="shared" si="110"/>
        <v>6.6372331159997203E-2</v>
      </c>
      <c r="BL103" s="44">
        <f t="shared" si="111"/>
        <v>7.3127242412713067E-2</v>
      </c>
      <c r="BM103" s="44">
        <f t="shared" si="112"/>
        <v>7.0754913767722499E-2</v>
      </c>
      <c r="BN103" s="44">
        <f t="shared" si="113"/>
        <v>7.3621017383231027E-2</v>
      </c>
      <c r="BO103" s="44">
        <f t="shared" si="114"/>
        <v>0.1090368546277221</v>
      </c>
      <c r="BP103" s="44">
        <f t="shared" si="115"/>
        <v>7.3720978077448568E-2</v>
      </c>
      <c r="BQ103" s="44">
        <f t="shared" si="116"/>
        <v>0.11050642030256359</v>
      </c>
      <c r="BR103" s="44">
        <f t="shared" si="117"/>
        <v>7.079923254047886E-2</v>
      </c>
      <c r="BS103" s="44">
        <f t="shared" si="118"/>
        <v>2.3698944887213864E-2</v>
      </c>
      <c r="BT103" s="44">
        <f t="shared" si="119"/>
        <v>0.11149412193707495</v>
      </c>
      <c r="BU103" s="44">
        <f t="shared" si="120"/>
        <v>0.10660035817780522</v>
      </c>
      <c r="BV103" s="44">
        <f t="shared" si="121"/>
        <v>0.14490471120044368</v>
      </c>
      <c r="BW103" s="44">
        <f t="shared" si="122"/>
        <v>7.221581446741189E-2</v>
      </c>
      <c r="BX103" s="44">
        <f t="shared" si="123"/>
        <v>0.1125087900926024</v>
      </c>
      <c r="BY103" s="44">
        <f t="shared" si="124"/>
        <v>5.2631578947368418E-2</v>
      </c>
      <c r="BZ103" s="44">
        <f t="shared" si="125"/>
        <v>9.9258333397093015E-2</v>
      </c>
      <c r="CA103" s="44">
        <f t="shared" si="126"/>
        <v>0.11529936630361318</v>
      </c>
      <c r="CB103" s="44">
        <f t="shared" si="127"/>
        <v>7.4587414062820143E-2</v>
      </c>
      <c r="CC103" s="44">
        <f t="shared" si="128"/>
        <v>0.10832372170111783</v>
      </c>
      <c r="CD103" s="44">
        <f t="shared" si="129"/>
        <v>7.511157661886797E-2</v>
      </c>
      <c r="CE103" s="44">
        <f t="shared" si="130"/>
        <v>0.14349920066683505</v>
      </c>
      <c r="CF103" s="44">
        <f t="shared" si="131"/>
        <v>7.7615052570633281E-2</v>
      </c>
      <c r="CG103" s="44">
        <f t="shared" si="132"/>
        <v>7.156562669645132E-2</v>
      </c>
      <c r="CH103" s="44">
        <f t="shared" si="133"/>
        <v>7.198157507486945E-2</v>
      </c>
      <c r="CI103" s="44">
        <f t="shared" si="134"/>
        <v>0.10700645625096325</v>
      </c>
      <c r="CJ103" s="44">
        <f t="shared" si="135"/>
        <v>7.5164602800282893E-2</v>
      </c>
      <c r="CM103" s="38">
        <v>98</v>
      </c>
      <c r="CN103" s="39" t="s">
        <v>315</v>
      </c>
      <c r="CO103" s="44">
        <f t="shared" si="136"/>
        <v>9.8231050116795848E-3</v>
      </c>
      <c r="CP103" s="44">
        <f t="shared" si="137"/>
        <v>8.0439966653984372E-3</v>
      </c>
      <c r="CQ103" s="44">
        <f t="shared" si="138"/>
        <v>6.4386971528627469E-3</v>
      </c>
      <c r="CR103" s="44">
        <f t="shared" si="139"/>
        <v>5.7424393558920201E-3</v>
      </c>
      <c r="CS103" s="44">
        <f t="shared" si="140"/>
        <v>7.414506114685103E-3</v>
      </c>
      <c r="CT103" s="44">
        <f t="shared" si="141"/>
        <v>4.423258684646914E-3</v>
      </c>
      <c r="CU103" s="44">
        <f t="shared" si="142"/>
        <v>5.9673466963384341E-3</v>
      </c>
      <c r="CV103" s="44">
        <f t="shared" si="143"/>
        <v>3.4691623944834642E-3</v>
      </c>
      <c r="CW103" s="44">
        <f t="shared" si="144"/>
        <v>1.04275357503741E-3</v>
      </c>
      <c r="CX103" s="44">
        <f t="shared" si="145"/>
        <v>4.3482707555459231E-3</v>
      </c>
      <c r="CY103" s="44">
        <f t="shared" si="146"/>
        <v>3.8376128944009875E-3</v>
      </c>
      <c r="CZ103" s="44">
        <f t="shared" si="147"/>
        <v>4.6369507584141977E-3</v>
      </c>
      <c r="DA103" s="44">
        <f t="shared" si="148"/>
        <v>2.094258619554945E-3</v>
      </c>
      <c r="DB103" s="44">
        <f t="shared" si="149"/>
        <v>2.925228542407662E-3</v>
      </c>
      <c r="DC103" s="44">
        <f t="shared" si="150"/>
        <v>1.2105263157894735E-3</v>
      </c>
      <c r="DD103" s="44">
        <f t="shared" si="151"/>
        <v>2.0844250013389532E-3</v>
      </c>
      <c r="DE103" s="44">
        <f t="shared" si="152"/>
        <v>2.0753885934650372E-3</v>
      </c>
      <c r="DF103" s="44">
        <f t="shared" si="153"/>
        <v>1.1933986250051223E-3</v>
      </c>
      <c r="DG103" s="44">
        <f t="shared" si="154"/>
        <v>1.5165321038156496E-3</v>
      </c>
      <c r="DH103" s="44">
        <f t="shared" si="155"/>
        <v>9.0133891942641565E-4</v>
      </c>
      <c r="DI103" s="44">
        <f t="shared" si="156"/>
        <v>1.4349920066683505E-3</v>
      </c>
      <c r="DJ103" s="44">
        <f t="shared" si="157"/>
        <v>6.2092042056506624E-4</v>
      </c>
      <c r="DK103" s="44">
        <f t="shared" si="158"/>
        <v>4.2939376017870793E-4</v>
      </c>
      <c r="DL103" s="44">
        <f t="shared" si="159"/>
        <v>2.8792630029947781E-4</v>
      </c>
      <c r="DM103" s="44">
        <f t="shared" si="160"/>
        <v>3.2101936875288974E-4</v>
      </c>
      <c r="DN103" s="43">
        <f t="shared" si="161"/>
        <v>7.5164602800282889E-5</v>
      </c>
      <c r="EU103" s="38">
        <v>98</v>
      </c>
      <c r="EV103" s="39" t="s">
        <v>315</v>
      </c>
      <c r="EW103" s="2" t="s">
        <v>492</v>
      </c>
      <c r="EX103" s="52">
        <f t="shared" si="162"/>
        <v>1.534201889124864E-2</v>
      </c>
      <c r="EY103" s="52">
        <f t="shared" si="163"/>
        <v>9.0340060932668671E-3</v>
      </c>
      <c r="FB103" s="38">
        <v>98</v>
      </c>
      <c r="FC103" s="39" t="s">
        <v>315</v>
      </c>
      <c r="FD103" s="2" t="s">
        <v>492</v>
      </c>
      <c r="FE103" s="49">
        <f t="shared" si="164"/>
        <v>0.37061030660272049</v>
      </c>
    </row>
    <row r="104" spans="2:161" x14ac:dyDescent="0.25">
      <c r="B104" s="38">
        <v>99</v>
      </c>
      <c r="C104" s="38" t="s">
        <v>316</v>
      </c>
      <c r="D104" s="7">
        <v>2</v>
      </c>
      <c r="E104" s="7">
        <v>2</v>
      </c>
      <c r="F104" s="7">
        <v>2</v>
      </c>
      <c r="G104" s="7">
        <v>3</v>
      </c>
      <c r="H104" s="7">
        <v>2</v>
      </c>
      <c r="I104" s="7">
        <v>2</v>
      </c>
      <c r="J104" s="7">
        <v>3</v>
      </c>
      <c r="K104" s="7">
        <v>2</v>
      </c>
      <c r="L104" s="7">
        <v>2</v>
      </c>
      <c r="M104" s="7">
        <v>3</v>
      </c>
      <c r="N104" s="7">
        <v>2</v>
      </c>
      <c r="O104" s="7">
        <v>2</v>
      </c>
      <c r="P104" s="7">
        <v>2</v>
      </c>
      <c r="Q104" s="7">
        <v>3</v>
      </c>
      <c r="R104" s="2">
        <v>1</v>
      </c>
      <c r="S104" s="2">
        <v>2</v>
      </c>
      <c r="T104" s="7">
        <v>3</v>
      </c>
      <c r="U104" s="7">
        <v>2</v>
      </c>
      <c r="V104" s="7">
        <v>2</v>
      </c>
      <c r="W104" s="7">
        <v>3</v>
      </c>
      <c r="X104" s="7">
        <v>2</v>
      </c>
      <c r="Y104" s="7">
        <v>2</v>
      </c>
      <c r="Z104" s="7">
        <v>2</v>
      </c>
      <c r="AA104" s="7">
        <v>2</v>
      </c>
      <c r="AB104" s="7">
        <v>2</v>
      </c>
      <c r="AC104" s="7">
        <v>3</v>
      </c>
      <c r="AF104" s="38">
        <v>99</v>
      </c>
      <c r="AG104" s="38" t="s">
        <v>316</v>
      </c>
      <c r="AH104" s="7">
        <f t="shared" si="84"/>
        <v>4</v>
      </c>
      <c r="AI104" s="7">
        <f t="shared" si="85"/>
        <v>4</v>
      </c>
      <c r="AJ104" s="7">
        <f t="shared" si="86"/>
        <v>4</v>
      </c>
      <c r="AK104" s="7">
        <f t="shared" si="87"/>
        <v>9</v>
      </c>
      <c r="AL104" s="7">
        <f t="shared" si="88"/>
        <v>4</v>
      </c>
      <c r="AM104" s="7">
        <f t="shared" si="89"/>
        <v>4</v>
      </c>
      <c r="AN104" s="7">
        <f t="shared" si="90"/>
        <v>9</v>
      </c>
      <c r="AO104" s="7">
        <f t="shared" si="91"/>
        <v>4</v>
      </c>
      <c r="AP104" s="7">
        <f t="shared" si="92"/>
        <v>4</v>
      </c>
      <c r="AQ104" s="7">
        <f t="shared" si="93"/>
        <v>9</v>
      </c>
      <c r="AR104" s="7">
        <f t="shared" si="94"/>
        <v>4</v>
      </c>
      <c r="AS104" s="7">
        <f t="shared" si="95"/>
        <v>4</v>
      </c>
      <c r="AT104" s="7">
        <f t="shared" si="96"/>
        <v>4</v>
      </c>
      <c r="AU104" s="7">
        <f t="shared" si="97"/>
        <v>9</v>
      </c>
      <c r="AV104" s="7">
        <f t="shared" si="98"/>
        <v>1</v>
      </c>
      <c r="AW104" s="7">
        <f t="shared" si="99"/>
        <v>4</v>
      </c>
      <c r="AX104" s="7">
        <f t="shared" si="100"/>
        <v>9</v>
      </c>
      <c r="AY104" s="7">
        <f t="shared" si="101"/>
        <v>4</v>
      </c>
      <c r="AZ104" s="7">
        <f t="shared" si="102"/>
        <v>4</v>
      </c>
      <c r="BA104" s="7">
        <f t="shared" si="103"/>
        <v>9</v>
      </c>
      <c r="BB104" s="7">
        <f t="shared" si="104"/>
        <v>4</v>
      </c>
      <c r="BC104" s="7">
        <f t="shared" si="105"/>
        <v>4</v>
      </c>
      <c r="BD104" s="7">
        <f t="shared" si="106"/>
        <v>4</v>
      </c>
      <c r="BE104" s="7">
        <f t="shared" si="107"/>
        <v>4</v>
      </c>
      <c r="BF104" s="7">
        <f t="shared" si="108"/>
        <v>4</v>
      </c>
      <c r="BG104" s="7">
        <f t="shared" si="109"/>
        <v>9</v>
      </c>
      <c r="BI104" s="38">
        <v>99</v>
      </c>
      <c r="BJ104" s="38" t="s">
        <v>316</v>
      </c>
      <c r="BK104" s="44">
        <f t="shared" si="110"/>
        <v>6.6372331159997203E-2</v>
      </c>
      <c r="BL104" s="44">
        <f t="shared" si="111"/>
        <v>7.3127242412713067E-2</v>
      </c>
      <c r="BM104" s="44">
        <f t="shared" si="112"/>
        <v>7.0754913767722499E-2</v>
      </c>
      <c r="BN104" s="44">
        <f t="shared" si="113"/>
        <v>0.11043152607484655</v>
      </c>
      <c r="BO104" s="44">
        <f t="shared" si="114"/>
        <v>7.2691236418481395E-2</v>
      </c>
      <c r="BP104" s="44">
        <f t="shared" si="115"/>
        <v>7.3720978077448568E-2</v>
      </c>
      <c r="BQ104" s="44">
        <f t="shared" si="116"/>
        <v>0.11050642030256359</v>
      </c>
      <c r="BR104" s="44">
        <f t="shared" si="117"/>
        <v>7.079923254047886E-2</v>
      </c>
      <c r="BS104" s="44">
        <f t="shared" si="118"/>
        <v>2.3698944887213864E-2</v>
      </c>
      <c r="BT104" s="44">
        <f t="shared" si="119"/>
        <v>0.11149412193707495</v>
      </c>
      <c r="BU104" s="44">
        <f t="shared" si="120"/>
        <v>7.1066905451870152E-2</v>
      </c>
      <c r="BV104" s="44">
        <f t="shared" si="121"/>
        <v>7.2452355600221841E-2</v>
      </c>
      <c r="BW104" s="44">
        <f t="shared" si="122"/>
        <v>7.221581446741189E-2</v>
      </c>
      <c r="BX104" s="44">
        <f t="shared" si="123"/>
        <v>0.1125087900926024</v>
      </c>
      <c r="BY104" s="44">
        <f t="shared" si="124"/>
        <v>5.2631578947368418E-2</v>
      </c>
      <c r="BZ104" s="44">
        <f t="shared" si="125"/>
        <v>9.9258333397093015E-2</v>
      </c>
      <c r="CA104" s="44">
        <f t="shared" si="126"/>
        <v>0.11529936630361318</v>
      </c>
      <c r="CB104" s="44">
        <f t="shared" si="127"/>
        <v>7.4587414062820143E-2</v>
      </c>
      <c r="CC104" s="44">
        <f t="shared" si="128"/>
        <v>7.221581446741189E-2</v>
      </c>
      <c r="CD104" s="44">
        <f t="shared" si="129"/>
        <v>0.11266736492830196</v>
      </c>
      <c r="CE104" s="44">
        <f t="shared" si="130"/>
        <v>7.1749600333417526E-2</v>
      </c>
      <c r="CF104" s="44">
        <f t="shared" si="131"/>
        <v>7.7615052570633281E-2</v>
      </c>
      <c r="CG104" s="44">
        <f t="shared" si="132"/>
        <v>7.156562669645132E-2</v>
      </c>
      <c r="CH104" s="44">
        <f t="shared" si="133"/>
        <v>7.198157507486945E-2</v>
      </c>
      <c r="CI104" s="44">
        <f t="shared" si="134"/>
        <v>7.1337637500642162E-2</v>
      </c>
      <c r="CJ104" s="44">
        <f t="shared" si="135"/>
        <v>0.11274690420042432</v>
      </c>
      <c r="CM104" s="38">
        <v>99</v>
      </c>
      <c r="CN104" s="38" t="s">
        <v>316</v>
      </c>
      <c r="CO104" s="44">
        <f t="shared" si="136"/>
        <v>9.8231050116795848E-3</v>
      </c>
      <c r="CP104" s="44">
        <f t="shared" si="137"/>
        <v>8.0439966653984372E-3</v>
      </c>
      <c r="CQ104" s="44">
        <f t="shared" si="138"/>
        <v>6.4386971528627469E-3</v>
      </c>
      <c r="CR104" s="44">
        <f t="shared" si="139"/>
        <v>8.6136590338380305E-3</v>
      </c>
      <c r="CS104" s="44">
        <f t="shared" si="140"/>
        <v>4.943004076456735E-3</v>
      </c>
      <c r="CT104" s="44">
        <f t="shared" si="141"/>
        <v>4.423258684646914E-3</v>
      </c>
      <c r="CU104" s="44">
        <f t="shared" si="142"/>
        <v>5.9673466963384341E-3</v>
      </c>
      <c r="CV104" s="44">
        <f t="shared" si="143"/>
        <v>3.4691623944834642E-3</v>
      </c>
      <c r="CW104" s="44">
        <f t="shared" si="144"/>
        <v>1.04275357503741E-3</v>
      </c>
      <c r="CX104" s="44">
        <f t="shared" si="145"/>
        <v>4.3482707555459231E-3</v>
      </c>
      <c r="CY104" s="44">
        <f t="shared" si="146"/>
        <v>2.5584085962673253E-3</v>
      </c>
      <c r="CZ104" s="44">
        <f t="shared" si="147"/>
        <v>2.3184753792070988E-3</v>
      </c>
      <c r="DA104" s="44">
        <f t="shared" si="148"/>
        <v>2.094258619554945E-3</v>
      </c>
      <c r="DB104" s="44">
        <f t="shared" si="149"/>
        <v>2.925228542407662E-3</v>
      </c>
      <c r="DC104" s="44">
        <f t="shared" si="150"/>
        <v>1.2105263157894735E-3</v>
      </c>
      <c r="DD104" s="44">
        <f t="shared" si="151"/>
        <v>2.0844250013389532E-3</v>
      </c>
      <c r="DE104" s="44">
        <f t="shared" si="152"/>
        <v>2.0753885934650372E-3</v>
      </c>
      <c r="DF104" s="44">
        <f t="shared" si="153"/>
        <v>1.1933986250051223E-3</v>
      </c>
      <c r="DG104" s="44">
        <f t="shared" si="154"/>
        <v>1.0110214025437665E-3</v>
      </c>
      <c r="DH104" s="44">
        <f t="shared" si="155"/>
        <v>1.3520083791396236E-3</v>
      </c>
      <c r="DI104" s="44">
        <f t="shared" si="156"/>
        <v>7.1749600333417525E-4</v>
      </c>
      <c r="DJ104" s="44">
        <f t="shared" si="157"/>
        <v>6.2092042056506624E-4</v>
      </c>
      <c r="DK104" s="44">
        <f t="shared" si="158"/>
        <v>4.2939376017870793E-4</v>
      </c>
      <c r="DL104" s="44">
        <f t="shared" si="159"/>
        <v>2.8792630029947781E-4</v>
      </c>
      <c r="DM104" s="44">
        <f t="shared" si="160"/>
        <v>2.140129125019265E-4</v>
      </c>
      <c r="DN104" s="43">
        <f t="shared" si="161"/>
        <v>1.1274690420042433E-4</v>
      </c>
      <c r="EU104" s="38">
        <v>99</v>
      </c>
      <c r="EV104" s="38" t="s">
        <v>316</v>
      </c>
      <c r="EW104" s="2" t="s">
        <v>493</v>
      </c>
      <c r="EX104" s="52">
        <f t="shared" si="162"/>
        <v>1.5616450129599462E-2</v>
      </c>
      <c r="EY104" s="52">
        <f t="shared" si="163"/>
        <v>7.436940755053161E-3</v>
      </c>
      <c r="FB104" s="38">
        <v>99</v>
      </c>
      <c r="FC104" s="38" t="s">
        <v>316</v>
      </c>
      <c r="FD104" s="2" t="s">
        <v>493</v>
      </c>
      <c r="FE104" s="49">
        <f t="shared" si="164"/>
        <v>0.32259639340103197</v>
      </c>
    </row>
    <row r="105" spans="2:161" x14ac:dyDescent="0.25">
      <c r="B105" s="38">
        <v>100</v>
      </c>
      <c r="C105" s="38" t="s">
        <v>317</v>
      </c>
      <c r="D105" s="7">
        <v>2</v>
      </c>
      <c r="E105" s="7">
        <v>2</v>
      </c>
      <c r="F105" s="7">
        <v>3</v>
      </c>
      <c r="G105" s="7">
        <v>2</v>
      </c>
      <c r="H105" s="7">
        <v>2</v>
      </c>
      <c r="I105" s="7">
        <v>3</v>
      </c>
      <c r="J105" s="7">
        <v>3</v>
      </c>
      <c r="K105" s="7">
        <v>4</v>
      </c>
      <c r="L105" s="7">
        <v>2</v>
      </c>
      <c r="M105" s="7">
        <v>3</v>
      </c>
      <c r="N105" s="7">
        <v>2</v>
      </c>
      <c r="O105" s="7">
        <v>3</v>
      </c>
      <c r="P105" s="7">
        <v>2</v>
      </c>
      <c r="Q105" s="7">
        <v>3</v>
      </c>
      <c r="R105" s="2">
        <v>2</v>
      </c>
      <c r="S105" s="2">
        <v>2</v>
      </c>
      <c r="T105" s="7">
        <v>2</v>
      </c>
      <c r="U105" s="7">
        <v>3</v>
      </c>
      <c r="V105" s="7">
        <v>3</v>
      </c>
      <c r="W105" s="7">
        <v>3</v>
      </c>
      <c r="X105" s="7">
        <v>2</v>
      </c>
      <c r="Y105" s="7">
        <v>2</v>
      </c>
      <c r="Z105" s="7">
        <v>2</v>
      </c>
      <c r="AA105" s="7">
        <v>2</v>
      </c>
      <c r="AB105" s="7">
        <v>2</v>
      </c>
      <c r="AC105" s="7">
        <v>3</v>
      </c>
      <c r="AF105" s="38">
        <v>100</v>
      </c>
      <c r="AG105" s="38" t="s">
        <v>317</v>
      </c>
      <c r="AH105" s="7">
        <f t="shared" si="84"/>
        <v>4</v>
      </c>
      <c r="AI105" s="7">
        <f t="shared" si="85"/>
        <v>4</v>
      </c>
      <c r="AJ105" s="7">
        <f t="shared" si="86"/>
        <v>9</v>
      </c>
      <c r="AK105" s="7">
        <f t="shared" si="87"/>
        <v>4</v>
      </c>
      <c r="AL105" s="7">
        <f t="shared" si="88"/>
        <v>4</v>
      </c>
      <c r="AM105" s="7">
        <f t="shared" si="89"/>
        <v>9</v>
      </c>
      <c r="AN105" s="7">
        <f t="shared" si="90"/>
        <v>9</v>
      </c>
      <c r="AO105" s="7">
        <f t="shared" si="91"/>
        <v>16</v>
      </c>
      <c r="AP105" s="7">
        <f t="shared" si="92"/>
        <v>4</v>
      </c>
      <c r="AQ105" s="7">
        <f t="shared" si="93"/>
        <v>9</v>
      </c>
      <c r="AR105" s="7">
        <f t="shared" si="94"/>
        <v>4</v>
      </c>
      <c r="AS105" s="7">
        <f t="shared" si="95"/>
        <v>9</v>
      </c>
      <c r="AT105" s="7">
        <f t="shared" si="96"/>
        <v>4</v>
      </c>
      <c r="AU105" s="7">
        <f t="shared" si="97"/>
        <v>9</v>
      </c>
      <c r="AV105" s="7">
        <f t="shared" si="98"/>
        <v>4</v>
      </c>
      <c r="AW105" s="7">
        <f t="shared" si="99"/>
        <v>4</v>
      </c>
      <c r="AX105" s="7">
        <f t="shared" si="100"/>
        <v>4</v>
      </c>
      <c r="AY105" s="7">
        <f t="shared" si="101"/>
        <v>9</v>
      </c>
      <c r="AZ105" s="7">
        <f t="shared" si="102"/>
        <v>9</v>
      </c>
      <c r="BA105" s="7">
        <f t="shared" si="103"/>
        <v>9</v>
      </c>
      <c r="BB105" s="7">
        <f t="shared" si="104"/>
        <v>4</v>
      </c>
      <c r="BC105" s="7">
        <f t="shared" si="105"/>
        <v>4</v>
      </c>
      <c r="BD105" s="7">
        <f t="shared" si="106"/>
        <v>4</v>
      </c>
      <c r="BE105" s="7">
        <f t="shared" si="107"/>
        <v>4</v>
      </c>
      <c r="BF105" s="7">
        <f t="shared" si="108"/>
        <v>4</v>
      </c>
      <c r="BG105" s="7">
        <f t="shared" si="109"/>
        <v>9</v>
      </c>
      <c r="BI105" s="38">
        <v>100</v>
      </c>
      <c r="BJ105" s="38" t="s">
        <v>317</v>
      </c>
      <c r="BK105" s="44">
        <f t="shared" si="110"/>
        <v>6.6372331159997203E-2</v>
      </c>
      <c r="BL105" s="44">
        <f t="shared" si="111"/>
        <v>7.3127242412713067E-2</v>
      </c>
      <c r="BM105" s="44">
        <f t="shared" si="112"/>
        <v>0.10613237065158375</v>
      </c>
      <c r="BN105" s="44">
        <f t="shared" si="113"/>
        <v>7.3621017383231027E-2</v>
      </c>
      <c r="BO105" s="44">
        <f t="shared" si="114"/>
        <v>7.2691236418481395E-2</v>
      </c>
      <c r="BP105" s="44">
        <f t="shared" si="115"/>
        <v>0.11058146711617285</v>
      </c>
      <c r="BQ105" s="44">
        <f t="shared" si="116"/>
        <v>0.11050642030256359</v>
      </c>
      <c r="BR105" s="44">
        <f t="shared" si="117"/>
        <v>0.14159846508095772</v>
      </c>
      <c r="BS105" s="44">
        <f t="shared" si="118"/>
        <v>2.3698944887213864E-2</v>
      </c>
      <c r="BT105" s="44">
        <f t="shared" si="119"/>
        <v>0.11149412193707495</v>
      </c>
      <c r="BU105" s="44">
        <f t="shared" si="120"/>
        <v>7.1066905451870152E-2</v>
      </c>
      <c r="BV105" s="44">
        <f t="shared" si="121"/>
        <v>0.10867853340033277</v>
      </c>
      <c r="BW105" s="44">
        <f t="shared" si="122"/>
        <v>7.221581446741189E-2</v>
      </c>
      <c r="BX105" s="44">
        <f t="shared" si="123"/>
        <v>0.1125087900926024</v>
      </c>
      <c r="BY105" s="44">
        <f t="shared" si="124"/>
        <v>0.10526315789473684</v>
      </c>
      <c r="BZ105" s="44">
        <f t="shared" si="125"/>
        <v>9.9258333397093015E-2</v>
      </c>
      <c r="CA105" s="44">
        <f t="shared" si="126"/>
        <v>7.6866244202408784E-2</v>
      </c>
      <c r="CB105" s="44">
        <f t="shared" si="127"/>
        <v>0.11188112109423022</v>
      </c>
      <c r="CC105" s="44">
        <f t="shared" si="128"/>
        <v>0.10832372170111783</v>
      </c>
      <c r="CD105" s="44">
        <f t="shared" si="129"/>
        <v>0.11266736492830196</v>
      </c>
      <c r="CE105" s="44">
        <f t="shared" si="130"/>
        <v>7.1749600333417526E-2</v>
      </c>
      <c r="CF105" s="44">
        <f t="shared" si="131"/>
        <v>7.7615052570633281E-2</v>
      </c>
      <c r="CG105" s="44">
        <f t="shared" si="132"/>
        <v>7.156562669645132E-2</v>
      </c>
      <c r="CH105" s="44">
        <f t="shared" si="133"/>
        <v>7.198157507486945E-2</v>
      </c>
      <c r="CI105" s="44">
        <f t="shared" si="134"/>
        <v>7.1337637500642162E-2</v>
      </c>
      <c r="CJ105" s="44">
        <f t="shared" si="135"/>
        <v>0.11274690420042432</v>
      </c>
      <c r="CM105" s="38">
        <v>100</v>
      </c>
      <c r="CN105" s="38" t="s">
        <v>317</v>
      </c>
      <c r="CO105" s="44">
        <f t="shared" si="136"/>
        <v>9.8231050116795848E-3</v>
      </c>
      <c r="CP105" s="44">
        <f t="shared" si="137"/>
        <v>8.0439966653984372E-3</v>
      </c>
      <c r="CQ105" s="44">
        <f t="shared" si="138"/>
        <v>9.6580457292941204E-3</v>
      </c>
      <c r="CR105" s="44">
        <f t="shared" si="139"/>
        <v>5.7424393558920201E-3</v>
      </c>
      <c r="CS105" s="44">
        <f t="shared" si="140"/>
        <v>4.943004076456735E-3</v>
      </c>
      <c r="CT105" s="44">
        <f t="shared" si="141"/>
        <v>6.6348880269703706E-3</v>
      </c>
      <c r="CU105" s="44">
        <f t="shared" si="142"/>
        <v>5.9673466963384341E-3</v>
      </c>
      <c r="CV105" s="44">
        <f t="shared" si="143"/>
        <v>6.9383247889669283E-3</v>
      </c>
      <c r="CW105" s="44">
        <f t="shared" si="144"/>
        <v>1.04275357503741E-3</v>
      </c>
      <c r="CX105" s="44">
        <f t="shared" si="145"/>
        <v>4.3482707555459231E-3</v>
      </c>
      <c r="CY105" s="44">
        <f t="shared" si="146"/>
        <v>2.5584085962673253E-3</v>
      </c>
      <c r="CZ105" s="44">
        <f t="shared" si="147"/>
        <v>3.4777130688106489E-3</v>
      </c>
      <c r="DA105" s="44">
        <f t="shared" si="148"/>
        <v>2.094258619554945E-3</v>
      </c>
      <c r="DB105" s="44">
        <f t="shared" si="149"/>
        <v>2.925228542407662E-3</v>
      </c>
      <c r="DC105" s="44">
        <f t="shared" si="150"/>
        <v>2.4210526315789471E-3</v>
      </c>
      <c r="DD105" s="44">
        <f t="shared" si="151"/>
        <v>2.0844250013389532E-3</v>
      </c>
      <c r="DE105" s="44">
        <f t="shared" si="152"/>
        <v>1.383592395643358E-3</v>
      </c>
      <c r="DF105" s="44">
        <f t="shared" si="153"/>
        <v>1.7900979375076835E-3</v>
      </c>
      <c r="DG105" s="44">
        <f t="shared" si="154"/>
        <v>1.5165321038156496E-3</v>
      </c>
      <c r="DH105" s="44">
        <f t="shared" si="155"/>
        <v>1.3520083791396236E-3</v>
      </c>
      <c r="DI105" s="44">
        <f t="shared" si="156"/>
        <v>7.1749600333417525E-4</v>
      </c>
      <c r="DJ105" s="44">
        <f t="shared" si="157"/>
        <v>6.2092042056506624E-4</v>
      </c>
      <c r="DK105" s="44">
        <f t="shared" si="158"/>
        <v>4.2939376017870793E-4</v>
      </c>
      <c r="DL105" s="44">
        <f t="shared" si="159"/>
        <v>2.8792630029947781E-4</v>
      </c>
      <c r="DM105" s="44">
        <f t="shared" si="160"/>
        <v>2.140129125019265E-4</v>
      </c>
      <c r="DN105" s="43">
        <f t="shared" si="161"/>
        <v>1.1274690420042433E-4</v>
      </c>
      <c r="EU105" s="38">
        <v>100</v>
      </c>
      <c r="EV105" s="38" t="s">
        <v>317</v>
      </c>
      <c r="EW105" s="2" t="s">
        <v>494</v>
      </c>
      <c r="EX105" s="52">
        <f t="shared" si="162"/>
        <v>1.37685218690247E-2</v>
      </c>
      <c r="EY105" s="52">
        <f t="shared" si="163"/>
        <v>9.4773510241292058E-3</v>
      </c>
      <c r="FB105" s="38">
        <v>100</v>
      </c>
      <c r="FC105" s="38" t="s">
        <v>317</v>
      </c>
      <c r="FD105" s="2" t="s">
        <v>494</v>
      </c>
      <c r="FE105" s="49">
        <f t="shared" si="164"/>
        <v>0.40770037191936814</v>
      </c>
    </row>
    <row r="106" spans="2:161" x14ac:dyDescent="0.25">
      <c r="B106" s="38">
        <v>101</v>
      </c>
      <c r="C106" s="38" t="s">
        <v>318</v>
      </c>
      <c r="D106" s="7">
        <v>2</v>
      </c>
      <c r="E106" s="7">
        <v>2</v>
      </c>
      <c r="F106" s="7">
        <v>3</v>
      </c>
      <c r="G106" s="7">
        <v>3</v>
      </c>
      <c r="H106" s="7">
        <v>2</v>
      </c>
      <c r="I106" s="7">
        <v>3</v>
      </c>
      <c r="J106" s="7">
        <v>3</v>
      </c>
      <c r="K106" s="7">
        <v>4</v>
      </c>
      <c r="L106" s="7">
        <v>2</v>
      </c>
      <c r="M106" s="7">
        <v>3</v>
      </c>
      <c r="N106" s="7">
        <v>2</v>
      </c>
      <c r="O106" s="7">
        <v>3</v>
      </c>
      <c r="P106" s="7">
        <v>3</v>
      </c>
      <c r="Q106" s="7">
        <v>3</v>
      </c>
      <c r="R106" s="2">
        <v>2</v>
      </c>
      <c r="S106" s="2">
        <v>2</v>
      </c>
      <c r="T106" s="7">
        <v>2</v>
      </c>
      <c r="U106" s="7">
        <v>3</v>
      </c>
      <c r="V106" s="7">
        <v>2</v>
      </c>
      <c r="W106" s="7">
        <v>3</v>
      </c>
      <c r="X106" s="7">
        <v>2</v>
      </c>
      <c r="Y106" s="7">
        <v>3</v>
      </c>
      <c r="Z106" s="7">
        <v>3</v>
      </c>
      <c r="AA106" s="7">
        <v>4</v>
      </c>
      <c r="AB106" s="7">
        <v>2</v>
      </c>
      <c r="AC106" s="7">
        <v>3</v>
      </c>
      <c r="AF106" s="38">
        <v>101</v>
      </c>
      <c r="AG106" s="38" t="s">
        <v>318</v>
      </c>
      <c r="AH106" s="7">
        <f t="shared" si="84"/>
        <v>4</v>
      </c>
      <c r="AI106" s="7">
        <f t="shared" si="85"/>
        <v>4</v>
      </c>
      <c r="AJ106" s="7">
        <f t="shared" si="86"/>
        <v>9</v>
      </c>
      <c r="AK106" s="7">
        <f t="shared" si="87"/>
        <v>9</v>
      </c>
      <c r="AL106" s="7">
        <f t="shared" si="88"/>
        <v>4</v>
      </c>
      <c r="AM106" s="7">
        <f t="shared" si="89"/>
        <v>9</v>
      </c>
      <c r="AN106" s="7">
        <f t="shared" si="90"/>
        <v>9</v>
      </c>
      <c r="AO106" s="7">
        <f t="shared" si="91"/>
        <v>16</v>
      </c>
      <c r="AP106" s="7">
        <f t="shared" si="92"/>
        <v>4</v>
      </c>
      <c r="AQ106" s="7">
        <f t="shared" si="93"/>
        <v>9</v>
      </c>
      <c r="AR106" s="7">
        <f t="shared" si="94"/>
        <v>4</v>
      </c>
      <c r="AS106" s="7">
        <f t="shared" si="95"/>
        <v>9</v>
      </c>
      <c r="AT106" s="7">
        <f t="shared" si="96"/>
        <v>9</v>
      </c>
      <c r="AU106" s="7">
        <f t="shared" si="97"/>
        <v>9</v>
      </c>
      <c r="AV106" s="7">
        <f t="shared" si="98"/>
        <v>4</v>
      </c>
      <c r="AW106" s="7">
        <f t="shared" si="99"/>
        <v>4</v>
      </c>
      <c r="AX106" s="7">
        <f t="shared" si="100"/>
        <v>4</v>
      </c>
      <c r="AY106" s="7">
        <f t="shared" si="101"/>
        <v>9</v>
      </c>
      <c r="AZ106" s="7">
        <f t="shared" si="102"/>
        <v>4</v>
      </c>
      <c r="BA106" s="7">
        <f t="shared" si="103"/>
        <v>9</v>
      </c>
      <c r="BB106" s="7">
        <f t="shared" si="104"/>
        <v>4</v>
      </c>
      <c r="BC106" s="7">
        <f t="shared" si="105"/>
        <v>9</v>
      </c>
      <c r="BD106" s="7">
        <f t="shared" si="106"/>
        <v>9</v>
      </c>
      <c r="BE106" s="7">
        <f t="shared" si="107"/>
        <v>16</v>
      </c>
      <c r="BF106" s="7">
        <f t="shared" si="108"/>
        <v>4</v>
      </c>
      <c r="BG106" s="7">
        <f t="shared" si="109"/>
        <v>9</v>
      </c>
      <c r="BI106" s="38">
        <v>101</v>
      </c>
      <c r="BJ106" s="38" t="s">
        <v>318</v>
      </c>
      <c r="BK106" s="44">
        <f t="shared" si="110"/>
        <v>6.6372331159997203E-2</v>
      </c>
      <c r="BL106" s="44">
        <f t="shared" si="111"/>
        <v>7.3127242412713067E-2</v>
      </c>
      <c r="BM106" s="44">
        <f t="shared" si="112"/>
        <v>0.10613237065158375</v>
      </c>
      <c r="BN106" s="44">
        <f t="shared" si="113"/>
        <v>0.11043152607484655</v>
      </c>
      <c r="BO106" s="44">
        <f t="shared" si="114"/>
        <v>7.2691236418481395E-2</v>
      </c>
      <c r="BP106" s="44">
        <f t="shared" si="115"/>
        <v>0.11058146711617285</v>
      </c>
      <c r="BQ106" s="44">
        <f t="shared" si="116"/>
        <v>0.11050642030256359</v>
      </c>
      <c r="BR106" s="44">
        <f t="shared" si="117"/>
        <v>0.14159846508095772</v>
      </c>
      <c r="BS106" s="44">
        <f t="shared" si="118"/>
        <v>2.3698944887213864E-2</v>
      </c>
      <c r="BT106" s="44">
        <f t="shared" si="119"/>
        <v>0.11149412193707495</v>
      </c>
      <c r="BU106" s="44">
        <f t="shared" si="120"/>
        <v>7.1066905451870152E-2</v>
      </c>
      <c r="BV106" s="44">
        <f t="shared" si="121"/>
        <v>0.10867853340033277</v>
      </c>
      <c r="BW106" s="44">
        <f t="shared" si="122"/>
        <v>0.10832372170111783</v>
      </c>
      <c r="BX106" s="44">
        <f t="shared" si="123"/>
        <v>0.1125087900926024</v>
      </c>
      <c r="BY106" s="44">
        <f t="shared" si="124"/>
        <v>0.10526315789473684</v>
      </c>
      <c r="BZ106" s="44">
        <f t="shared" si="125"/>
        <v>9.9258333397093015E-2</v>
      </c>
      <c r="CA106" s="44">
        <f t="shared" si="126"/>
        <v>7.6866244202408784E-2</v>
      </c>
      <c r="CB106" s="44">
        <f t="shared" si="127"/>
        <v>0.11188112109423022</v>
      </c>
      <c r="CC106" s="44">
        <f t="shared" si="128"/>
        <v>7.221581446741189E-2</v>
      </c>
      <c r="CD106" s="44">
        <f t="shared" si="129"/>
        <v>0.11266736492830196</v>
      </c>
      <c r="CE106" s="44">
        <f t="shared" si="130"/>
        <v>7.1749600333417526E-2</v>
      </c>
      <c r="CF106" s="44">
        <f t="shared" si="131"/>
        <v>0.11642257885594992</v>
      </c>
      <c r="CG106" s="44">
        <f t="shared" si="132"/>
        <v>0.10734844004467697</v>
      </c>
      <c r="CH106" s="44">
        <f t="shared" si="133"/>
        <v>0.1439631501497389</v>
      </c>
      <c r="CI106" s="44">
        <f t="shared" si="134"/>
        <v>7.1337637500642162E-2</v>
      </c>
      <c r="CJ106" s="44">
        <f t="shared" si="135"/>
        <v>0.11274690420042432</v>
      </c>
      <c r="CM106" s="38">
        <v>101</v>
      </c>
      <c r="CN106" s="38" t="s">
        <v>318</v>
      </c>
      <c r="CO106" s="44">
        <f t="shared" si="136"/>
        <v>9.8231050116795848E-3</v>
      </c>
      <c r="CP106" s="44">
        <f t="shared" si="137"/>
        <v>8.0439966653984372E-3</v>
      </c>
      <c r="CQ106" s="44">
        <f t="shared" si="138"/>
        <v>9.6580457292941204E-3</v>
      </c>
      <c r="CR106" s="44">
        <f t="shared" si="139"/>
        <v>8.6136590338380305E-3</v>
      </c>
      <c r="CS106" s="44">
        <f t="shared" si="140"/>
        <v>4.943004076456735E-3</v>
      </c>
      <c r="CT106" s="44">
        <f t="shared" si="141"/>
        <v>6.6348880269703706E-3</v>
      </c>
      <c r="CU106" s="44">
        <f t="shared" si="142"/>
        <v>5.9673466963384341E-3</v>
      </c>
      <c r="CV106" s="44">
        <f t="shared" si="143"/>
        <v>6.9383247889669283E-3</v>
      </c>
      <c r="CW106" s="44">
        <f t="shared" si="144"/>
        <v>1.04275357503741E-3</v>
      </c>
      <c r="CX106" s="44">
        <f t="shared" si="145"/>
        <v>4.3482707555459231E-3</v>
      </c>
      <c r="CY106" s="44">
        <f t="shared" si="146"/>
        <v>2.5584085962673253E-3</v>
      </c>
      <c r="CZ106" s="44">
        <f t="shared" si="147"/>
        <v>3.4777130688106489E-3</v>
      </c>
      <c r="DA106" s="44">
        <f t="shared" si="148"/>
        <v>3.1413879293324173E-3</v>
      </c>
      <c r="DB106" s="44">
        <f t="shared" si="149"/>
        <v>2.925228542407662E-3</v>
      </c>
      <c r="DC106" s="44">
        <f t="shared" si="150"/>
        <v>2.4210526315789471E-3</v>
      </c>
      <c r="DD106" s="44">
        <f t="shared" si="151"/>
        <v>2.0844250013389532E-3</v>
      </c>
      <c r="DE106" s="44">
        <f t="shared" si="152"/>
        <v>1.383592395643358E-3</v>
      </c>
      <c r="DF106" s="44">
        <f t="shared" si="153"/>
        <v>1.7900979375076835E-3</v>
      </c>
      <c r="DG106" s="44">
        <f t="shared" si="154"/>
        <v>1.0110214025437665E-3</v>
      </c>
      <c r="DH106" s="44">
        <f t="shared" si="155"/>
        <v>1.3520083791396236E-3</v>
      </c>
      <c r="DI106" s="44">
        <f t="shared" si="156"/>
        <v>7.1749600333417525E-4</v>
      </c>
      <c r="DJ106" s="44">
        <f t="shared" si="157"/>
        <v>9.3138063084759941E-4</v>
      </c>
      <c r="DK106" s="44">
        <f t="shared" si="158"/>
        <v>6.4409064026806182E-4</v>
      </c>
      <c r="DL106" s="44">
        <f t="shared" si="159"/>
        <v>5.7585260059895562E-4</v>
      </c>
      <c r="DM106" s="44">
        <f t="shared" si="160"/>
        <v>2.140129125019265E-4</v>
      </c>
      <c r="DN106" s="43">
        <f t="shared" si="161"/>
        <v>1.1274690420042433E-4</v>
      </c>
      <c r="EU106" s="38">
        <v>101</v>
      </c>
      <c r="EV106" s="38" t="s">
        <v>318</v>
      </c>
      <c r="EW106" s="2" t="s">
        <v>495</v>
      </c>
      <c r="EX106" s="52">
        <f t="shared" si="162"/>
        <v>1.3241117043513948E-2</v>
      </c>
      <c r="EY106" s="52">
        <f t="shared" si="163"/>
        <v>9.9570329237233905E-3</v>
      </c>
      <c r="FB106" s="38">
        <v>101</v>
      </c>
      <c r="FC106" s="38" t="s">
        <v>318</v>
      </c>
      <c r="FD106" s="2" t="s">
        <v>495</v>
      </c>
      <c r="FE106" s="49">
        <f t="shared" si="164"/>
        <v>0.42921668054502926</v>
      </c>
    </row>
    <row r="107" spans="2:161" x14ac:dyDescent="0.25">
      <c r="B107" s="38">
        <v>102</v>
      </c>
      <c r="C107" s="38" t="s">
        <v>319</v>
      </c>
      <c r="D107" s="7">
        <v>2</v>
      </c>
      <c r="E107" s="7">
        <v>3</v>
      </c>
      <c r="F107" s="7">
        <v>2</v>
      </c>
      <c r="G107" s="7">
        <v>3</v>
      </c>
      <c r="H107" s="7">
        <v>2</v>
      </c>
      <c r="I107" s="7">
        <v>2</v>
      </c>
      <c r="J107" s="7">
        <v>3</v>
      </c>
      <c r="K107" s="7">
        <v>4</v>
      </c>
      <c r="L107" s="7">
        <v>2</v>
      </c>
      <c r="M107" s="7">
        <v>2</v>
      </c>
      <c r="N107" s="7">
        <v>2</v>
      </c>
      <c r="O107" s="7">
        <v>3</v>
      </c>
      <c r="P107" s="7">
        <v>3</v>
      </c>
      <c r="Q107" s="7">
        <v>2</v>
      </c>
      <c r="R107" s="2">
        <v>2</v>
      </c>
      <c r="S107" s="2">
        <v>2</v>
      </c>
      <c r="T107" s="7">
        <v>2</v>
      </c>
      <c r="U107" s="7">
        <v>3</v>
      </c>
      <c r="V107" s="7">
        <v>2</v>
      </c>
      <c r="W107" s="7">
        <v>2</v>
      </c>
      <c r="X107" s="7">
        <v>3</v>
      </c>
      <c r="Y107" s="7">
        <v>2</v>
      </c>
      <c r="Z107" s="7">
        <v>2</v>
      </c>
      <c r="AA107" s="7">
        <v>3</v>
      </c>
      <c r="AB107" s="7">
        <v>4</v>
      </c>
      <c r="AC107" s="7">
        <v>2</v>
      </c>
      <c r="AF107" s="38">
        <v>102</v>
      </c>
      <c r="AG107" s="38" t="s">
        <v>319</v>
      </c>
      <c r="AH107" s="7">
        <f t="shared" si="84"/>
        <v>4</v>
      </c>
      <c r="AI107" s="7">
        <f t="shared" si="85"/>
        <v>9</v>
      </c>
      <c r="AJ107" s="7">
        <f t="shared" si="86"/>
        <v>4</v>
      </c>
      <c r="AK107" s="7">
        <f t="shared" si="87"/>
        <v>9</v>
      </c>
      <c r="AL107" s="7">
        <f t="shared" si="88"/>
        <v>4</v>
      </c>
      <c r="AM107" s="7">
        <f t="shared" si="89"/>
        <v>4</v>
      </c>
      <c r="AN107" s="7">
        <f t="shared" si="90"/>
        <v>9</v>
      </c>
      <c r="AO107" s="7">
        <f t="shared" si="91"/>
        <v>16</v>
      </c>
      <c r="AP107" s="7">
        <f t="shared" si="92"/>
        <v>4</v>
      </c>
      <c r="AQ107" s="7">
        <f t="shared" si="93"/>
        <v>4</v>
      </c>
      <c r="AR107" s="7">
        <f t="shared" si="94"/>
        <v>4</v>
      </c>
      <c r="AS107" s="7">
        <f t="shared" si="95"/>
        <v>9</v>
      </c>
      <c r="AT107" s="7">
        <f t="shared" si="96"/>
        <v>9</v>
      </c>
      <c r="AU107" s="7">
        <f t="shared" si="97"/>
        <v>4</v>
      </c>
      <c r="AV107" s="7">
        <f t="shared" si="98"/>
        <v>4</v>
      </c>
      <c r="AW107" s="7">
        <f t="shared" si="99"/>
        <v>4</v>
      </c>
      <c r="AX107" s="7">
        <f t="shared" si="100"/>
        <v>4</v>
      </c>
      <c r="AY107" s="7">
        <f t="shared" si="101"/>
        <v>9</v>
      </c>
      <c r="AZ107" s="7">
        <f t="shared" si="102"/>
        <v>4</v>
      </c>
      <c r="BA107" s="7">
        <f t="shared" si="103"/>
        <v>4</v>
      </c>
      <c r="BB107" s="7">
        <f t="shared" si="104"/>
        <v>9</v>
      </c>
      <c r="BC107" s="7">
        <f t="shared" si="105"/>
        <v>4</v>
      </c>
      <c r="BD107" s="7">
        <f t="shared" si="106"/>
        <v>4</v>
      </c>
      <c r="BE107" s="7">
        <f t="shared" si="107"/>
        <v>9</v>
      </c>
      <c r="BF107" s="7">
        <f t="shared" si="108"/>
        <v>16</v>
      </c>
      <c r="BG107" s="7">
        <f t="shared" si="109"/>
        <v>4</v>
      </c>
      <c r="BI107" s="38">
        <v>102</v>
      </c>
      <c r="BJ107" s="38" t="s">
        <v>319</v>
      </c>
      <c r="BK107" s="44">
        <f t="shared" si="110"/>
        <v>6.6372331159997203E-2</v>
      </c>
      <c r="BL107" s="44">
        <f t="shared" si="111"/>
        <v>0.10969086361906959</v>
      </c>
      <c r="BM107" s="44">
        <f t="shared" si="112"/>
        <v>7.0754913767722499E-2</v>
      </c>
      <c r="BN107" s="44">
        <f t="shared" si="113"/>
        <v>0.11043152607484655</v>
      </c>
      <c r="BO107" s="44">
        <f t="shared" si="114"/>
        <v>7.2691236418481395E-2</v>
      </c>
      <c r="BP107" s="44">
        <f t="shared" si="115"/>
        <v>7.3720978077448568E-2</v>
      </c>
      <c r="BQ107" s="44">
        <f t="shared" si="116"/>
        <v>0.11050642030256359</v>
      </c>
      <c r="BR107" s="44">
        <f t="shared" si="117"/>
        <v>0.14159846508095772</v>
      </c>
      <c r="BS107" s="44">
        <f t="shared" si="118"/>
        <v>2.3698944887213864E-2</v>
      </c>
      <c r="BT107" s="44">
        <f t="shared" si="119"/>
        <v>7.4329414624716636E-2</v>
      </c>
      <c r="BU107" s="44">
        <f t="shared" si="120"/>
        <v>7.1066905451870152E-2</v>
      </c>
      <c r="BV107" s="44">
        <f t="shared" si="121"/>
        <v>0.10867853340033277</v>
      </c>
      <c r="BW107" s="44">
        <f t="shared" si="122"/>
        <v>0.10832372170111783</v>
      </c>
      <c r="BX107" s="44">
        <f t="shared" si="123"/>
        <v>7.500586006173493E-2</v>
      </c>
      <c r="BY107" s="44">
        <f t="shared" si="124"/>
        <v>0.10526315789473684</v>
      </c>
      <c r="BZ107" s="44">
        <f t="shared" si="125"/>
        <v>9.9258333397093015E-2</v>
      </c>
      <c r="CA107" s="44">
        <f t="shared" si="126"/>
        <v>7.6866244202408784E-2</v>
      </c>
      <c r="CB107" s="44">
        <f t="shared" si="127"/>
        <v>0.11188112109423022</v>
      </c>
      <c r="CC107" s="44">
        <f t="shared" si="128"/>
        <v>7.221581446741189E-2</v>
      </c>
      <c r="CD107" s="44">
        <f t="shared" si="129"/>
        <v>7.511157661886797E-2</v>
      </c>
      <c r="CE107" s="44">
        <f t="shared" si="130"/>
        <v>0.10762440050012628</v>
      </c>
      <c r="CF107" s="44">
        <f t="shared" si="131"/>
        <v>7.7615052570633281E-2</v>
      </c>
      <c r="CG107" s="44">
        <f t="shared" si="132"/>
        <v>7.156562669645132E-2</v>
      </c>
      <c r="CH107" s="44">
        <f t="shared" si="133"/>
        <v>0.10797236261230418</v>
      </c>
      <c r="CI107" s="44">
        <f t="shared" si="134"/>
        <v>0.14267527500128432</v>
      </c>
      <c r="CJ107" s="44">
        <f t="shared" si="135"/>
        <v>7.5164602800282893E-2</v>
      </c>
      <c r="CM107" s="38">
        <v>102</v>
      </c>
      <c r="CN107" s="38" t="s">
        <v>319</v>
      </c>
      <c r="CO107" s="44">
        <f t="shared" si="136"/>
        <v>9.8231050116795848E-3</v>
      </c>
      <c r="CP107" s="44">
        <f t="shared" si="137"/>
        <v>1.2065994998097655E-2</v>
      </c>
      <c r="CQ107" s="44">
        <f t="shared" si="138"/>
        <v>6.4386971528627469E-3</v>
      </c>
      <c r="CR107" s="44">
        <f t="shared" si="139"/>
        <v>8.6136590338380305E-3</v>
      </c>
      <c r="CS107" s="44">
        <f t="shared" si="140"/>
        <v>4.943004076456735E-3</v>
      </c>
      <c r="CT107" s="44">
        <f t="shared" si="141"/>
        <v>4.423258684646914E-3</v>
      </c>
      <c r="CU107" s="44">
        <f t="shared" si="142"/>
        <v>5.9673466963384341E-3</v>
      </c>
      <c r="CV107" s="44">
        <f t="shared" si="143"/>
        <v>6.9383247889669283E-3</v>
      </c>
      <c r="CW107" s="44">
        <f t="shared" si="144"/>
        <v>1.04275357503741E-3</v>
      </c>
      <c r="CX107" s="44">
        <f t="shared" si="145"/>
        <v>2.8988471703639486E-3</v>
      </c>
      <c r="CY107" s="44">
        <f t="shared" si="146"/>
        <v>2.5584085962673253E-3</v>
      </c>
      <c r="CZ107" s="44">
        <f t="shared" si="147"/>
        <v>3.4777130688106489E-3</v>
      </c>
      <c r="DA107" s="44">
        <f t="shared" si="148"/>
        <v>3.1413879293324173E-3</v>
      </c>
      <c r="DB107" s="44">
        <f t="shared" si="149"/>
        <v>1.9501523616051082E-3</v>
      </c>
      <c r="DC107" s="44">
        <f t="shared" si="150"/>
        <v>2.4210526315789471E-3</v>
      </c>
      <c r="DD107" s="44">
        <f t="shared" si="151"/>
        <v>2.0844250013389532E-3</v>
      </c>
      <c r="DE107" s="44">
        <f t="shared" si="152"/>
        <v>1.383592395643358E-3</v>
      </c>
      <c r="DF107" s="44">
        <f t="shared" si="153"/>
        <v>1.7900979375076835E-3</v>
      </c>
      <c r="DG107" s="44">
        <f t="shared" si="154"/>
        <v>1.0110214025437665E-3</v>
      </c>
      <c r="DH107" s="44">
        <f t="shared" si="155"/>
        <v>9.0133891942641565E-4</v>
      </c>
      <c r="DI107" s="44">
        <f t="shared" si="156"/>
        <v>1.0762440050012629E-3</v>
      </c>
      <c r="DJ107" s="44">
        <f t="shared" si="157"/>
        <v>6.2092042056506624E-4</v>
      </c>
      <c r="DK107" s="44">
        <f t="shared" si="158"/>
        <v>4.2939376017870793E-4</v>
      </c>
      <c r="DL107" s="44">
        <f t="shared" si="159"/>
        <v>4.3188945044921674E-4</v>
      </c>
      <c r="DM107" s="44">
        <f t="shared" si="160"/>
        <v>4.28025825003853E-4</v>
      </c>
      <c r="DN107" s="43">
        <f t="shared" si="161"/>
        <v>7.5164602800282889E-5</v>
      </c>
      <c r="EU107" s="38">
        <v>102</v>
      </c>
      <c r="EV107" s="38" t="s">
        <v>319</v>
      </c>
      <c r="EW107" s="2" t="s">
        <v>496</v>
      </c>
      <c r="EX107" s="52">
        <f t="shared" si="162"/>
        <v>1.4480253301174348E-2</v>
      </c>
      <c r="EY107" s="52">
        <f t="shared" si="163"/>
        <v>8.9703938344383154E-3</v>
      </c>
      <c r="FB107" s="38">
        <v>102</v>
      </c>
      <c r="FC107" s="38" t="s">
        <v>319</v>
      </c>
      <c r="FD107" s="2" t="s">
        <v>496</v>
      </c>
      <c r="FE107" s="49">
        <f t="shared" si="164"/>
        <v>0.38252222987977502</v>
      </c>
    </row>
    <row r="108" spans="2:161" x14ac:dyDescent="0.25">
      <c r="B108" s="38">
        <v>103</v>
      </c>
      <c r="C108" s="38" t="s">
        <v>320</v>
      </c>
      <c r="D108" s="7">
        <v>2</v>
      </c>
      <c r="E108" s="7">
        <v>2</v>
      </c>
      <c r="F108" s="7">
        <v>3</v>
      </c>
      <c r="G108" s="7">
        <v>2</v>
      </c>
      <c r="H108" s="7">
        <v>3</v>
      </c>
      <c r="I108" s="7">
        <v>3</v>
      </c>
      <c r="J108" s="7">
        <v>2</v>
      </c>
      <c r="K108" s="7">
        <v>2</v>
      </c>
      <c r="L108" s="7">
        <v>2</v>
      </c>
      <c r="M108" s="7">
        <v>2</v>
      </c>
      <c r="N108" s="7">
        <v>2</v>
      </c>
      <c r="O108" s="7">
        <v>2</v>
      </c>
      <c r="P108" s="7">
        <v>2</v>
      </c>
      <c r="Q108" s="7">
        <v>2</v>
      </c>
      <c r="R108" s="2">
        <v>1</v>
      </c>
      <c r="S108" s="2">
        <v>2</v>
      </c>
      <c r="T108" s="7">
        <v>3</v>
      </c>
      <c r="U108" s="7">
        <v>3</v>
      </c>
      <c r="V108" s="7">
        <v>3</v>
      </c>
      <c r="W108" s="7">
        <v>2</v>
      </c>
      <c r="X108" s="7">
        <v>3</v>
      </c>
      <c r="Y108" s="7">
        <v>3</v>
      </c>
      <c r="Z108" s="7">
        <v>3</v>
      </c>
      <c r="AA108" s="7">
        <v>2</v>
      </c>
      <c r="AB108" s="7">
        <v>3</v>
      </c>
      <c r="AC108" s="7">
        <v>2</v>
      </c>
      <c r="AF108" s="38">
        <v>103</v>
      </c>
      <c r="AG108" s="38" t="s">
        <v>320</v>
      </c>
      <c r="AH108" s="7">
        <f t="shared" si="84"/>
        <v>4</v>
      </c>
      <c r="AI108" s="7">
        <f t="shared" si="85"/>
        <v>4</v>
      </c>
      <c r="AJ108" s="7">
        <f t="shared" si="86"/>
        <v>9</v>
      </c>
      <c r="AK108" s="7">
        <f t="shared" si="87"/>
        <v>4</v>
      </c>
      <c r="AL108" s="7">
        <f t="shared" si="88"/>
        <v>9</v>
      </c>
      <c r="AM108" s="7">
        <f t="shared" si="89"/>
        <v>9</v>
      </c>
      <c r="AN108" s="7">
        <f t="shared" si="90"/>
        <v>4</v>
      </c>
      <c r="AO108" s="7">
        <f t="shared" si="91"/>
        <v>4</v>
      </c>
      <c r="AP108" s="7">
        <f t="shared" si="92"/>
        <v>4</v>
      </c>
      <c r="AQ108" s="7">
        <f t="shared" si="93"/>
        <v>4</v>
      </c>
      <c r="AR108" s="7">
        <f t="shared" si="94"/>
        <v>4</v>
      </c>
      <c r="AS108" s="7">
        <f t="shared" si="95"/>
        <v>4</v>
      </c>
      <c r="AT108" s="7">
        <f t="shared" si="96"/>
        <v>4</v>
      </c>
      <c r="AU108" s="7">
        <f t="shared" si="97"/>
        <v>4</v>
      </c>
      <c r="AV108" s="7">
        <f t="shared" si="98"/>
        <v>1</v>
      </c>
      <c r="AW108" s="7">
        <f t="shared" si="99"/>
        <v>4</v>
      </c>
      <c r="AX108" s="7">
        <f t="shared" si="100"/>
        <v>9</v>
      </c>
      <c r="AY108" s="7">
        <f t="shared" si="101"/>
        <v>9</v>
      </c>
      <c r="AZ108" s="7">
        <f t="shared" si="102"/>
        <v>9</v>
      </c>
      <c r="BA108" s="7">
        <f t="shared" si="103"/>
        <v>4</v>
      </c>
      <c r="BB108" s="7">
        <f t="shared" si="104"/>
        <v>9</v>
      </c>
      <c r="BC108" s="7">
        <f t="shared" si="105"/>
        <v>9</v>
      </c>
      <c r="BD108" s="7">
        <f t="shared" si="106"/>
        <v>9</v>
      </c>
      <c r="BE108" s="7">
        <f t="shared" si="107"/>
        <v>4</v>
      </c>
      <c r="BF108" s="7">
        <f t="shared" si="108"/>
        <v>9</v>
      </c>
      <c r="BG108" s="7">
        <f t="shared" si="109"/>
        <v>4</v>
      </c>
      <c r="BI108" s="38">
        <v>103</v>
      </c>
      <c r="BJ108" s="38" t="s">
        <v>320</v>
      </c>
      <c r="BK108" s="44">
        <f t="shared" si="110"/>
        <v>6.6372331159997203E-2</v>
      </c>
      <c r="BL108" s="44">
        <f t="shared" si="111"/>
        <v>7.3127242412713067E-2</v>
      </c>
      <c r="BM108" s="44">
        <f t="shared" si="112"/>
        <v>0.10613237065158375</v>
      </c>
      <c r="BN108" s="44">
        <f t="shared" si="113"/>
        <v>7.3621017383231027E-2</v>
      </c>
      <c r="BO108" s="44">
        <f t="shared" si="114"/>
        <v>0.1090368546277221</v>
      </c>
      <c r="BP108" s="44">
        <f t="shared" si="115"/>
        <v>0.11058146711617285</v>
      </c>
      <c r="BQ108" s="44">
        <f t="shared" si="116"/>
        <v>7.3670946868375733E-2</v>
      </c>
      <c r="BR108" s="44">
        <f t="shared" si="117"/>
        <v>7.079923254047886E-2</v>
      </c>
      <c r="BS108" s="44">
        <f t="shared" si="118"/>
        <v>2.3698944887213864E-2</v>
      </c>
      <c r="BT108" s="44">
        <f t="shared" si="119"/>
        <v>7.4329414624716636E-2</v>
      </c>
      <c r="BU108" s="44">
        <f t="shared" si="120"/>
        <v>7.1066905451870152E-2</v>
      </c>
      <c r="BV108" s="44">
        <f t="shared" si="121"/>
        <v>7.2452355600221841E-2</v>
      </c>
      <c r="BW108" s="44">
        <f t="shared" si="122"/>
        <v>7.221581446741189E-2</v>
      </c>
      <c r="BX108" s="44">
        <f t="shared" si="123"/>
        <v>7.500586006173493E-2</v>
      </c>
      <c r="BY108" s="44">
        <f t="shared" si="124"/>
        <v>5.2631578947368418E-2</v>
      </c>
      <c r="BZ108" s="44">
        <f t="shared" si="125"/>
        <v>9.9258333397093015E-2</v>
      </c>
      <c r="CA108" s="44">
        <f t="shared" si="126"/>
        <v>0.11529936630361318</v>
      </c>
      <c r="CB108" s="44">
        <f t="shared" si="127"/>
        <v>0.11188112109423022</v>
      </c>
      <c r="CC108" s="44">
        <f t="shared" si="128"/>
        <v>0.10832372170111783</v>
      </c>
      <c r="CD108" s="44">
        <f t="shared" si="129"/>
        <v>7.511157661886797E-2</v>
      </c>
      <c r="CE108" s="44">
        <f t="shared" si="130"/>
        <v>0.10762440050012628</v>
      </c>
      <c r="CF108" s="44">
        <f t="shared" si="131"/>
        <v>0.11642257885594992</v>
      </c>
      <c r="CG108" s="44">
        <f t="shared" si="132"/>
        <v>0.10734844004467697</v>
      </c>
      <c r="CH108" s="44">
        <f t="shared" si="133"/>
        <v>7.198157507486945E-2</v>
      </c>
      <c r="CI108" s="44">
        <f t="shared" si="134"/>
        <v>0.10700645625096325</v>
      </c>
      <c r="CJ108" s="44">
        <f t="shared" si="135"/>
        <v>7.5164602800282893E-2</v>
      </c>
      <c r="CM108" s="38">
        <v>103</v>
      </c>
      <c r="CN108" s="38" t="s">
        <v>320</v>
      </c>
      <c r="CO108" s="44">
        <f t="shared" si="136"/>
        <v>9.8231050116795848E-3</v>
      </c>
      <c r="CP108" s="44">
        <f t="shared" si="137"/>
        <v>8.0439966653984372E-3</v>
      </c>
      <c r="CQ108" s="44">
        <f t="shared" si="138"/>
        <v>9.6580457292941204E-3</v>
      </c>
      <c r="CR108" s="44">
        <f t="shared" si="139"/>
        <v>5.7424393558920201E-3</v>
      </c>
      <c r="CS108" s="44">
        <f t="shared" si="140"/>
        <v>7.414506114685103E-3</v>
      </c>
      <c r="CT108" s="44">
        <f t="shared" si="141"/>
        <v>6.6348880269703706E-3</v>
      </c>
      <c r="CU108" s="44">
        <f t="shared" si="142"/>
        <v>3.9782311308922897E-3</v>
      </c>
      <c r="CV108" s="44">
        <f t="shared" si="143"/>
        <v>3.4691623944834642E-3</v>
      </c>
      <c r="CW108" s="44">
        <f t="shared" si="144"/>
        <v>1.04275357503741E-3</v>
      </c>
      <c r="CX108" s="44">
        <f t="shared" si="145"/>
        <v>2.8988471703639486E-3</v>
      </c>
      <c r="CY108" s="44">
        <f t="shared" si="146"/>
        <v>2.5584085962673253E-3</v>
      </c>
      <c r="CZ108" s="44">
        <f t="shared" si="147"/>
        <v>2.3184753792070988E-3</v>
      </c>
      <c r="DA108" s="44">
        <f t="shared" si="148"/>
        <v>2.094258619554945E-3</v>
      </c>
      <c r="DB108" s="44">
        <f t="shared" si="149"/>
        <v>1.9501523616051082E-3</v>
      </c>
      <c r="DC108" s="44">
        <f t="shared" si="150"/>
        <v>1.2105263157894735E-3</v>
      </c>
      <c r="DD108" s="44">
        <f t="shared" si="151"/>
        <v>2.0844250013389532E-3</v>
      </c>
      <c r="DE108" s="44">
        <f t="shared" si="152"/>
        <v>2.0753885934650372E-3</v>
      </c>
      <c r="DF108" s="44">
        <f t="shared" si="153"/>
        <v>1.7900979375076835E-3</v>
      </c>
      <c r="DG108" s="44">
        <f t="shared" si="154"/>
        <v>1.5165321038156496E-3</v>
      </c>
      <c r="DH108" s="44">
        <f t="shared" si="155"/>
        <v>9.0133891942641565E-4</v>
      </c>
      <c r="DI108" s="44">
        <f t="shared" si="156"/>
        <v>1.0762440050012629E-3</v>
      </c>
      <c r="DJ108" s="44">
        <f t="shared" si="157"/>
        <v>9.3138063084759941E-4</v>
      </c>
      <c r="DK108" s="44">
        <f t="shared" si="158"/>
        <v>6.4409064026806182E-4</v>
      </c>
      <c r="DL108" s="44">
        <f t="shared" si="159"/>
        <v>2.8792630029947781E-4</v>
      </c>
      <c r="DM108" s="44">
        <f t="shared" si="160"/>
        <v>3.2101936875288974E-4</v>
      </c>
      <c r="DN108" s="43">
        <f t="shared" si="161"/>
        <v>7.5164602800282889E-5</v>
      </c>
      <c r="EU108" s="38">
        <v>103</v>
      </c>
      <c r="EV108" s="38" t="s">
        <v>320</v>
      </c>
      <c r="EW108" s="2" t="s">
        <v>497</v>
      </c>
      <c r="EX108" s="52">
        <f t="shared" si="162"/>
        <v>1.4352937056413339E-2</v>
      </c>
      <c r="EY108" s="52">
        <f t="shared" si="163"/>
        <v>8.4417542577099984E-3</v>
      </c>
      <c r="FB108" s="38">
        <v>103</v>
      </c>
      <c r="FC108" s="38" t="s">
        <v>320</v>
      </c>
      <c r="FD108" s="2" t="s">
        <v>497</v>
      </c>
      <c r="FE108" s="49">
        <f t="shared" si="164"/>
        <v>0.37033860829164117</v>
      </c>
    </row>
    <row r="109" spans="2:161" x14ac:dyDescent="0.25">
      <c r="B109" s="38">
        <v>104</v>
      </c>
      <c r="C109" s="38" t="s">
        <v>321</v>
      </c>
      <c r="D109" s="7">
        <v>2</v>
      </c>
      <c r="E109" s="7">
        <v>3</v>
      </c>
      <c r="F109" s="7">
        <v>2</v>
      </c>
      <c r="G109" s="7">
        <v>2</v>
      </c>
      <c r="H109" s="7">
        <v>2</v>
      </c>
      <c r="I109" s="7">
        <v>2</v>
      </c>
      <c r="J109" s="7">
        <v>2</v>
      </c>
      <c r="K109" s="7">
        <v>2</v>
      </c>
      <c r="L109" s="7">
        <v>2</v>
      </c>
      <c r="M109" s="7">
        <v>2</v>
      </c>
      <c r="N109" s="7">
        <v>3</v>
      </c>
      <c r="O109" s="7">
        <v>3</v>
      </c>
      <c r="P109" s="7">
        <v>2</v>
      </c>
      <c r="Q109" s="7">
        <v>2</v>
      </c>
      <c r="R109" s="2">
        <v>2</v>
      </c>
      <c r="S109" s="2">
        <v>1</v>
      </c>
      <c r="T109" s="7">
        <v>3</v>
      </c>
      <c r="U109" s="7">
        <v>3</v>
      </c>
      <c r="V109" s="7">
        <v>2</v>
      </c>
      <c r="W109" s="7">
        <v>3</v>
      </c>
      <c r="X109" s="7">
        <v>3</v>
      </c>
      <c r="Y109" s="7">
        <v>2</v>
      </c>
      <c r="Z109" s="7">
        <v>3</v>
      </c>
      <c r="AA109" s="7">
        <v>2</v>
      </c>
      <c r="AB109" s="7">
        <v>2</v>
      </c>
      <c r="AC109" s="7">
        <v>3</v>
      </c>
      <c r="AF109" s="38">
        <v>104</v>
      </c>
      <c r="AG109" s="38" t="s">
        <v>321</v>
      </c>
      <c r="AH109" s="7">
        <f t="shared" si="84"/>
        <v>4</v>
      </c>
      <c r="AI109" s="7">
        <f t="shared" si="85"/>
        <v>9</v>
      </c>
      <c r="AJ109" s="7">
        <f t="shared" si="86"/>
        <v>4</v>
      </c>
      <c r="AK109" s="7">
        <f t="shared" si="87"/>
        <v>4</v>
      </c>
      <c r="AL109" s="7">
        <f t="shared" si="88"/>
        <v>4</v>
      </c>
      <c r="AM109" s="7">
        <f t="shared" si="89"/>
        <v>4</v>
      </c>
      <c r="AN109" s="7">
        <f t="shared" si="90"/>
        <v>4</v>
      </c>
      <c r="AO109" s="7">
        <f t="shared" si="91"/>
        <v>4</v>
      </c>
      <c r="AP109" s="7">
        <f t="shared" si="92"/>
        <v>4</v>
      </c>
      <c r="AQ109" s="7">
        <f t="shared" si="93"/>
        <v>4</v>
      </c>
      <c r="AR109" s="7">
        <f t="shared" si="94"/>
        <v>9</v>
      </c>
      <c r="AS109" s="7">
        <f t="shared" si="95"/>
        <v>9</v>
      </c>
      <c r="AT109" s="7">
        <f t="shared" si="96"/>
        <v>4</v>
      </c>
      <c r="AU109" s="7">
        <f t="shared" si="97"/>
        <v>4</v>
      </c>
      <c r="AV109" s="7">
        <f t="shared" si="98"/>
        <v>4</v>
      </c>
      <c r="AW109" s="7">
        <f t="shared" si="99"/>
        <v>1</v>
      </c>
      <c r="AX109" s="7">
        <f t="shared" si="100"/>
        <v>9</v>
      </c>
      <c r="AY109" s="7">
        <f t="shared" si="101"/>
        <v>9</v>
      </c>
      <c r="AZ109" s="7">
        <f t="shared" si="102"/>
        <v>4</v>
      </c>
      <c r="BA109" s="7">
        <f t="shared" si="103"/>
        <v>9</v>
      </c>
      <c r="BB109" s="7">
        <f t="shared" si="104"/>
        <v>9</v>
      </c>
      <c r="BC109" s="7">
        <f t="shared" si="105"/>
        <v>4</v>
      </c>
      <c r="BD109" s="7">
        <f t="shared" si="106"/>
        <v>9</v>
      </c>
      <c r="BE109" s="7">
        <f t="shared" si="107"/>
        <v>4</v>
      </c>
      <c r="BF109" s="7">
        <f t="shared" si="108"/>
        <v>4</v>
      </c>
      <c r="BG109" s="7">
        <f t="shared" si="109"/>
        <v>9</v>
      </c>
      <c r="BI109" s="38">
        <v>104</v>
      </c>
      <c r="BJ109" s="38" t="s">
        <v>321</v>
      </c>
      <c r="BK109" s="44">
        <f t="shared" si="110"/>
        <v>6.6372331159997203E-2</v>
      </c>
      <c r="BL109" s="44">
        <f t="shared" si="111"/>
        <v>0.10969086361906959</v>
      </c>
      <c r="BM109" s="44">
        <f t="shared" si="112"/>
        <v>7.0754913767722499E-2</v>
      </c>
      <c r="BN109" s="44">
        <f t="shared" si="113"/>
        <v>7.3621017383231027E-2</v>
      </c>
      <c r="BO109" s="44">
        <f t="shared" si="114"/>
        <v>7.2691236418481395E-2</v>
      </c>
      <c r="BP109" s="44">
        <f t="shared" si="115"/>
        <v>7.3720978077448568E-2</v>
      </c>
      <c r="BQ109" s="44">
        <f t="shared" si="116"/>
        <v>7.3670946868375733E-2</v>
      </c>
      <c r="BR109" s="44">
        <f t="shared" si="117"/>
        <v>7.079923254047886E-2</v>
      </c>
      <c r="BS109" s="44">
        <f t="shared" si="118"/>
        <v>2.3698944887213864E-2</v>
      </c>
      <c r="BT109" s="44">
        <f t="shared" si="119"/>
        <v>7.4329414624716636E-2</v>
      </c>
      <c r="BU109" s="44">
        <f t="shared" si="120"/>
        <v>0.10660035817780522</v>
      </c>
      <c r="BV109" s="44">
        <f t="shared" si="121"/>
        <v>0.10867853340033277</v>
      </c>
      <c r="BW109" s="44">
        <f t="shared" si="122"/>
        <v>7.221581446741189E-2</v>
      </c>
      <c r="BX109" s="44">
        <f t="shared" si="123"/>
        <v>7.500586006173493E-2</v>
      </c>
      <c r="BY109" s="44">
        <f t="shared" si="124"/>
        <v>0.10526315789473684</v>
      </c>
      <c r="BZ109" s="44">
        <f t="shared" si="125"/>
        <v>4.9629166698546508E-2</v>
      </c>
      <c r="CA109" s="44">
        <f t="shared" si="126"/>
        <v>0.11529936630361318</v>
      </c>
      <c r="CB109" s="44">
        <f t="shared" si="127"/>
        <v>0.11188112109423022</v>
      </c>
      <c r="CC109" s="44">
        <f t="shared" si="128"/>
        <v>7.221581446741189E-2</v>
      </c>
      <c r="CD109" s="44">
        <f t="shared" si="129"/>
        <v>0.11266736492830196</v>
      </c>
      <c r="CE109" s="44">
        <f t="shared" si="130"/>
        <v>0.10762440050012628</v>
      </c>
      <c r="CF109" s="44">
        <f t="shared" si="131"/>
        <v>7.7615052570633281E-2</v>
      </c>
      <c r="CG109" s="44">
        <f t="shared" si="132"/>
        <v>0.10734844004467697</v>
      </c>
      <c r="CH109" s="44">
        <f t="shared" si="133"/>
        <v>7.198157507486945E-2</v>
      </c>
      <c r="CI109" s="44">
        <f t="shared" si="134"/>
        <v>7.1337637500642162E-2</v>
      </c>
      <c r="CJ109" s="44">
        <f t="shared" si="135"/>
        <v>0.11274690420042432</v>
      </c>
      <c r="CM109" s="38">
        <v>104</v>
      </c>
      <c r="CN109" s="38" t="s">
        <v>321</v>
      </c>
      <c r="CO109" s="44">
        <f t="shared" si="136"/>
        <v>9.8231050116795848E-3</v>
      </c>
      <c r="CP109" s="44">
        <f t="shared" si="137"/>
        <v>1.2065994998097655E-2</v>
      </c>
      <c r="CQ109" s="44">
        <f t="shared" si="138"/>
        <v>6.4386971528627469E-3</v>
      </c>
      <c r="CR109" s="44">
        <f t="shared" si="139"/>
        <v>5.7424393558920201E-3</v>
      </c>
      <c r="CS109" s="44">
        <f t="shared" si="140"/>
        <v>4.943004076456735E-3</v>
      </c>
      <c r="CT109" s="44">
        <f t="shared" si="141"/>
        <v>4.423258684646914E-3</v>
      </c>
      <c r="CU109" s="44">
        <f t="shared" si="142"/>
        <v>3.9782311308922897E-3</v>
      </c>
      <c r="CV109" s="44">
        <f t="shared" si="143"/>
        <v>3.4691623944834642E-3</v>
      </c>
      <c r="CW109" s="44">
        <f t="shared" si="144"/>
        <v>1.04275357503741E-3</v>
      </c>
      <c r="CX109" s="44">
        <f t="shared" si="145"/>
        <v>2.8988471703639486E-3</v>
      </c>
      <c r="CY109" s="44">
        <f t="shared" si="146"/>
        <v>3.8376128944009875E-3</v>
      </c>
      <c r="CZ109" s="44">
        <f t="shared" si="147"/>
        <v>3.4777130688106489E-3</v>
      </c>
      <c r="DA109" s="44">
        <f t="shared" si="148"/>
        <v>2.094258619554945E-3</v>
      </c>
      <c r="DB109" s="44">
        <f t="shared" si="149"/>
        <v>1.9501523616051082E-3</v>
      </c>
      <c r="DC109" s="44">
        <f t="shared" si="150"/>
        <v>2.4210526315789471E-3</v>
      </c>
      <c r="DD109" s="44">
        <f t="shared" si="151"/>
        <v>1.0422125006694766E-3</v>
      </c>
      <c r="DE109" s="44">
        <f t="shared" si="152"/>
        <v>2.0753885934650372E-3</v>
      </c>
      <c r="DF109" s="44">
        <f t="shared" si="153"/>
        <v>1.7900979375076835E-3</v>
      </c>
      <c r="DG109" s="44">
        <f t="shared" si="154"/>
        <v>1.0110214025437665E-3</v>
      </c>
      <c r="DH109" s="44">
        <f t="shared" si="155"/>
        <v>1.3520083791396236E-3</v>
      </c>
      <c r="DI109" s="44">
        <f t="shared" si="156"/>
        <v>1.0762440050012629E-3</v>
      </c>
      <c r="DJ109" s="44">
        <f t="shared" si="157"/>
        <v>6.2092042056506624E-4</v>
      </c>
      <c r="DK109" s="44">
        <f t="shared" si="158"/>
        <v>6.4409064026806182E-4</v>
      </c>
      <c r="DL109" s="44">
        <f t="shared" si="159"/>
        <v>2.8792630029947781E-4</v>
      </c>
      <c r="DM109" s="44">
        <f t="shared" si="160"/>
        <v>2.140129125019265E-4</v>
      </c>
      <c r="DN109" s="43">
        <f t="shared" si="161"/>
        <v>1.1274690420042433E-4</v>
      </c>
      <c r="EU109" s="38">
        <v>104</v>
      </c>
      <c r="EV109" s="38" t="s">
        <v>321</v>
      </c>
      <c r="EW109" s="2" t="s">
        <v>498</v>
      </c>
      <c r="EX109" s="52">
        <f t="shared" si="162"/>
        <v>1.52494414350813E-2</v>
      </c>
      <c r="EY109" s="52">
        <f t="shared" si="163"/>
        <v>7.2707574888880785E-3</v>
      </c>
      <c r="FB109" s="38">
        <v>104</v>
      </c>
      <c r="FC109" s="38" t="s">
        <v>321</v>
      </c>
      <c r="FD109" s="2" t="s">
        <v>498</v>
      </c>
      <c r="FE109" s="49">
        <f t="shared" si="164"/>
        <v>0.32285494073275911</v>
      </c>
    </row>
    <row r="110" spans="2:161" x14ac:dyDescent="0.25">
      <c r="B110" s="38">
        <v>105</v>
      </c>
      <c r="C110" s="38" t="s">
        <v>322</v>
      </c>
      <c r="D110" s="7">
        <v>2</v>
      </c>
      <c r="E110" s="7">
        <v>2</v>
      </c>
      <c r="F110" s="7">
        <v>2</v>
      </c>
      <c r="G110" s="7">
        <v>2</v>
      </c>
      <c r="H110" s="7">
        <v>3</v>
      </c>
      <c r="I110" s="7">
        <v>3</v>
      </c>
      <c r="J110" s="7">
        <v>2</v>
      </c>
      <c r="K110" s="7">
        <v>2</v>
      </c>
      <c r="L110" s="7">
        <v>3</v>
      </c>
      <c r="M110" s="7">
        <v>3</v>
      </c>
      <c r="N110" s="7">
        <v>2</v>
      </c>
      <c r="O110" s="7">
        <v>3</v>
      </c>
      <c r="P110" s="7">
        <v>2</v>
      </c>
      <c r="Q110" s="7">
        <v>3</v>
      </c>
      <c r="R110" s="2">
        <v>2</v>
      </c>
      <c r="S110" s="2">
        <v>2</v>
      </c>
      <c r="T110" s="7">
        <v>2</v>
      </c>
      <c r="U110" s="7">
        <v>3</v>
      </c>
      <c r="V110" s="7">
        <v>2</v>
      </c>
      <c r="W110" s="7">
        <v>2</v>
      </c>
      <c r="X110" s="7">
        <v>3</v>
      </c>
      <c r="Y110" s="7">
        <v>3</v>
      </c>
      <c r="Z110" s="7">
        <v>4</v>
      </c>
      <c r="AA110" s="7">
        <v>2</v>
      </c>
      <c r="AB110" s="7">
        <v>2</v>
      </c>
      <c r="AC110" s="7">
        <v>2</v>
      </c>
      <c r="AF110" s="38">
        <v>105</v>
      </c>
      <c r="AG110" s="38" t="s">
        <v>322</v>
      </c>
      <c r="AH110" s="7">
        <f t="shared" si="84"/>
        <v>4</v>
      </c>
      <c r="AI110" s="7">
        <f t="shared" si="85"/>
        <v>4</v>
      </c>
      <c r="AJ110" s="7">
        <f t="shared" si="86"/>
        <v>4</v>
      </c>
      <c r="AK110" s="7">
        <f t="shared" si="87"/>
        <v>4</v>
      </c>
      <c r="AL110" s="7">
        <f t="shared" si="88"/>
        <v>9</v>
      </c>
      <c r="AM110" s="7">
        <f t="shared" si="89"/>
        <v>9</v>
      </c>
      <c r="AN110" s="7">
        <f t="shared" si="90"/>
        <v>4</v>
      </c>
      <c r="AO110" s="7">
        <f t="shared" si="91"/>
        <v>4</v>
      </c>
      <c r="AP110" s="7">
        <f t="shared" si="92"/>
        <v>9</v>
      </c>
      <c r="AQ110" s="7">
        <f t="shared" si="93"/>
        <v>9</v>
      </c>
      <c r="AR110" s="7">
        <f t="shared" si="94"/>
        <v>4</v>
      </c>
      <c r="AS110" s="7">
        <f t="shared" si="95"/>
        <v>9</v>
      </c>
      <c r="AT110" s="7">
        <f t="shared" si="96"/>
        <v>4</v>
      </c>
      <c r="AU110" s="7">
        <f t="shared" si="97"/>
        <v>9</v>
      </c>
      <c r="AV110" s="7">
        <f t="shared" si="98"/>
        <v>4</v>
      </c>
      <c r="AW110" s="7">
        <f t="shared" si="99"/>
        <v>4</v>
      </c>
      <c r="AX110" s="7">
        <f t="shared" si="100"/>
        <v>4</v>
      </c>
      <c r="AY110" s="7">
        <f t="shared" si="101"/>
        <v>9</v>
      </c>
      <c r="AZ110" s="7">
        <f t="shared" si="102"/>
        <v>4</v>
      </c>
      <c r="BA110" s="7">
        <f t="shared" si="103"/>
        <v>4</v>
      </c>
      <c r="BB110" s="7">
        <f t="shared" si="104"/>
        <v>9</v>
      </c>
      <c r="BC110" s="7">
        <f t="shared" si="105"/>
        <v>9</v>
      </c>
      <c r="BD110" s="7">
        <f t="shared" si="106"/>
        <v>16</v>
      </c>
      <c r="BE110" s="7">
        <f t="shared" si="107"/>
        <v>4</v>
      </c>
      <c r="BF110" s="7">
        <f t="shared" si="108"/>
        <v>4</v>
      </c>
      <c r="BG110" s="7">
        <f t="shared" si="109"/>
        <v>4</v>
      </c>
      <c r="BI110" s="38">
        <v>105</v>
      </c>
      <c r="BJ110" s="38" t="s">
        <v>322</v>
      </c>
      <c r="BK110" s="44">
        <f t="shared" si="110"/>
        <v>6.6372331159997203E-2</v>
      </c>
      <c r="BL110" s="44">
        <f t="shared" si="111"/>
        <v>7.3127242412713067E-2</v>
      </c>
      <c r="BM110" s="44">
        <f t="shared" si="112"/>
        <v>7.0754913767722499E-2</v>
      </c>
      <c r="BN110" s="44">
        <f t="shared" si="113"/>
        <v>7.3621017383231027E-2</v>
      </c>
      <c r="BO110" s="44">
        <f t="shared" si="114"/>
        <v>0.1090368546277221</v>
      </c>
      <c r="BP110" s="44">
        <f t="shared" si="115"/>
        <v>0.11058146711617285</v>
      </c>
      <c r="BQ110" s="44">
        <f t="shared" si="116"/>
        <v>7.3670946868375733E-2</v>
      </c>
      <c r="BR110" s="44">
        <f t="shared" si="117"/>
        <v>7.079923254047886E-2</v>
      </c>
      <c r="BS110" s="44">
        <f t="shared" si="118"/>
        <v>3.55484173308208E-2</v>
      </c>
      <c r="BT110" s="44">
        <f t="shared" si="119"/>
        <v>0.11149412193707495</v>
      </c>
      <c r="BU110" s="44">
        <f t="shared" si="120"/>
        <v>7.1066905451870152E-2</v>
      </c>
      <c r="BV110" s="44">
        <f t="shared" si="121"/>
        <v>0.10867853340033277</v>
      </c>
      <c r="BW110" s="44">
        <f t="shared" si="122"/>
        <v>7.221581446741189E-2</v>
      </c>
      <c r="BX110" s="44">
        <f t="shared" si="123"/>
        <v>0.1125087900926024</v>
      </c>
      <c r="BY110" s="44">
        <f t="shared" si="124"/>
        <v>0.10526315789473684</v>
      </c>
      <c r="BZ110" s="44">
        <f t="shared" si="125"/>
        <v>9.9258333397093015E-2</v>
      </c>
      <c r="CA110" s="44">
        <f t="shared" si="126"/>
        <v>7.6866244202408784E-2</v>
      </c>
      <c r="CB110" s="44">
        <f t="shared" si="127"/>
        <v>0.11188112109423022</v>
      </c>
      <c r="CC110" s="44">
        <f t="shared" si="128"/>
        <v>7.221581446741189E-2</v>
      </c>
      <c r="CD110" s="44">
        <f t="shared" si="129"/>
        <v>7.511157661886797E-2</v>
      </c>
      <c r="CE110" s="44">
        <f t="shared" si="130"/>
        <v>0.10762440050012628</v>
      </c>
      <c r="CF110" s="44">
        <f t="shared" si="131"/>
        <v>0.11642257885594992</v>
      </c>
      <c r="CG110" s="44">
        <f t="shared" si="132"/>
        <v>0.14313125339290264</v>
      </c>
      <c r="CH110" s="44">
        <f t="shared" si="133"/>
        <v>7.198157507486945E-2</v>
      </c>
      <c r="CI110" s="44">
        <f t="shared" si="134"/>
        <v>7.1337637500642162E-2</v>
      </c>
      <c r="CJ110" s="44">
        <f t="shared" si="135"/>
        <v>7.5164602800282893E-2</v>
      </c>
      <c r="CM110" s="38">
        <v>105</v>
      </c>
      <c r="CN110" s="38" t="s">
        <v>322</v>
      </c>
      <c r="CO110" s="44">
        <f t="shared" si="136"/>
        <v>9.8231050116795848E-3</v>
      </c>
      <c r="CP110" s="44">
        <f t="shared" si="137"/>
        <v>8.0439966653984372E-3</v>
      </c>
      <c r="CQ110" s="44">
        <f t="shared" si="138"/>
        <v>6.4386971528627469E-3</v>
      </c>
      <c r="CR110" s="44">
        <f t="shared" si="139"/>
        <v>5.7424393558920201E-3</v>
      </c>
      <c r="CS110" s="44">
        <f t="shared" si="140"/>
        <v>7.414506114685103E-3</v>
      </c>
      <c r="CT110" s="44">
        <f t="shared" si="141"/>
        <v>6.6348880269703706E-3</v>
      </c>
      <c r="CU110" s="44">
        <f t="shared" si="142"/>
        <v>3.9782311308922897E-3</v>
      </c>
      <c r="CV110" s="44">
        <f t="shared" si="143"/>
        <v>3.4691623944834642E-3</v>
      </c>
      <c r="CW110" s="44">
        <f t="shared" si="144"/>
        <v>1.5641303625561151E-3</v>
      </c>
      <c r="CX110" s="44">
        <f t="shared" si="145"/>
        <v>4.3482707555459231E-3</v>
      </c>
      <c r="CY110" s="44">
        <f t="shared" si="146"/>
        <v>2.5584085962673253E-3</v>
      </c>
      <c r="CZ110" s="44">
        <f t="shared" si="147"/>
        <v>3.4777130688106489E-3</v>
      </c>
      <c r="DA110" s="44">
        <f t="shared" si="148"/>
        <v>2.094258619554945E-3</v>
      </c>
      <c r="DB110" s="44">
        <f t="shared" si="149"/>
        <v>2.925228542407662E-3</v>
      </c>
      <c r="DC110" s="44">
        <f t="shared" si="150"/>
        <v>2.4210526315789471E-3</v>
      </c>
      <c r="DD110" s="44">
        <f t="shared" si="151"/>
        <v>2.0844250013389532E-3</v>
      </c>
      <c r="DE110" s="44">
        <f t="shared" si="152"/>
        <v>1.383592395643358E-3</v>
      </c>
      <c r="DF110" s="44">
        <f t="shared" si="153"/>
        <v>1.7900979375076835E-3</v>
      </c>
      <c r="DG110" s="44">
        <f t="shared" si="154"/>
        <v>1.0110214025437665E-3</v>
      </c>
      <c r="DH110" s="44">
        <f t="shared" si="155"/>
        <v>9.0133891942641565E-4</v>
      </c>
      <c r="DI110" s="44">
        <f t="shared" si="156"/>
        <v>1.0762440050012629E-3</v>
      </c>
      <c r="DJ110" s="44">
        <f t="shared" si="157"/>
        <v>9.3138063084759941E-4</v>
      </c>
      <c r="DK110" s="44">
        <f t="shared" si="158"/>
        <v>8.5878752035741586E-4</v>
      </c>
      <c r="DL110" s="44">
        <f t="shared" si="159"/>
        <v>2.8792630029947781E-4</v>
      </c>
      <c r="DM110" s="44">
        <f t="shared" si="160"/>
        <v>2.140129125019265E-4</v>
      </c>
      <c r="DN110" s="43">
        <f t="shared" si="161"/>
        <v>7.5164602800282889E-5</v>
      </c>
      <c r="EU110" s="38">
        <v>105</v>
      </c>
      <c r="EV110" s="38" t="s">
        <v>322</v>
      </c>
      <c r="EW110" s="2" t="s">
        <v>499</v>
      </c>
      <c r="EX110" s="52">
        <f t="shared" si="162"/>
        <v>1.5178329930551581E-2</v>
      </c>
      <c r="EY110" s="52">
        <f t="shared" si="163"/>
        <v>8.6084162539086101E-3</v>
      </c>
      <c r="FB110" s="38">
        <v>105</v>
      </c>
      <c r="FC110" s="38" t="s">
        <v>322</v>
      </c>
      <c r="FD110" s="2" t="s">
        <v>499</v>
      </c>
      <c r="FE110" s="49">
        <f t="shared" si="164"/>
        <v>0.36189969772042474</v>
      </c>
    </row>
    <row r="111" spans="2:161" x14ac:dyDescent="0.25">
      <c r="B111" s="38">
        <v>106</v>
      </c>
      <c r="C111" s="38" t="s">
        <v>323</v>
      </c>
      <c r="D111" s="7">
        <v>3</v>
      </c>
      <c r="E111" s="7">
        <v>3</v>
      </c>
      <c r="F111" s="7">
        <v>2</v>
      </c>
      <c r="G111" s="7">
        <v>2</v>
      </c>
      <c r="H111" s="7">
        <v>3</v>
      </c>
      <c r="I111" s="7">
        <v>3</v>
      </c>
      <c r="J111" s="7">
        <v>2</v>
      </c>
      <c r="K111" s="7">
        <v>2</v>
      </c>
      <c r="L111" s="7">
        <v>2</v>
      </c>
      <c r="M111" s="7">
        <v>3</v>
      </c>
      <c r="N111" s="7">
        <v>3</v>
      </c>
      <c r="O111" s="7">
        <v>3</v>
      </c>
      <c r="P111" s="7">
        <v>2</v>
      </c>
      <c r="Q111" s="7">
        <v>3</v>
      </c>
      <c r="R111" s="2">
        <v>1</v>
      </c>
      <c r="S111" s="2">
        <v>2</v>
      </c>
      <c r="T111" s="7">
        <v>2</v>
      </c>
      <c r="U111" s="7">
        <v>2</v>
      </c>
      <c r="V111" s="7">
        <v>3</v>
      </c>
      <c r="W111" s="7">
        <v>2</v>
      </c>
      <c r="X111" s="7">
        <v>3</v>
      </c>
      <c r="Y111" s="7">
        <v>3</v>
      </c>
      <c r="Z111" s="7">
        <v>2</v>
      </c>
      <c r="AA111" s="7">
        <v>2</v>
      </c>
      <c r="AB111" s="7">
        <v>2</v>
      </c>
      <c r="AC111" s="7">
        <v>2</v>
      </c>
      <c r="AF111" s="38">
        <v>106</v>
      </c>
      <c r="AG111" s="38" t="s">
        <v>323</v>
      </c>
      <c r="AH111" s="7">
        <f t="shared" si="84"/>
        <v>9</v>
      </c>
      <c r="AI111" s="7">
        <f t="shared" si="85"/>
        <v>9</v>
      </c>
      <c r="AJ111" s="7">
        <f t="shared" si="86"/>
        <v>4</v>
      </c>
      <c r="AK111" s="7">
        <f t="shared" si="87"/>
        <v>4</v>
      </c>
      <c r="AL111" s="7">
        <f t="shared" si="88"/>
        <v>9</v>
      </c>
      <c r="AM111" s="7">
        <f t="shared" si="89"/>
        <v>9</v>
      </c>
      <c r="AN111" s="7">
        <f t="shared" si="90"/>
        <v>4</v>
      </c>
      <c r="AO111" s="7">
        <f t="shared" si="91"/>
        <v>4</v>
      </c>
      <c r="AP111" s="7">
        <f t="shared" si="92"/>
        <v>4</v>
      </c>
      <c r="AQ111" s="7">
        <f t="shared" si="93"/>
        <v>9</v>
      </c>
      <c r="AR111" s="7">
        <f t="shared" si="94"/>
        <v>9</v>
      </c>
      <c r="AS111" s="7">
        <f t="shared" si="95"/>
        <v>9</v>
      </c>
      <c r="AT111" s="7">
        <f t="shared" si="96"/>
        <v>4</v>
      </c>
      <c r="AU111" s="7">
        <f t="shared" si="97"/>
        <v>9</v>
      </c>
      <c r="AV111" s="7">
        <f t="shared" si="98"/>
        <v>1</v>
      </c>
      <c r="AW111" s="7">
        <f t="shared" si="99"/>
        <v>4</v>
      </c>
      <c r="AX111" s="7">
        <f t="shared" si="100"/>
        <v>4</v>
      </c>
      <c r="AY111" s="7">
        <f t="shared" si="101"/>
        <v>4</v>
      </c>
      <c r="AZ111" s="7">
        <f t="shared" si="102"/>
        <v>9</v>
      </c>
      <c r="BA111" s="7">
        <f t="shared" si="103"/>
        <v>4</v>
      </c>
      <c r="BB111" s="7">
        <f t="shared" si="104"/>
        <v>9</v>
      </c>
      <c r="BC111" s="7">
        <f t="shared" si="105"/>
        <v>9</v>
      </c>
      <c r="BD111" s="7">
        <f t="shared" si="106"/>
        <v>4</v>
      </c>
      <c r="BE111" s="7">
        <f t="shared" si="107"/>
        <v>4</v>
      </c>
      <c r="BF111" s="7">
        <f t="shared" si="108"/>
        <v>4</v>
      </c>
      <c r="BG111" s="7">
        <f t="shared" si="109"/>
        <v>4</v>
      </c>
      <c r="BI111" s="38">
        <v>106</v>
      </c>
      <c r="BJ111" s="38" t="s">
        <v>323</v>
      </c>
      <c r="BK111" s="44">
        <f t="shared" si="110"/>
        <v>9.9558496739995797E-2</v>
      </c>
      <c r="BL111" s="44">
        <f t="shared" si="111"/>
        <v>0.10969086361906959</v>
      </c>
      <c r="BM111" s="44">
        <f t="shared" si="112"/>
        <v>7.0754913767722499E-2</v>
      </c>
      <c r="BN111" s="44">
        <f t="shared" si="113"/>
        <v>7.3621017383231027E-2</v>
      </c>
      <c r="BO111" s="44">
        <f t="shared" si="114"/>
        <v>0.1090368546277221</v>
      </c>
      <c r="BP111" s="44">
        <f t="shared" si="115"/>
        <v>0.11058146711617285</v>
      </c>
      <c r="BQ111" s="44">
        <f t="shared" si="116"/>
        <v>7.3670946868375733E-2</v>
      </c>
      <c r="BR111" s="44">
        <f t="shared" si="117"/>
        <v>7.079923254047886E-2</v>
      </c>
      <c r="BS111" s="44">
        <f t="shared" si="118"/>
        <v>2.3698944887213864E-2</v>
      </c>
      <c r="BT111" s="44">
        <f t="shared" si="119"/>
        <v>0.11149412193707495</v>
      </c>
      <c r="BU111" s="44">
        <f t="shared" si="120"/>
        <v>0.10660035817780522</v>
      </c>
      <c r="BV111" s="44">
        <f t="shared" si="121"/>
        <v>0.10867853340033277</v>
      </c>
      <c r="BW111" s="44">
        <f t="shared" si="122"/>
        <v>7.221581446741189E-2</v>
      </c>
      <c r="BX111" s="44">
        <f t="shared" si="123"/>
        <v>0.1125087900926024</v>
      </c>
      <c r="BY111" s="44">
        <f t="shared" si="124"/>
        <v>5.2631578947368418E-2</v>
      </c>
      <c r="BZ111" s="44">
        <f t="shared" si="125"/>
        <v>9.9258333397093015E-2</v>
      </c>
      <c r="CA111" s="44">
        <f t="shared" si="126"/>
        <v>7.6866244202408784E-2</v>
      </c>
      <c r="CB111" s="44">
        <f t="shared" si="127"/>
        <v>7.4587414062820143E-2</v>
      </c>
      <c r="CC111" s="44">
        <f t="shared" si="128"/>
        <v>0.10832372170111783</v>
      </c>
      <c r="CD111" s="44">
        <f t="shared" si="129"/>
        <v>7.511157661886797E-2</v>
      </c>
      <c r="CE111" s="44">
        <f t="shared" si="130"/>
        <v>0.10762440050012628</v>
      </c>
      <c r="CF111" s="44">
        <f t="shared" si="131"/>
        <v>0.11642257885594992</v>
      </c>
      <c r="CG111" s="44">
        <f t="shared" si="132"/>
        <v>7.156562669645132E-2</v>
      </c>
      <c r="CH111" s="44">
        <f t="shared" si="133"/>
        <v>7.198157507486945E-2</v>
      </c>
      <c r="CI111" s="44">
        <f t="shared" si="134"/>
        <v>7.1337637500642162E-2</v>
      </c>
      <c r="CJ111" s="44">
        <f t="shared" si="135"/>
        <v>7.5164602800282893E-2</v>
      </c>
      <c r="CM111" s="38">
        <v>106</v>
      </c>
      <c r="CN111" s="38" t="s">
        <v>323</v>
      </c>
      <c r="CO111" s="44">
        <f t="shared" si="136"/>
        <v>1.4734657517519378E-2</v>
      </c>
      <c r="CP111" s="44">
        <f t="shared" si="137"/>
        <v>1.2065994998097655E-2</v>
      </c>
      <c r="CQ111" s="44">
        <f t="shared" si="138"/>
        <v>6.4386971528627469E-3</v>
      </c>
      <c r="CR111" s="44">
        <f t="shared" si="139"/>
        <v>5.7424393558920201E-3</v>
      </c>
      <c r="CS111" s="44">
        <f t="shared" si="140"/>
        <v>7.414506114685103E-3</v>
      </c>
      <c r="CT111" s="44">
        <f t="shared" si="141"/>
        <v>6.6348880269703706E-3</v>
      </c>
      <c r="CU111" s="44">
        <f t="shared" si="142"/>
        <v>3.9782311308922897E-3</v>
      </c>
      <c r="CV111" s="44">
        <f t="shared" si="143"/>
        <v>3.4691623944834642E-3</v>
      </c>
      <c r="CW111" s="44">
        <f t="shared" si="144"/>
        <v>1.04275357503741E-3</v>
      </c>
      <c r="CX111" s="44">
        <f t="shared" si="145"/>
        <v>4.3482707555459231E-3</v>
      </c>
      <c r="CY111" s="44">
        <f t="shared" si="146"/>
        <v>3.8376128944009875E-3</v>
      </c>
      <c r="CZ111" s="44">
        <f t="shared" si="147"/>
        <v>3.4777130688106489E-3</v>
      </c>
      <c r="DA111" s="44">
        <f t="shared" si="148"/>
        <v>2.094258619554945E-3</v>
      </c>
      <c r="DB111" s="44">
        <f t="shared" si="149"/>
        <v>2.925228542407662E-3</v>
      </c>
      <c r="DC111" s="44">
        <f t="shared" si="150"/>
        <v>1.2105263157894735E-3</v>
      </c>
      <c r="DD111" s="44">
        <f t="shared" si="151"/>
        <v>2.0844250013389532E-3</v>
      </c>
      <c r="DE111" s="44">
        <f t="shared" si="152"/>
        <v>1.383592395643358E-3</v>
      </c>
      <c r="DF111" s="44">
        <f t="shared" si="153"/>
        <v>1.1933986250051223E-3</v>
      </c>
      <c r="DG111" s="44">
        <f t="shared" si="154"/>
        <v>1.5165321038156496E-3</v>
      </c>
      <c r="DH111" s="44">
        <f t="shared" si="155"/>
        <v>9.0133891942641565E-4</v>
      </c>
      <c r="DI111" s="44">
        <f t="shared" si="156"/>
        <v>1.0762440050012629E-3</v>
      </c>
      <c r="DJ111" s="44">
        <f t="shared" si="157"/>
        <v>9.3138063084759941E-4</v>
      </c>
      <c r="DK111" s="44">
        <f t="shared" si="158"/>
        <v>4.2939376017870793E-4</v>
      </c>
      <c r="DL111" s="44">
        <f t="shared" si="159"/>
        <v>2.8792630029947781E-4</v>
      </c>
      <c r="DM111" s="44">
        <f t="shared" si="160"/>
        <v>2.140129125019265E-4</v>
      </c>
      <c r="DN111" s="43">
        <f t="shared" si="161"/>
        <v>7.5164602800282889E-5</v>
      </c>
      <c r="EU111" s="38">
        <v>106</v>
      </c>
      <c r="EV111" s="38" t="s">
        <v>323</v>
      </c>
      <c r="EW111" s="2" t="s">
        <v>500</v>
      </c>
      <c r="EX111" s="52">
        <f t="shared" si="162"/>
        <v>1.1799907992000104E-2</v>
      </c>
      <c r="EY111" s="52">
        <f t="shared" si="163"/>
        <v>1.0817167779212515E-2</v>
      </c>
      <c r="FB111" s="38">
        <v>106</v>
      </c>
      <c r="FC111" s="38" t="s">
        <v>323</v>
      </c>
      <c r="FD111" s="2" t="s">
        <v>500</v>
      </c>
      <c r="FE111" s="49">
        <f t="shared" si="164"/>
        <v>0.47827437501804637</v>
      </c>
    </row>
    <row r="112" spans="2:161" x14ac:dyDescent="0.25">
      <c r="B112" s="38">
        <v>107</v>
      </c>
      <c r="C112" s="38" t="s">
        <v>324</v>
      </c>
      <c r="D112" s="7">
        <v>2</v>
      </c>
      <c r="E112" s="7">
        <v>3</v>
      </c>
      <c r="F112" s="7">
        <v>3</v>
      </c>
      <c r="G112" s="7">
        <v>2</v>
      </c>
      <c r="H112" s="7">
        <v>3</v>
      </c>
      <c r="I112" s="7">
        <v>2</v>
      </c>
      <c r="J112" s="7">
        <v>2</v>
      </c>
      <c r="K112" s="7">
        <v>3</v>
      </c>
      <c r="L112" s="7">
        <v>2</v>
      </c>
      <c r="M112" s="7">
        <v>2</v>
      </c>
      <c r="N112" s="7">
        <v>3</v>
      </c>
      <c r="O112" s="7">
        <v>2</v>
      </c>
      <c r="P112" s="7">
        <v>3</v>
      </c>
      <c r="Q112" s="7">
        <v>2</v>
      </c>
      <c r="R112" s="2">
        <v>2</v>
      </c>
      <c r="S112" s="2">
        <v>2</v>
      </c>
      <c r="T112" s="7">
        <v>2</v>
      </c>
      <c r="U112" s="7">
        <v>2</v>
      </c>
      <c r="V112" s="7">
        <v>3</v>
      </c>
      <c r="W112" s="7">
        <v>3</v>
      </c>
      <c r="X112" s="7">
        <v>2</v>
      </c>
      <c r="Y112" s="7">
        <v>2</v>
      </c>
      <c r="Z112" s="7">
        <v>2</v>
      </c>
      <c r="AA112" s="7">
        <v>2</v>
      </c>
      <c r="AB112" s="7">
        <v>2</v>
      </c>
      <c r="AC112" s="7">
        <v>2</v>
      </c>
      <c r="AF112" s="38">
        <v>107</v>
      </c>
      <c r="AG112" s="38" t="s">
        <v>324</v>
      </c>
      <c r="AH112" s="7">
        <f t="shared" si="84"/>
        <v>4</v>
      </c>
      <c r="AI112" s="7">
        <f t="shared" si="85"/>
        <v>9</v>
      </c>
      <c r="AJ112" s="7">
        <f t="shared" si="86"/>
        <v>9</v>
      </c>
      <c r="AK112" s="7">
        <f t="shared" si="87"/>
        <v>4</v>
      </c>
      <c r="AL112" s="7">
        <f t="shared" si="88"/>
        <v>9</v>
      </c>
      <c r="AM112" s="7">
        <f t="shared" si="89"/>
        <v>4</v>
      </c>
      <c r="AN112" s="7">
        <f t="shared" si="90"/>
        <v>4</v>
      </c>
      <c r="AO112" s="7">
        <f t="shared" si="91"/>
        <v>9</v>
      </c>
      <c r="AP112" s="7">
        <f t="shared" si="92"/>
        <v>4</v>
      </c>
      <c r="AQ112" s="7">
        <f t="shared" si="93"/>
        <v>4</v>
      </c>
      <c r="AR112" s="7">
        <f t="shared" si="94"/>
        <v>9</v>
      </c>
      <c r="AS112" s="7">
        <f t="shared" si="95"/>
        <v>4</v>
      </c>
      <c r="AT112" s="7">
        <f t="shared" si="96"/>
        <v>9</v>
      </c>
      <c r="AU112" s="7">
        <f t="shared" si="97"/>
        <v>4</v>
      </c>
      <c r="AV112" s="7">
        <f t="shared" si="98"/>
        <v>4</v>
      </c>
      <c r="AW112" s="7">
        <f t="shared" si="99"/>
        <v>4</v>
      </c>
      <c r="AX112" s="7">
        <f t="shared" si="100"/>
        <v>4</v>
      </c>
      <c r="AY112" s="7">
        <f t="shared" si="101"/>
        <v>4</v>
      </c>
      <c r="AZ112" s="7">
        <f t="shared" si="102"/>
        <v>9</v>
      </c>
      <c r="BA112" s="7">
        <f t="shared" si="103"/>
        <v>9</v>
      </c>
      <c r="BB112" s="7">
        <f t="shared" si="104"/>
        <v>4</v>
      </c>
      <c r="BC112" s="7">
        <f t="shared" si="105"/>
        <v>4</v>
      </c>
      <c r="BD112" s="7">
        <f t="shared" si="106"/>
        <v>4</v>
      </c>
      <c r="BE112" s="7">
        <f t="shared" si="107"/>
        <v>4</v>
      </c>
      <c r="BF112" s="7">
        <f t="shared" si="108"/>
        <v>4</v>
      </c>
      <c r="BG112" s="7">
        <f t="shared" si="109"/>
        <v>4</v>
      </c>
      <c r="BI112" s="38">
        <v>107</v>
      </c>
      <c r="BJ112" s="38" t="s">
        <v>324</v>
      </c>
      <c r="BK112" s="44">
        <f t="shared" si="110"/>
        <v>6.6372331159997203E-2</v>
      </c>
      <c r="BL112" s="44">
        <f t="shared" si="111"/>
        <v>0.10969086361906959</v>
      </c>
      <c r="BM112" s="44">
        <f t="shared" si="112"/>
        <v>0.10613237065158375</v>
      </c>
      <c r="BN112" s="44">
        <f t="shared" si="113"/>
        <v>7.3621017383231027E-2</v>
      </c>
      <c r="BO112" s="44">
        <f t="shared" si="114"/>
        <v>0.1090368546277221</v>
      </c>
      <c r="BP112" s="44">
        <f t="shared" si="115"/>
        <v>7.3720978077448568E-2</v>
      </c>
      <c r="BQ112" s="44">
        <f t="shared" si="116"/>
        <v>7.3670946868375733E-2</v>
      </c>
      <c r="BR112" s="44">
        <f t="shared" si="117"/>
        <v>0.1061988488107183</v>
      </c>
      <c r="BS112" s="44">
        <f t="shared" si="118"/>
        <v>2.3698944887213864E-2</v>
      </c>
      <c r="BT112" s="44">
        <f t="shared" si="119"/>
        <v>7.4329414624716636E-2</v>
      </c>
      <c r="BU112" s="44">
        <f t="shared" si="120"/>
        <v>0.10660035817780522</v>
      </c>
      <c r="BV112" s="44">
        <f t="shared" si="121"/>
        <v>7.2452355600221841E-2</v>
      </c>
      <c r="BW112" s="44">
        <f t="shared" si="122"/>
        <v>0.10832372170111783</v>
      </c>
      <c r="BX112" s="44">
        <f t="shared" si="123"/>
        <v>7.500586006173493E-2</v>
      </c>
      <c r="BY112" s="44">
        <f t="shared" si="124"/>
        <v>0.10526315789473684</v>
      </c>
      <c r="BZ112" s="44">
        <f t="shared" si="125"/>
        <v>9.9258333397093015E-2</v>
      </c>
      <c r="CA112" s="44">
        <f t="shared" si="126"/>
        <v>7.6866244202408784E-2</v>
      </c>
      <c r="CB112" s="44">
        <f t="shared" si="127"/>
        <v>7.4587414062820143E-2</v>
      </c>
      <c r="CC112" s="44">
        <f t="shared" si="128"/>
        <v>0.10832372170111783</v>
      </c>
      <c r="CD112" s="44">
        <f t="shared" si="129"/>
        <v>0.11266736492830196</v>
      </c>
      <c r="CE112" s="44">
        <f t="shared" si="130"/>
        <v>7.1749600333417526E-2</v>
      </c>
      <c r="CF112" s="44">
        <f t="shared" si="131"/>
        <v>7.7615052570633281E-2</v>
      </c>
      <c r="CG112" s="44">
        <f t="shared" si="132"/>
        <v>7.156562669645132E-2</v>
      </c>
      <c r="CH112" s="44">
        <f t="shared" si="133"/>
        <v>7.198157507486945E-2</v>
      </c>
      <c r="CI112" s="44">
        <f t="shared" si="134"/>
        <v>7.1337637500642162E-2</v>
      </c>
      <c r="CJ112" s="44">
        <f t="shared" si="135"/>
        <v>7.5164602800282893E-2</v>
      </c>
      <c r="CM112" s="38">
        <v>107</v>
      </c>
      <c r="CN112" s="38" t="s">
        <v>324</v>
      </c>
      <c r="CO112" s="44">
        <f t="shared" si="136"/>
        <v>9.8231050116795848E-3</v>
      </c>
      <c r="CP112" s="44">
        <f t="shared" si="137"/>
        <v>1.2065994998097655E-2</v>
      </c>
      <c r="CQ112" s="44">
        <f t="shared" si="138"/>
        <v>9.6580457292941204E-3</v>
      </c>
      <c r="CR112" s="44">
        <f t="shared" si="139"/>
        <v>5.7424393558920201E-3</v>
      </c>
      <c r="CS112" s="44">
        <f t="shared" si="140"/>
        <v>7.414506114685103E-3</v>
      </c>
      <c r="CT112" s="44">
        <f t="shared" si="141"/>
        <v>4.423258684646914E-3</v>
      </c>
      <c r="CU112" s="44">
        <f t="shared" si="142"/>
        <v>3.9782311308922897E-3</v>
      </c>
      <c r="CV112" s="44">
        <f t="shared" si="143"/>
        <v>5.2037435917251969E-3</v>
      </c>
      <c r="CW112" s="44">
        <f t="shared" si="144"/>
        <v>1.04275357503741E-3</v>
      </c>
      <c r="CX112" s="44">
        <f t="shared" si="145"/>
        <v>2.8988471703639486E-3</v>
      </c>
      <c r="CY112" s="44">
        <f t="shared" si="146"/>
        <v>3.8376128944009875E-3</v>
      </c>
      <c r="CZ112" s="44">
        <f t="shared" si="147"/>
        <v>2.3184753792070988E-3</v>
      </c>
      <c r="DA112" s="44">
        <f t="shared" si="148"/>
        <v>3.1413879293324173E-3</v>
      </c>
      <c r="DB112" s="44">
        <f t="shared" si="149"/>
        <v>1.9501523616051082E-3</v>
      </c>
      <c r="DC112" s="44">
        <f t="shared" si="150"/>
        <v>2.4210526315789471E-3</v>
      </c>
      <c r="DD112" s="44">
        <f t="shared" si="151"/>
        <v>2.0844250013389532E-3</v>
      </c>
      <c r="DE112" s="44">
        <f t="shared" si="152"/>
        <v>1.383592395643358E-3</v>
      </c>
      <c r="DF112" s="44">
        <f t="shared" si="153"/>
        <v>1.1933986250051223E-3</v>
      </c>
      <c r="DG112" s="44">
        <f t="shared" si="154"/>
        <v>1.5165321038156496E-3</v>
      </c>
      <c r="DH112" s="44">
        <f t="shared" si="155"/>
        <v>1.3520083791396236E-3</v>
      </c>
      <c r="DI112" s="44">
        <f t="shared" si="156"/>
        <v>7.1749600333417525E-4</v>
      </c>
      <c r="DJ112" s="44">
        <f t="shared" si="157"/>
        <v>6.2092042056506624E-4</v>
      </c>
      <c r="DK112" s="44">
        <f t="shared" si="158"/>
        <v>4.2939376017870793E-4</v>
      </c>
      <c r="DL112" s="44">
        <f t="shared" si="159"/>
        <v>2.8792630029947781E-4</v>
      </c>
      <c r="DM112" s="44">
        <f t="shared" si="160"/>
        <v>2.140129125019265E-4</v>
      </c>
      <c r="DN112" s="43">
        <f t="shared" si="161"/>
        <v>7.5164602800282889E-5</v>
      </c>
      <c r="EU112" s="38">
        <v>107</v>
      </c>
      <c r="EV112" s="38" t="s">
        <v>324</v>
      </c>
      <c r="EW112" s="2" t="s">
        <v>501</v>
      </c>
      <c r="EX112" s="52">
        <f t="shared" si="162"/>
        <v>1.3696286252084048E-2</v>
      </c>
      <c r="EY112" s="52">
        <f t="shared" si="163"/>
        <v>8.9862202480618381E-3</v>
      </c>
      <c r="FB112" s="38">
        <v>107</v>
      </c>
      <c r="FC112" s="38" t="s">
        <v>324</v>
      </c>
      <c r="FD112" s="2" t="s">
        <v>501</v>
      </c>
      <c r="FE112" s="49">
        <f t="shared" si="164"/>
        <v>0.39617404046612048</v>
      </c>
    </row>
    <row r="113" spans="2:161" x14ac:dyDescent="0.25">
      <c r="B113" s="38">
        <v>108</v>
      </c>
      <c r="C113" s="38" t="s">
        <v>325</v>
      </c>
      <c r="D113" s="7">
        <v>2</v>
      </c>
      <c r="E113" s="7">
        <v>2</v>
      </c>
      <c r="F113" s="7">
        <v>3</v>
      </c>
      <c r="G113" s="7">
        <v>2</v>
      </c>
      <c r="H113" s="7">
        <v>3</v>
      </c>
      <c r="I113" s="7">
        <v>3</v>
      </c>
      <c r="J113" s="7">
        <v>3</v>
      </c>
      <c r="K113" s="7">
        <v>2</v>
      </c>
      <c r="L113" s="7">
        <v>3</v>
      </c>
      <c r="M113" s="7">
        <v>3</v>
      </c>
      <c r="N113" s="7">
        <v>2</v>
      </c>
      <c r="O113" s="7">
        <v>2</v>
      </c>
      <c r="P113" s="7">
        <v>3</v>
      </c>
      <c r="Q113" s="7">
        <v>2</v>
      </c>
      <c r="R113" s="2">
        <v>2</v>
      </c>
      <c r="S113" s="2">
        <v>2</v>
      </c>
      <c r="T113" s="7">
        <v>4</v>
      </c>
      <c r="U113" s="7">
        <v>2</v>
      </c>
      <c r="V113" s="7">
        <v>3</v>
      </c>
      <c r="W113" s="7">
        <v>3</v>
      </c>
      <c r="X113" s="7">
        <v>3</v>
      </c>
      <c r="Y113" s="7">
        <v>2</v>
      </c>
      <c r="Z113" s="7">
        <v>2</v>
      </c>
      <c r="AA113" s="7">
        <v>3</v>
      </c>
      <c r="AB113" s="7">
        <v>3</v>
      </c>
      <c r="AC113" s="7">
        <v>3</v>
      </c>
      <c r="AF113" s="38">
        <v>108</v>
      </c>
      <c r="AG113" s="38" t="s">
        <v>325</v>
      </c>
      <c r="AH113" s="7">
        <f t="shared" si="84"/>
        <v>4</v>
      </c>
      <c r="AI113" s="7">
        <f t="shared" si="85"/>
        <v>4</v>
      </c>
      <c r="AJ113" s="7">
        <f t="shared" si="86"/>
        <v>9</v>
      </c>
      <c r="AK113" s="7">
        <f t="shared" si="87"/>
        <v>4</v>
      </c>
      <c r="AL113" s="7">
        <f t="shared" si="88"/>
        <v>9</v>
      </c>
      <c r="AM113" s="7">
        <f t="shared" si="89"/>
        <v>9</v>
      </c>
      <c r="AN113" s="7">
        <f t="shared" si="90"/>
        <v>9</v>
      </c>
      <c r="AO113" s="7">
        <f t="shared" si="91"/>
        <v>4</v>
      </c>
      <c r="AP113" s="7">
        <f t="shared" si="92"/>
        <v>9</v>
      </c>
      <c r="AQ113" s="7">
        <f t="shared" si="93"/>
        <v>9</v>
      </c>
      <c r="AR113" s="7">
        <f t="shared" si="94"/>
        <v>4</v>
      </c>
      <c r="AS113" s="7">
        <f t="shared" si="95"/>
        <v>4</v>
      </c>
      <c r="AT113" s="7">
        <f t="shared" si="96"/>
        <v>9</v>
      </c>
      <c r="AU113" s="7">
        <f t="shared" si="97"/>
        <v>4</v>
      </c>
      <c r="AV113" s="7">
        <f t="shared" si="98"/>
        <v>4</v>
      </c>
      <c r="AW113" s="7">
        <f t="shared" si="99"/>
        <v>4</v>
      </c>
      <c r="AX113" s="7">
        <f t="shared" si="100"/>
        <v>16</v>
      </c>
      <c r="AY113" s="7">
        <f t="shared" si="101"/>
        <v>4</v>
      </c>
      <c r="AZ113" s="7">
        <f t="shared" si="102"/>
        <v>9</v>
      </c>
      <c r="BA113" s="7">
        <f t="shared" si="103"/>
        <v>9</v>
      </c>
      <c r="BB113" s="7">
        <f t="shared" si="104"/>
        <v>9</v>
      </c>
      <c r="BC113" s="7">
        <f t="shared" si="105"/>
        <v>4</v>
      </c>
      <c r="BD113" s="7">
        <f t="shared" si="106"/>
        <v>4</v>
      </c>
      <c r="BE113" s="7">
        <f t="shared" si="107"/>
        <v>9</v>
      </c>
      <c r="BF113" s="7">
        <f t="shared" si="108"/>
        <v>9</v>
      </c>
      <c r="BG113" s="7">
        <f t="shared" si="109"/>
        <v>9</v>
      </c>
      <c r="BI113" s="38">
        <v>108</v>
      </c>
      <c r="BJ113" s="38" t="s">
        <v>325</v>
      </c>
      <c r="BK113" s="44">
        <f t="shared" si="110"/>
        <v>6.6372331159997203E-2</v>
      </c>
      <c r="BL113" s="44">
        <f t="shared" si="111"/>
        <v>7.3127242412713067E-2</v>
      </c>
      <c r="BM113" s="44">
        <f t="shared" si="112"/>
        <v>0.10613237065158375</v>
      </c>
      <c r="BN113" s="44">
        <f t="shared" si="113"/>
        <v>7.3621017383231027E-2</v>
      </c>
      <c r="BO113" s="44">
        <f t="shared" si="114"/>
        <v>0.1090368546277221</v>
      </c>
      <c r="BP113" s="44">
        <f t="shared" si="115"/>
        <v>0.11058146711617285</v>
      </c>
      <c r="BQ113" s="44">
        <f t="shared" si="116"/>
        <v>0.11050642030256359</v>
      </c>
      <c r="BR113" s="44">
        <f t="shared" si="117"/>
        <v>7.079923254047886E-2</v>
      </c>
      <c r="BS113" s="44">
        <f t="shared" si="118"/>
        <v>3.55484173308208E-2</v>
      </c>
      <c r="BT113" s="44">
        <f t="shared" si="119"/>
        <v>0.11149412193707495</v>
      </c>
      <c r="BU113" s="44">
        <f t="shared" si="120"/>
        <v>7.1066905451870152E-2</v>
      </c>
      <c r="BV113" s="44">
        <f t="shared" si="121"/>
        <v>7.2452355600221841E-2</v>
      </c>
      <c r="BW113" s="44">
        <f t="shared" si="122"/>
        <v>0.10832372170111783</v>
      </c>
      <c r="BX113" s="44">
        <f t="shared" si="123"/>
        <v>7.500586006173493E-2</v>
      </c>
      <c r="BY113" s="44">
        <f t="shared" si="124"/>
        <v>0.10526315789473684</v>
      </c>
      <c r="BZ113" s="44">
        <f t="shared" si="125"/>
        <v>9.9258333397093015E-2</v>
      </c>
      <c r="CA113" s="44">
        <f t="shared" si="126"/>
        <v>0.15373248840481757</v>
      </c>
      <c r="CB113" s="44">
        <f t="shared" si="127"/>
        <v>7.4587414062820143E-2</v>
      </c>
      <c r="CC113" s="44">
        <f t="shared" si="128"/>
        <v>0.10832372170111783</v>
      </c>
      <c r="CD113" s="44">
        <f t="shared" si="129"/>
        <v>0.11266736492830196</v>
      </c>
      <c r="CE113" s="44">
        <f t="shared" si="130"/>
        <v>0.10762440050012628</v>
      </c>
      <c r="CF113" s="44">
        <f t="shared" si="131"/>
        <v>7.7615052570633281E-2</v>
      </c>
      <c r="CG113" s="44">
        <f t="shared" si="132"/>
        <v>7.156562669645132E-2</v>
      </c>
      <c r="CH113" s="44">
        <f t="shared" si="133"/>
        <v>0.10797236261230418</v>
      </c>
      <c r="CI113" s="44">
        <f t="shared" si="134"/>
        <v>0.10700645625096325</v>
      </c>
      <c r="CJ113" s="44">
        <f t="shared" si="135"/>
        <v>0.11274690420042432</v>
      </c>
      <c r="CM113" s="38">
        <v>108</v>
      </c>
      <c r="CN113" s="38" t="s">
        <v>325</v>
      </c>
      <c r="CO113" s="44">
        <f t="shared" si="136"/>
        <v>9.8231050116795848E-3</v>
      </c>
      <c r="CP113" s="44">
        <f t="shared" si="137"/>
        <v>8.0439966653984372E-3</v>
      </c>
      <c r="CQ113" s="44">
        <f t="shared" si="138"/>
        <v>9.6580457292941204E-3</v>
      </c>
      <c r="CR113" s="44">
        <f t="shared" si="139"/>
        <v>5.7424393558920201E-3</v>
      </c>
      <c r="CS113" s="44">
        <f t="shared" si="140"/>
        <v>7.414506114685103E-3</v>
      </c>
      <c r="CT113" s="44">
        <f t="shared" si="141"/>
        <v>6.6348880269703706E-3</v>
      </c>
      <c r="CU113" s="44">
        <f t="shared" si="142"/>
        <v>5.9673466963384341E-3</v>
      </c>
      <c r="CV113" s="44">
        <f t="shared" si="143"/>
        <v>3.4691623944834642E-3</v>
      </c>
      <c r="CW113" s="44">
        <f t="shared" si="144"/>
        <v>1.5641303625561151E-3</v>
      </c>
      <c r="CX113" s="44">
        <f t="shared" si="145"/>
        <v>4.3482707555459231E-3</v>
      </c>
      <c r="CY113" s="44">
        <f t="shared" si="146"/>
        <v>2.5584085962673253E-3</v>
      </c>
      <c r="CZ113" s="44">
        <f t="shared" si="147"/>
        <v>2.3184753792070988E-3</v>
      </c>
      <c r="DA113" s="44">
        <f t="shared" si="148"/>
        <v>3.1413879293324173E-3</v>
      </c>
      <c r="DB113" s="44">
        <f t="shared" si="149"/>
        <v>1.9501523616051082E-3</v>
      </c>
      <c r="DC113" s="44">
        <f t="shared" si="150"/>
        <v>2.4210526315789471E-3</v>
      </c>
      <c r="DD113" s="44">
        <f t="shared" si="151"/>
        <v>2.0844250013389532E-3</v>
      </c>
      <c r="DE113" s="44">
        <f t="shared" si="152"/>
        <v>2.7671847912867161E-3</v>
      </c>
      <c r="DF113" s="44">
        <f t="shared" si="153"/>
        <v>1.1933986250051223E-3</v>
      </c>
      <c r="DG113" s="44">
        <f t="shared" si="154"/>
        <v>1.5165321038156496E-3</v>
      </c>
      <c r="DH113" s="44">
        <f t="shared" si="155"/>
        <v>1.3520083791396236E-3</v>
      </c>
      <c r="DI113" s="44">
        <f t="shared" si="156"/>
        <v>1.0762440050012629E-3</v>
      </c>
      <c r="DJ113" s="44">
        <f t="shared" si="157"/>
        <v>6.2092042056506624E-4</v>
      </c>
      <c r="DK113" s="44">
        <f t="shared" si="158"/>
        <v>4.2939376017870793E-4</v>
      </c>
      <c r="DL113" s="44">
        <f t="shared" si="159"/>
        <v>4.3188945044921674E-4</v>
      </c>
      <c r="DM113" s="44">
        <f t="shared" si="160"/>
        <v>3.2101936875288974E-4</v>
      </c>
      <c r="DN113" s="43">
        <f t="shared" si="161"/>
        <v>1.1274690420042433E-4</v>
      </c>
      <c r="EU113" s="38">
        <v>108</v>
      </c>
      <c r="EV113" s="38" t="s">
        <v>325</v>
      </c>
      <c r="EW113" s="2" t="s">
        <v>502</v>
      </c>
      <c r="EX113" s="52">
        <f t="shared" si="162"/>
        <v>1.3871376803192571E-2</v>
      </c>
      <c r="EY113" s="52">
        <f t="shared" si="163"/>
        <v>9.7232048362177314E-3</v>
      </c>
      <c r="FB113" s="38">
        <v>108</v>
      </c>
      <c r="FC113" s="38" t="s">
        <v>325</v>
      </c>
      <c r="FD113" s="2" t="s">
        <v>502</v>
      </c>
      <c r="FE113" s="49">
        <f t="shared" si="164"/>
        <v>0.41209481841275586</v>
      </c>
    </row>
    <row r="114" spans="2:161" x14ac:dyDescent="0.25">
      <c r="B114" s="38">
        <v>109</v>
      </c>
      <c r="C114" s="38" t="s">
        <v>326</v>
      </c>
      <c r="D114" s="7">
        <v>3</v>
      </c>
      <c r="E114" s="7">
        <v>2</v>
      </c>
      <c r="F114" s="7">
        <v>3</v>
      </c>
      <c r="G114" s="7">
        <v>2</v>
      </c>
      <c r="H114" s="7">
        <v>2</v>
      </c>
      <c r="I114" s="7">
        <v>3</v>
      </c>
      <c r="J114" s="7">
        <v>3</v>
      </c>
      <c r="K114" s="7">
        <v>2</v>
      </c>
      <c r="L114" s="7">
        <v>3</v>
      </c>
      <c r="M114" s="7">
        <v>2</v>
      </c>
      <c r="N114" s="7">
        <v>2</v>
      </c>
      <c r="O114" s="7">
        <v>2</v>
      </c>
      <c r="P114" s="7">
        <v>3</v>
      </c>
      <c r="Q114" s="7">
        <v>2</v>
      </c>
      <c r="R114" s="2">
        <v>2</v>
      </c>
      <c r="S114" s="2">
        <v>2</v>
      </c>
      <c r="T114" s="7">
        <v>2</v>
      </c>
      <c r="U114" s="7">
        <v>2</v>
      </c>
      <c r="V114" s="7">
        <v>3</v>
      </c>
      <c r="W114" s="7">
        <v>3</v>
      </c>
      <c r="X114" s="7">
        <v>3</v>
      </c>
      <c r="Y114" s="7">
        <v>2</v>
      </c>
      <c r="Z114" s="7">
        <v>2</v>
      </c>
      <c r="AA114" s="7">
        <v>2</v>
      </c>
      <c r="AB114" s="7">
        <v>2</v>
      </c>
      <c r="AC114" s="7">
        <v>2</v>
      </c>
      <c r="AF114" s="38">
        <v>109</v>
      </c>
      <c r="AG114" s="38" t="s">
        <v>326</v>
      </c>
      <c r="AH114" s="7">
        <f t="shared" si="84"/>
        <v>9</v>
      </c>
      <c r="AI114" s="7">
        <f t="shared" si="85"/>
        <v>4</v>
      </c>
      <c r="AJ114" s="7">
        <f t="shared" si="86"/>
        <v>9</v>
      </c>
      <c r="AK114" s="7">
        <f t="shared" si="87"/>
        <v>4</v>
      </c>
      <c r="AL114" s="7">
        <f t="shared" si="88"/>
        <v>4</v>
      </c>
      <c r="AM114" s="7">
        <f t="shared" si="89"/>
        <v>9</v>
      </c>
      <c r="AN114" s="7">
        <f t="shared" si="90"/>
        <v>9</v>
      </c>
      <c r="AO114" s="7">
        <f t="shared" si="91"/>
        <v>4</v>
      </c>
      <c r="AP114" s="7">
        <f t="shared" si="92"/>
        <v>9</v>
      </c>
      <c r="AQ114" s="7">
        <f t="shared" si="93"/>
        <v>4</v>
      </c>
      <c r="AR114" s="7">
        <f t="shared" si="94"/>
        <v>4</v>
      </c>
      <c r="AS114" s="7">
        <f t="shared" si="95"/>
        <v>4</v>
      </c>
      <c r="AT114" s="7">
        <f t="shared" si="96"/>
        <v>9</v>
      </c>
      <c r="AU114" s="7">
        <f t="shared" si="97"/>
        <v>4</v>
      </c>
      <c r="AV114" s="7">
        <f t="shared" si="98"/>
        <v>4</v>
      </c>
      <c r="AW114" s="7">
        <f t="shared" si="99"/>
        <v>4</v>
      </c>
      <c r="AX114" s="7">
        <f t="shared" si="100"/>
        <v>4</v>
      </c>
      <c r="AY114" s="7">
        <f t="shared" si="101"/>
        <v>4</v>
      </c>
      <c r="AZ114" s="7">
        <f t="shared" si="102"/>
        <v>9</v>
      </c>
      <c r="BA114" s="7">
        <f t="shared" si="103"/>
        <v>9</v>
      </c>
      <c r="BB114" s="7">
        <f t="shared" si="104"/>
        <v>9</v>
      </c>
      <c r="BC114" s="7">
        <f t="shared" si="105"/>
        <v>4</v>
      </c>
      <c r="BD114" s="7">
        <f t="shared" si="106"/>
        <v>4</v>
      </c>
      <c r="BE114" s="7">
        <f t="shared" si="107"/>
        <v>4</v>
      </c>
      <c r="BF114" s="7">
        <f t="shared" si="108"/>
        <v>4</v>
      </c>
      <c r="BG114" s="7">
        <f t="shared" si="109"/>
        <v>4</v>
      </c>
      <c r="BI114" s="38">
        <v>109</v>
      </c>
      <c r="BJ114" s="38" t="s">
        <v>326</v>
      </c>
      <c r="BK114" s="44">
        <f t="shared" si="110"/>
        <v>9.9558496739995797E-2</v>
      </c>
      <c r="BL114" s="44">
        <f t="shared" si="111"/>
        <v>7.3127242412713067E-2</v>
      </c>
      <c r="BM114" s="44">
        <f t="shared" si="112"/>
        <v>0.10613237065158375</v>
      </c>
      <c r="BN114" s="44">
        <f t="shared" si="113"/>
        <v>7.3621017383231027E-2</v>
      </c>
      <c r="BO114" s="44">
        <f t="shared" si="114"/>
        <v>7.2691236418481395E-2</v>
      </c>
      <c r="BP114" s="44">
        <f t="shared" si="115"/>
        <v>0.11058146711617285</v>
      </c>
      <c r="BQ114" s="44">
        <f t="shared" si="116"/>
        <v>0.11050642030256359</v>
      </c>
      <c r="BR114" s="44">
        <f t="shared" si="117"/>
        <v>7.079923254047886E-2</v>
      </c>
      <c r="BS114" s="44">
        <f t="shared" si="118"/>
        <v>3.55484173308208E-2</v>
      </c>
      <c r="BT114" s="44">
        <f t="shared" si="119"/>
        <v>7.4329414624716636E-2</v>
      </c>
      <c r="BU114" s="44">
        <f t="shared" si="120"/>
        <v>7.1066905451870152E-2</v>
      </c>
      <c r="BV114" s="44">
        <f t="shared" si="121"/>
        <v>7.2452355600221841E-2</v>
      </c>
      <c r="BW114" s="44">
        <f t="shared" si="122"/>
        <v>0.10832372170111783</v>
      </c>
      <c r="BX114" s="44">
        <f t="shared" si="123"/>
        <v>7.500586006173493E-2</v>
      </c>
      <c r="BY114" s="44">
        <f t="shared" si="124"/>
        <v>0.10526315789473684</v>
      </c>
      <c r="BZ114" s="44">
        <f t="shared" si="125"/>
        <v>9.9258333397093015E-2</v>
      </c>
      <c r="CA114" s="44">
        <f t="shared" si="126"/>
        <v>7.6866244202408784E-2</v>
      </c>
      <c r="CB114" s="44">
        <f t="shared" si="127"/>
        <v>7.4587414062820143E-2</v>
      </c>
      <c r="CC114" s="44">
        <f t="shared" si="128"/>
        <v>0.10832372170111783</v>
      </c>
      <c r="CD114" s="44">
        <f t="shared" si="129"/>
        <v>0.11266736492830196</v>
      </c>
      <c r="CE114" s="44">
        <f t="shared" si="130"/>
        <v>0.10762440050012628</v>
      </c>
      <c r="CF114" s="44">
        <f t="shared" si="131"/>
        <v>7.7615052570633281E-2</v>
      </c>
      <c r="CG114" s="44">
        <f t="shared" si="132"/>
        <v>7.156562669645132E-2</v>
      </c>
      <c r="CH114" s="44">
        <f t="shared" si="133"/>
        <v>7.198157507486945E-2</v>
      </c>
      <c r="CI114" s="44">
        <f t="shared" si="134"/>
        <v>7.1337637500642162E-2</v>
      </c>
      <c r="CJ114" s="44">
        <f t="shared" si="135"/>
        <v>7.5164602800282893E-2</v>
      </c>
      <c r="CM114" s="38">
        <v>109</v>
      </c>
      <c r="CN114" s="38" t="s">
        <v>326</v>
      </c>
      <c r="CO114" s="44">
        <f t="shared" si="136"/>
        <v>1.4734657517519378E-2</v>
      </c>
      <c r="CP114" s="44">
        <f t="shared" si="137"/>
        <v>8.0439966653984372E-3</v>
      </c>
      <c r="CQ114" s="44">
        <f t="shared" si="138"/>
        <v>9.6580457292941204E-3</v>
      </c>
      <c r="CR114" s="44">
        <f t="shared" si="139"/>
        <v>5.7424393558920201E-3</v>
      </c>
      <c r="CS114" s="44">
        <f t="shared" si="140"/>
        <v>4.943004076456735E-3</v>
      </c>
      <c r="CT114" s="44">
        <f t="shared" si="141"/>
        <v>6.6348880269703706E-3</v>
      </c>
      <c r="CU114" s="44">
        <f t="shared" si="142"/>
        <v>5.9673466963384341E-3</v>
      </c>
      <c r="CV114" s="44">
        <f t="shared" si="143"/>
        <v>3.4691623944834642E-3</v>
      </c>
      <c r="CW114" s="44">
        <f t="shared" si="144"/>
        <v>1.5641303625561151E-3</v>
      </c>
      <c r="CX114" s="44">
        <f t="shared" si="145"/>
        <v>2.8988471703639486E-3</v>
      </c>
      <c r="CY114" s="44">
        <f t="shared" si="146"/>
        <v>2.5584085962673253E-3</v>
      </c>
      <c r="CZ114" s="44">
        <f t="shared" si="147"/>
        <v>2.3184753792070988E-3</v>
      </c>
      <c r="DA114" s="44">
        <f t="shared" si="148"/>
        <v>3.1413879293324173E-3</v>
      </c>
      <c r="DB114" s="44">
        <f t="shared" si="149"/>
        <v>1.9501523616051082E-3</v>
      </c>
      <c r="DC114" s="44">
        <f t="shared" si="150"/>
        <v>2.4210526315789471E-3</v>
      </c>
      <c r="DD114" s="44">
        <f t="shared" si="151"/>
        <v>2.0844250013389532E-3</v>
      </c>
      <c r="DE114" s="44">
        <f t="shared" si="152"/>
        <v>1.383592395643358E-3</v>
      </c>
      <c r="DF114" s="44">
        <f t="shared" si="153"/>
        <v>1.1933986250051223E-3</v>
      </c>
      <c r="DG114" s="44">
        <f t="shared" si="154"/>
        <v>1.5165321038156496E-3</v>
      </c>
      <c r="DH114" s="44">
        <f t="shared" si="155"/>
        <v>1.3520083791396236E-3</v>
      </c>
      <c r="DI114" s="44">
        <f t="shared" si="156"/>
        <v>1.0762440050012629E-3</v>
      </c>
      <c r="DJ114" s="44">
        <f t="shared" si="157"/>
        <v>6.2092042056506624E-4</v>
      </c>
      <c r="DK114" s="44">
        <f t="shared" si="158"/>
        <v>4.2939376017870793E-4</v>
      </c>
      <c r="DL114" s="44">
        <f t="shared" si="159"/>
        <v>2.8792630029947781E-4</v>
      </c>
      <c r="DM114" s="44">
        <f t="shared" si="160"/>
        <v>2.140129125019265E-4</v>
      </c>
      <c r="DN114" s="43">
        <f t="shared" si="161"/>
        <v>7.5164602800282889E-5</v>
      </c>
      <c r="EU114" s="38">
        <v>109</v>
      </c>
      <c r="EV114" s="38" t="s">
        <v>326</v>
      </c>
      <c r="EW114" s="2" t="s">
        <v>503</v>
      </c>
      <c r="EX114" s="52">
        <f t="shared" si="162"/>
        <v>1.1496605822490206E-2</v>
      </c>
      <c r="EY114" s="52">
        <f t="shared" si="163"/>
        <v>9.5066500017423183E-3</v>
      </c>
      <c r="FB114" s="38">
        <v>109</v>
      </c>
      <c r="FC114" s="38" t="s">
        <v>326</v>
      </c>
      <c r="FD114" s="2" t="s">
        <v>503</v>
      </c>
      <c r="FE114" s="49">
        <f t="shared" si="164"/>
        <v>0.4526274441114988</v>
      </c>
    </row>
    <row r="115" spans="2:161" x14ac:dyDescent="0.25">
      <c r="B115" s="38">
        <v>110</v>
      </c>
      <c r="C115" s="38" t="s">
        <v>327</v>
      </c>
      <c r="D115" s="7">
        <v>2</v>
      </c>
      <c r="E115" s="7">
        <v>2</v>
      </c>
      <c r="F115" s="7">
        <v>3</v>
      </c>
      <c r="G115" s="7">
        <v>3</v>
      </c>
      <c r="H115" s="7">
        <v>3</v>
      </c>
      <c r="I115" s="7">
        <v>3</v>
      </c>
      <c r="J115" s="7">
        <v>3</v>
      </c>
      <c r="K115" s="7">
        <v>3</v>
      </c>
      <c r="L115" s="7">
        <v>2</v>
      </c>
      <c r="M115" s="7">
        <v>2</v>
      </c>
      <c r="N115" s="7">
        <v>2</v>
      </c>
      <c r="O115" s="7">
        <v>2</v>
      </c>
      <c r="P115" s="7">
        <v>3</v>
      </c>
      <c r="Q115" s="7">
        <v>3</v>
      </c>
      <c r="R115" s="2">
        <v>1</v>
      </c>
      <c r="S115" s="2">
        <v>2</v>
      </c>
      <c r="T115" s="7">
        <v>3</v>
      </c>
      <c r="U115" s="7">
        <v>2</v>
      </c>
      <c r="V115" s="7">
        <v>3</v>
      </c>
      <c r="W115" s="7">
        <v>3</v>
      </c>
      <c r="X115" s="7">
        <v>3</v>
      </c>
      <c r="Y115" s="7">
        <v>2</v>
      </c>
      <c r="Z115" s="7">
        <v>3</v>
      </c>
      <c r="AA115" s="7">
        <v>2</v>
      </c>
      <c r="AB115" s="7">
        <v>4</v>
      </c>
      <c r="AC115" s="7">
        <v>2</v>
      </c>
      <c r="AF115" s="38">
        <v>110</v>
      </c>
      <c r="AG115" s="38" t="s">
        <v>327</v>
      </c>
      <c r="AH115" s="7">
        <f t="shared" si="84"/>
        <v>4</v>
      </c>
      <c r="AI115" s="7">
        <f t="shared" si="85"/>
        <v>4</v>
      </c>
      <c r="AJ115" s="7">
        <f t="shared" si="86"/>
        <v>9</v>
      </c>
      <c r="AK115" s="7">
        <f t="shared" si="87"/>
        <v>9</v>
      </c>
      <c r="AL115" s="7">
        <f t="shared" si="88"/>
        <v>9</v>
      </c>
      <c r="AM115" s="7">
        <f t="shared" si="89"/>
        <v>9</v>
      </c>
      <c r="AN115" s="7">
        <f t="shared" si="90"/>
        <v>9</v>
      </c>
      <c r="AO115" s="7">
        <f t="shared" si="91"/>
        <v>9</v>
      </c>
      <c r="AP115" s="7">
        <f t="shared" si="92"/>
        <v>4</v>
      </c>
      <c r="AQ115" s="7">
        <f t="shared" si="93"/>
        <v>4</v>
      </c>
      <c r="AR115" s="7">
        <f t="shared" si="94"/>
        <v>4</v>
      </c>
      <c r="AS115" s="7">
        <f t="shared" si="95"/>
        <v>4</v>
      </c>
      <c r="AT115" s="7">
        <f t="shared" si="96"/>
        <v>9</v>
      </c>
      <c r="AU115" s="7">
        <f t="shared" si="97"/>
        <v>9</v>
      </c>
      <c r="AV115" s="7">
        <f t="shared" si="98"/>
        <v>1</v>
      </c>
      <c r="AW115" s="7">
        <f t="shared" si="99"/>
        <v>4</v>
      </c>
      <c r="AX115" s="7">
        <f t="shared" si="100"/>
        <v>9</v>
      </c>
      <c r="AY115" s="7">
        <f t="shared" si="101"/>
        <v>4</v>
      </c>
      <c r="AZ115" s="7">
        <f t="shared" si="102"/>
        <v>9</v>
      </c>
      <c r="BA115" s="7">
        <f t="shared" si="103"/>
        <v>9</v>
      </c>
      <c r="BB115" s="7">
        <f t="shared" si="104"/>
        <v>9</v>
      </c>
      <c r="BC115" s="7">
        <f t="shared" si="105"/>
        <v>4</v>
      </c>
      <c r="BD115" s="7">
        <f t="shared" si="106"/>
        <v>9</v>
      </c>
      <c r="BE115" s="7">
        <f t="shared" si="107"/>
        <v>4</v>
      </c>
      <c r="BF115" s="7">
        <f t="shared" si="108"/>
        <v>16</v>
      </c>
      <c r="BG115" s="7">
        <f t="shared" si="109"/>
        <v>4</v>
      </c>
      <c r="BI115" s="38">
        <v>110</v>
      </c>
      <c r="BJ115" s="38" t="s">
        <v>327</v>
      </c>
      <c r="BK115" s="44">
        <f t="shared" si="110"/>
        <v>6.6372331159997203E-2</v>
      </c>
      <c r="BL115" s="44">
        <f t="shared" si="111"/>
        <v>7.3127242412713067E-2</v>
      </c>
      <c r="BM115" s="44">
        <f t="shared" si="112"/>
        <v>0.10613237065158375</v>
      </c>
      <c r="BN115" s="44">
        <f t="shared" si="113"/>
        <v>0.11043152607484655</v>
      </c>
      <c r="BO115" s="44">
        <f t="shared" si="114"/>
        <v>0.1090368546277221</v>
      </c>
      <c r="BP115" s="44">
        <f t="shared" si="115"/>
        <v>0.11058146711617285</v>
      </c>
      <c r="BQ115" s="44">
        <f t="shared" si="116"/>
        <v>0.11050642030256359</v>
      </c>
      <c r="BR115" s="44">
        <f t="shared" si="117"/>
        <v>0.1061988488107183</v>
      </c>
      <c r="BS115" s="44">
        <f t="shared" si="118"/>
        <v>2.3698944887213864E-2</v>
      </c>
      <c r="BT115" s="44">
        <f t="shared" si="119"/>
        <v>7.4329414624716636E-2</v>
      </c>
      <c r="BU115" s="44">
        <f t="shared" si="120"/>
        <v>7.1066905451870152E-2</v>
      </c>
      <c r="BV115" s="44">
        <f t="shared" si="121"/>
        <v>7.2452355600221841E-2</v>
      </c>
      <c r="BW115" s="44">
        <f t="shared" si="122"/>
        <v>0.10832372170111783</v>
      </c>
      <c r="BX115" s="44">
        <f t="shared" si="123"/>
        <v>0.1125087900926024</v>
      </c>
      <c r="BY115" s="44">
        <f t="shared" si="124"/>
        <v>5.2631578947368418E-2</v>
      </c>
      <c r="BZ115" s="44">
        <f t="shared" si="125"/>
        <v>9.9258333397093015E-2</v>
      </c>
      <c r="CA115" s="44">
        <f t="shared" si="126"/>
        <v>0.11529936630361318</v>
      </c>
      <c r="CB115" s="44">
        <f t="shared" si="127"/>
        <v>7.4587414062820143E-2</v>
      </c>
      <c r="CC115" s="44">
        <f t="shared" si="128"/>
        <v>0.10832372170111783</v>
      </c>
      <c r="CD115" s="44">
        <f t="shared" si="129"/>
        <v>0.11266736492830196</v>
      </c>
      <c r="CE115" s="44">
        <f t="shared" si="130"/>
        <v>0.10762440050012628</v>
      </c>
      <c r="CF115" s="44">
        <f t="shared" si="131"/>
        <v>7.7615052570633281E-2</v>
      </c>
      <c r="CG115" s="44">
        <f t="shared" si="132"/>
        <v>0.10734844004467697</v>
      </c>
      <c r="CH115" s="44">
        <f t="shared" si="133"/>
        <v>7.198157507486945E-2</v>
      </c>
      <c r="CI115" s="44">
        <f t="shared" si="134"/>
        <v>0.14267527500128432</v>
      </c>
      <c r="CJ115" s="44">
        <f t="shared" si="135"/>
        <v>7.5164602800282893E-2</v>
      </c>
      <c r="CM115" s="38">
        <v>110</v>
      </c>
      <c r="CN115" s="38" t="s">
        <v>327</v>
      </c>
      <c r="CO115" s="44">
        <f t="shared" si="136"/>
        <v>9.8231050116795848E-3</v>
      </c>
      <c r="CP115" s="44">
        <f t="shared" si="137"/>
        <v>8.0439966653984372E-3</v>
      </c>
      <c r="CQ115" s="44">
        <f t="shared" si="138"/>
        <v>9.6580457292941204E-3</v>
      </c>
      <c r="CR115" s="44">
        <f t="shared" si="139"/>
        <v>8.6136590338380305E-3</v>
      </c>
      <c r="CS115" s="44">
        <f t="shared" si="140"/>
        <v>7.414506114685103E-3</v>
      </c>
      <c r="CT115" s="44">
        <f t="shared" si="141"/>
        <v>6.6348880269703706E-3</v>
      </c>
      <c r="CU115" s="44">
        <f t="shared" si="142"/>
        <v>5.9673466963384341E-3</v>
      </c>
      <c r="CV115" s="44">
        <f t="shared" si="143"/>
        <v>5.2037435917251969E-3</v>
      </c>
      <c r="CW115" s="44">
        <f t="shared" si="144"/>
        <v>1.04275357503741E-3</v>
      </c>
      <c r="CX115" s="44">
        <f t="shared" si="145"/>
        <v>2.8988471703639486E-3</v>
      </c>
      <c r="CY115" s="44">
        <f t="shared" si="146"/>
        <v>2.5584085962673253E-3</v>
      </c>
      <c r="CZ115" s="44">
        <f t="shared" si="147"/>
        <v>2.3184753792070988E-3</v>
      </c>
      <c r="DA115" s="44">
        <f t="shared" si="148"/>
        <v>3.1413879293324173E-3</v>
      </c>
      <c r="DB115" s="44">
        <f t="shared" si="149"/>
        <v>2.925228542407662E-3</v>
      </c>
      <c r="DC115" s="44">
        <f t="shared" si="150"/>
        <v>1.2105263157894735E-3</v>
      </c>
      <c r="DD115" s="44">
        <f t="shared" si="151"/>
        <v>2.0844250013389532E-3</v>
      </c>
      <c r="DE115" s="44">
        <f t="shared" si="152"/>
        <v>2.0753885934650372E-3</v>
      </c>
      <c r="DF115" s="44">
        <f t="shared" si="153"/>
        <v>1.1933986250051223E-3</v>
      </c>
      <c r="DG115" s="44">
        <f t="shared" si="154"/>
        <v>1.5165321038156496E-3</v>
      </c>
      <c r="DH115" s="44">
        <f t="shared" si="155"/>
        <v>1.3520083791396236E-3</v>
      </c>
      <c r="DI115" s="44">
        <f t="shared" si="156"/>
        <v>1.0762440050012629E-3</v>
      </c>
      <c r="DJ115" s="44">
        <f t="shared" si="157"/>
        <v>6.2092042056506624E-4</v>
      </c>
      <c r="DK115" s="44">
        <f t="shared" si="158"/>
        <v>6.4409064026806182E-4</v>
      </c>
      <c r="DL115" s="44">
        <f t="shared" si="159"/>
        <v>2.8792630029947781E-4</v>
      </c>
      <c r="DM115" s="44">
        <f t="shared" si="160"/>
        <v>4.28025825003853E-4</v>
      </c>
      <c r="DN115" s="43">
        <f t="shared" si="161"/>
        <v>7.5164602800282889E-5</v>
      </c>
      <c r="EU115" s="38">
        <v>110</v>
      </c>
      <c r="EV115" s="38" t="s">
        <v>327</v>
      </c>
      <c r="EW115" s="2" t="s">
        <v>504</v>
      </c>
      <c r="EX115" s="52">
        <f t="shared" si="162"/>
        <v>1.3441172821435522E-2</v>
      </c>
      <c r="EY115" s="52">
        <f t="shared" si="163"/>
        <v>9.8797550299667605E-3</v>
      </c>
      <c r="FB115" s="38">
        <v>110</v>
      </c>
      <c r="FC115" s="38" t="s">
        <v>327</v>
      </c>
      <c r="FD115" s="2" t="s">
        <v>504</v>
      </c>
      <c r="FE115" s="49">
        <f t="shared" si="164"/>
        <v>0.42364330840175785</v>
      </c>
    </row>
    <row r="116" spans="2:161" x14ac:dyDescent="0.25">
      <c r="B116" s="38">
        <v>111</v>
      </c>
      <c r="C116" s="38" t="s">
        <v>328</v>
      </c>
      <c r="D116" s="7">
        <v>3</v>
      </c>
      <c r="E116" s="7">
        <v>2</v>
      </c>
      <c r="F116" s="7">
        <v>3</v>
      </c>
      <c r="G116" s="7">
        <v>3</v>
      </c>
      <c r="H116" s="7">
        <v>3</v>
      </c>
      <c r="I116" s="7">
        <v>2</v>
      </c>
      <c r="J116" s="7">
        <v>3</v>
      </c>
      <c r="K116" s="7">
        <v>4</v>
      </c>
      <c r="L116" s="7">
        <v>2</v>
      </c>
      <c r="M116" s="7">
        <v>2</v>
      </c>
      <c r="N116" s="7">
        <v>2</v>
      </c>
      <c r="O116" s="7">
        <v>2</v>
      </c>
      <c r="P116" s="7">
        <v>3</v>
      </c>
      <c r="Q116" s="7">
        <v>3</v>
      </c>
      <c r="R116" s="2">
        <v>2</v>
      </c>
      <c r="S116" s="2">
        <v>2</v>
      </c>
      <c r="T116" s="7">
        <v>2</v>
      </c>
      <c r="U116" s="7">
        <v>3</v>
      </c>
      <c r="V116" s="7">
        <v>3</v>
      </c>
      <c r="W116" s="7">
        <v>2</v>
      </c>
      <c r="X116" s="7">
        <v>3</v>
      </c>
      <c r="Y116" s="7">
        <v>2</v>
      </c>
      <c r="Z116" s="7">
        <v>2</v>
      </c>
      <c r="AA116" s="7">
        <v>3</v>
      </c>
      <c r="AB116" s="7">
        <v>4</v>
      </c>
      <c r="AC116" s="7">
        <v>2</v>
      </c>
      <c r="AF116" s="38">
        <v>111</v>
      </c>
      <c r="AG116" s="38" t="s">
        <v>328</v>
      </c>
      <c r="AH116" s="7">
        <f t="shared" si="84"/>
        <v>9</v>
      </c>
      <c r="AI116" s="7">
        <f t="shared" si="85"/>
        <v>4</v>
      </c>
      <c r="AJ116" s="7">
        <f t="shared" si="86"/>
        <v>9</v>
      </c>
      <c r="AK116" s="7">
        <f t="shared" si="87"/>
        <v>9</v>
      </c>
      <c r="AL116" s="7">
        <f t="shared" si="88"/>
        <v>9</v>
      </c>
      <c r="AM116" s="7">
        <f t="shared" si="89"/>
        <v>4</v>
      </c>
      <c r="AN116" s="7">
        <f t="shared" si="90"/>
        <v>9</v>
      </c>
      <c r="AO116" s="7">
        <f t="shared" si="91"/>
        <v>16</v>
      </c>
      <c r="AP116" s="7">
        <f t="shared" si="92"/>
        <v>4</v>
      </c>
      <c r="AQ116" s="7">
        <f t="shared" si="93"/>
        <v>4</v>
      </c>
      <c r="AR116" s="7">
        <f t="shared" si="94"/>
        <v>4</v>
      </c>
      <c r="AS116" s="7">
        <f t="shared" si="95"/>
        <v>4</v>
      </c>
      <c r="AT116" s="7">
        <f t="shared" si="96"/>
        <v>9</v>
      </c>
      <c r="AU116" s="7">
        <f t="shared" si="97"/>
        <v>9</v>
      </c>
      <c r="AV116" s="7">
        <f t="shared" si="98"/>
        <v>4</v>
      </c>
      <c r="AW116" s="7">
        <f t="shared" si="99"/>
        <v>4</v>
      </c>
      <c r="AX116" s="7">
        <f t="shared" si="100"/>
        <v>4</v>
      </c>
      <c r="AY116" s="7">
        <f t="shared" si="101"/>
        <v>9</v>
      </c>
      <c r="AZ116" s="7">
        <f t="shared" si="102"/>
        <v>9</v>
      </c>
      <c r="BA116" s="7">
        <f t="shared" si="103"/>
        <v>4</v>
      </c>
      <c r="BB116" s="7">
        <f t="shared" si="104"/>
        <v>9</v>
      </c>
      <c r="BC116" s="7">
        <f t="shared" si="105"/>
        <v>4</v>
      </c>
      <c r="BD116" s="7">
        <f t="shared" si="106"/>
        <v>4</v>
      </c>
      <c r="BE116" s="7">
        <f t="shared" si="107"/>
        <v>9</v>
      </c>
      <c r="BF116" s="7">
        <f t="shared" si="108"/>
        <v>16</v>
      </c>
      <c r="BG116" s="7">
        <f t="shared" si="109"/>
        <v>4</v>
      </c>
      <c r="BI116" s="38">
        <v>111</v>
      </c>
      <c r="BJ116" s="38" t="s">
        <v>328</v>
      </c>
      <c r="BK116" s="44">
        <f t="shared" si="110"/>
        <v>9.9558496739995797E-2</v>
      </c>
      <c r="BL116" s="44">
        <f t="shared" si="111"/>
        <v>7.3127242412713067E-2</v>
      </c>
      <c r="BM116" s="44">
        <f t="shared" si="112"/>
        <v>0.10613237065158375</v>
      </c>
      <c r="BN116" s="44">
        <f t="shared" si="113"/>
        <v>0.11043152607484655</v>
      </c>
      <c r="BO116" s="44">
        <f t="shared" si="114"/>
        <v>0.1090368546277221</v>
      </c>
      <c r="BP116" s="44">
        <f t="shared" si="115"/>
        <v>7.3720978077448568E-2</v>
      </c>
      <c r="BQ116" s="44">
        <f t="shared" si="116"/>
        <v>0.11050642030256359</v>
      </c>
      <c r="BR116" s="44">
        <f t="shared" si="117"/>
        <v>0.14159846508095772</v>
      </c>
      <c r="BS116" s="44">
        <f t="shared" si="118"/>
        <v>2.3698944887213864E-2</v>
      </c>
      <c r="BT116" s="44">
        <f t="shared" si="119"/>
        <v>7.4329414624716636E-2</v>
      </c>
      <c r="BU116" s="44">
        <f t="shared" si="120"/>
        <v>7.1066905451870152E-2</v>
      </c>
      <c r="BV116" s="44">
        <f t="shared" si="121"/>
        <v>7.2452355600221841E-2</v>
      </c>
      <c r="BW116" s="44">
        <f t="shared" si="122"/>
        <v>0.10832372170111783</v>
      </c>
      <c r="BX116" s="44">
        <f t="shared" si="123"/>
        <v>0.1125087900926024</v>
      </c>
      <c r="BY116" s="44">
        <f t="shared" si="124"/>
        <v>0.10526315789473684</v>
      </c>
      <c r="BZ116" s="44">
        <f t="shared" si="125"/>
        <v>9.9258333397093015E-2</v>
      </c>
      <c r="CA116" s="44">
        <f t="shared" si="126"/>
        <v>7.6866244202408784E-2</v>
      </c>
      <c r="CB116" s="44">
        <f t="shared" si="127"/>
        <v>0.11188112109423022</v>
      </c>
      <c r="CC116" s="44">
        <f t="shared" si="128"/>
        <v>0.10832372170111783</v>
      </c>
      <c r="CD116" s="44">
        <f t="shared" si="129"/>
        <v>7.511157661886797E-2</v>
      </c>
      <c r="CE116" s="44">
        <f t="shared" si="130"/>
        <v>0.10762440050012628</v>
      </c>
      <c r="CF116" s="44">
        <f t="shared" si="131"/>
        <v>7.7615052570633281E-2</v>
      </c>
      <c r="CG116" s="44">
        <f t="shared" si="132"/>
        <v>7.156562669645132E-2</v>
      </c>
      <c r="CH116" s="44">
        <f t="shared" si="133"/>
        <v>0.10797236261230418</v>
      </c>
      <c r="CI116" s="44">
        <f t="shared" si="134"/>
        <v>0.14267527500128432</v>
      </c>
      <c r="CJ116" s="44">
        <f t="shared" si="135"/>
        <v>7.5164602800282893E-2</v>
      </c>
      <c r="CM116" s="38">
        <v>111</v>
      </c>
      <c r="CN116" s="38" t="s">
        <v>328</v>
      </c>
      <c r="CO116" s="44">
        <f t="shared" si="136"/>
        <v>1.4734657517519378E-2</v>
      </c>
      <c r="CP116" s="44">
        <f t="shared" si="137"/>
        <v>8.0439966653984372E-3</v>
      </c>
      <c r="CQ116" s="44">
        <f t="shared" si="138"/>
        <v>9.6580457292941204E-3</v>
      </c>
      <c r="CR116" s="44">
        <f t="shared" si="139"/>
        <v>8.6136590338380305E-3</v>
      </c>
      <c r="CS116" s="44">
        <f t="shared" si="140"/>
        <v>7.414506114685103E-3</v>
      </c>
      <c r="CT116" s="44">
        <f t="shared" si="141"/>
        <v>4.423258684646914E-3</v>
      </c>
      <c r="CU116" s="44">
        <f t="shared" si="142"/>
        <v>5.9673466963384341E-3</v>
      </c>
      <c r="CV116" s="44">
        <f t="shared" si="143"/>
        <v>6.9383247889669283E-3</v>
      </c>
      <c r="CW116" s="44">
        <f t="shared" si="144"/>
        <v>1.04275357503741E-3</v>
      </c>
      <c r="CX116" s="44">
        <f t="shared" si="145"/>
        <v>2.8988471703639486E-3</v>
      </c>
      <c r="CY116" s="44">
        <f t="shared" si="146"/>
        <v>2.5584085962673253E-3</v>
      </c>
      <c r="CZ116" s="44">
        <f t="shared" si="147"/>
        <v>2.3184753792070988E-3</v>
      </c>
      <c r="DA116" s="44">
        <f t="shared" si="148"/>
        <v>3.1413879293324173E-3</v>
      </c>
      <c r="DB116" s="44">
        <f t="shared" si="149"/>
        <v>2.925228542407662E-3</v>
      </c>
      <c r="DC116" s="44">
        <f t="shared" si="150"/>
        <v>2.4210526315789471E-3</v>
      </c>
      <c r="DD116" s="44">
        <f t="shared" si="151"/>
        <v>2.0844250013389532E-3</v>
      </c>
      <c r="DE116" s="44">
        <f t="shared" si="152"/>
        <v>1.383592395643358E-3</v>
      </c>
      <c r="DF116" s="44">
        <f t="shared" si="153"/>
        <v>1.7900979375076835E-3</v>
      </c>
      <c r="DG116" s="44">
        <f t="shared" si="154"/>
        <v>1.5165321038156496E-3</v>
      </c>
      <c r="DH116" s="44">
        <f t="shared" si="155"/>
        <v>9.0133891942641565E-4</v>
      </c>
      <c r="DI116" s="44">
        <f t="shared" si="156"/>
        <v>1.0762440050012629E-3</v>
      </c>
      <c r="DJ116" s="44">
        <f t="shared" si="157"/>
        <v>6.2092042056506624E-4</v>
      </c>
      <c r="DK116" s="44">
        <f t="shared" si="158"/>
        <v>4.2939376017870793E-4</v>
      </c>
      <c r="DL116" s="44">
        <f t="shared" si="159"/>
        <v>4.3188945044921674E-4</v>
      </c>
      <c r="DM116" s="44">
        <f t="shared" si="160"/>
        <v>4.28025825003853E-4</v>
      </c>
      <c r="DN116" s="43">
        <f t="shared" si="161"/>
        <v>7.5164602800282889E-5</v>
      </c>
      <c r="EU116" s="38">
        <v>111</v>
      </c>
      <c r="EV116" s="38" t="s">
        <v>328</v>
      </c>
      <c r="EW116" s="2" t="s">
        <v>505</v>
      </c>
      <c r="EX116" s="52">
        <f t="shared" si="162"/>
        <v>1.0919558316545964E-2</v>
      </c>
      <c r="EY116" s="52">
        <f t="shared" si="163"/>
        <v>1.0803901298296828E-2</v>
      </c>
      <c r="FB116" s="38">
        <v>111</v>
      </c>
      <c r="FC116" s="38" t="s">
        <v>328</v>
      </c>
      <c r="FD116" s="2" t="s">
        <v>505</v>
      </c>
      <c r="FE116" s="49">
        <f t="shared" si="164"/>
        <v>0.49733796963513782</v>
      </c>
    </row>
    <row r="117" spans="2:161" x14ac:dyDescent="0.25">
      <c r="B117" s="38">
        <v>112</v>
      </c>
      <c r="C117" s="38" t="s">
        <v>329</v>
      </c>
      <c r="D117" s="7">
        <v>2</v>
      </c>
      <c r="E117" s="7">
        <v>3</v>
      </c>
      <c r="F117" s="7">
        <v>2</v>
      </c>
      <c r="G117" s="7">
        <v>2</v>
      </c>
      <c r="H117" s="7">
        <v>3</v>
      </c>
      <c r="I117" s="7">
        <v>3</v>
      </c>
      <c r="J117" s="7">
        <v>2</v>
      </c>
      <c r="K117" s="7">
        <v>3</v>
      </c>
      <c r="L117" s="7">
        <v>3</v>
      </c>
      <c r="M117" s="7">
        <v>3</v>
      </c>
      <c r="N117" s="7">
        <v>2</v>
      </c>
      <c r="O117" s="7">
        <v>2</v>
      </c>
      <c r="P117" s="7">
        <v>2</v>
      </c>
      <c r="Q117" s="7">
        <v>2</v>
      </c>
      <c r="R117" s="2">
        <v>2</v>
      </c>
      <c r="S117" s="2">
        <v>2</v>
      </c>
      <c r="T117" s="7">
        <v>2</v>
      </c>
      <c r="U117" s="7">
        <v>3</v>
      </c>
      <c r="V117" s="7">
        <v>3</v>
      </c>
      <c r="W117" s="7">
        <v>2</v>
      </c>
      <c r="X117" s="7">
        <v>2</v>
      </c>
      <c r="Y117" s="7">
        <v>3</v>
      </c>
      <c r="Z117" s="7">
        <v>3</v>
      </c>
      <c r="AA117" s="7">
        <v>3</v>
      </c>
      <c r="AB117" s="7">
        <v>4</v>
      </c>
      <c r="AC117" s="7">
        <v>2</v>
      </c>
      <c r="AF117" s="38">
        <v>112</v>
      </c>
      <c r="AG117" s="38" t="s">
        <v>329</v>
      </c>
      <c r="AH117" s="7">
        <f t="shared" si="84"/>
        <v>4</v>
      </c>
      <c r="AI117" s="7">
        <f t="shared" si="85"/>
        <v>9</v>
      </c>
      <c r="AJ117" s="7">
        <f t="shared" si="86"/>
        <v>4</v>
      </c>
      <c r="AK117" s="7">
        <f t="shared" si="87"/>
        <v>4</v>
      </c>
      <c r="AL117" s="7">
        <f t="shared" si="88"/>
        <v>9</v>
      </c>
      <c r="AM117" s="7">
        <f t="shared" si="89"/>
        <v>9</v>
      </c>
      <c r="AN117" s="7">
        <f t="shared" si="90"/>
        <v>4</v>
      </c>
      <c r="AO117" s="7">
        <f t="shared" si="91"/>
        <v>9</v>
      </c>
      <c r="AP117" s="7">
        <f t="shared" si="92"/>
        <v>9</v>
      </c>
      <c r="AQ117" s="7">
        <f t="shared" si="93"/>
        <v>9</v>
      </c>
      <c r="AR117" s="7">
        <f t="shared" si="94"/>
        <v>4</v>
      </c>
      <c r="AS117" s="7">
        <f t="shared" si="95"/>
        <v>4</v>
      </c>
      <c r="AT117" s="7">
        <f t="shared" si="96"/>
        <v>4</v>
      </c>
      <c r="AU117" s="7">
        <f t="shared" si="97"/>
        <v>4</v>
      </c>
      <c r="AV117" s="7">
        <f t="shared" si="98"/>
        <v>4</v>
      </c>
      <c r="AW117" s="7">
        <f t="shared" si="99"/>
        <v>4</v>
      </c>
      <c r="AX117" s="7">
        <f t="shared" si="100"/>
        <v>4</v>
      </c>
      <c r="AY117" s="7">
        <f t="shared" si="101"/>
        <v>9</v>
      </c>
      <c r="AZ117" s="7">
        <f t="shared" si="102"/>
        <v>9</v>
      </c>
      <c r="BA117" s="7">
        <f t="shared" si="103"/>
        <v>4</v>
      </c>
      <c r="BB117" s="7">
        <f t="shared" si="104"/>
        <v>4</v>
      </c>
      <c r="BC117" s="7">
        <f t="shared" si="105"/>
        <v>9</v>
      </c>
      <c r="BD117" s="7">
        <f t="shared" si="106"/>
        <v>9</v>
      </c>
      <c r="BE117" s="7">
        <f t="shared" si="107"/>
        <v>9</v>
      </c>
      <c r="BF117" s="7">
        <f t="shared" si="108"/>
        <v>16</v>
      </c>
      <c r="BG117" s="7">
        <f t="shared" si="109"/>
        <v>4</v>
      </c>
      <c r="BI117" s="38">
        <v>112</v>
      </c>
      <c r="BJ117" s="38" t="s">
        <v>329</v>
      </c>
      <c r="BK117" s="44">
        <f t="shared" si="110"/>
        <v>6.6372331159997203E-2</v>
      </c>
      <c r="BL117" s="44">
        <f t="shared" si="111"/>
        <v>0.10969086361906959</v>
      </c>
      <c r="BM117" s="44">
        <f t="shared" si="112"/>
        <v>7.0754913767722499E-2</v>
      </c>
      <c r="BN117" s="44">
        <f t="shared" si="113"/>
        <v>7.3621017383231027E-2</v>
      </c>
      <c r="BO117" s="44">
        <f t="shared" si="114"/>
        <v>0.1090368546277221</v>
      </c>
      <c r="BP117" s="44">
        <f t="shared" si="115"/>
        <v>0.11058146711617285</v>
      </c>
      <c r="BQ117" s="44">
        <f t="shared" si="116"/>
        <v>7.3670946868375733E-2</v>
      </c>
      <c r="BR117" s="44">
        <f t="shared" si="117"/>
        <v>0.1061988488107183</v>
      </c>
      <c r="BS117" s="44">
        <f t="shared" si="118"/>
        <v>3.55484173308208E-2</v>
      </c>
      <c r="BT117" s="44">
        <f t="shared" si="119"/>
        <v>0.11149412193707495</v>
      </c>
      <c r="BU117" s="44">
        <f t="shared" si="120"/>
        <v>7.1066905451870152E-2</v>
      </c>
      <c r="BV117" s="44">
        <f t="shared" si="121"/>
        <v>7.2452355600221841E-2</v>
      </c>
      <c r="BW117" s="44">
        <f t="shared" si="122"/>
        <v>7.221581446741189E-2</v>
      </c>
      <c r="BX117" s="44">
        <f t="shared" si="123"/>
        <v>7.500586006173493E-2</v>
      </c>
      <c r="BY117" s="44">
        <f t="shared" si="124"/>
        <v>0.10526315789473684</v>
      </c>
      <c r="BZ117" s="44">
        <f t="shared" si="125"/>
        <v>9.9258333397093015E-2</v>
      </c>
      <c r="CA117" s="44">
        <f t="shared" si="126"/>
        <v>7.6866244202408784E-2</v>
      </c>
      <c r="CB117" s="44">
        <f t="shared" si="127"/>
        <v>0.11188112109423022</v>
      </c>
      <c r="CC117" s="44">
        <f t="shared" si="128"/>
        <v>0.10832372170111783</v>
      </c>
      <c r="CD117" s="44">
        <f t="shared" si="129"/>
        <v>7.511157661886797E-2</v>
      </c>
      <c r="CE117" s="44">
        <f t="shared" si="130"/>
        <v>7.1749600333417526E-2</v>
      </c>
      <c r="CF117" s="44">
        <f t="shared" si="131"/>
        <v>0.11642257885594992</v>
      </c>
      <c r="CG117" s="44">
        <f t="shared" si="132"/>
        <v>0.10734844004467697</v>
      </c>
      <c r="CH117" s="44">
        <f t="shared" si="133"/>
        <v>0.10797236261230418</v>
      </c>
      <c r="CI117" s="44">
        <f t="shared" si="134"/>
        <v>0.14267527500128432</v>
      </c>
      <c r="CJ117" s="44">
        <f t="shared" si="135"/>
        <v>7.5164602800282893E-2</v>
      </c>
      <c r="CM117" s="38">
        <v>112</v>
      </c>
      <c r="CN117" s="38" t="s">
        <v>329</v>
      </c>
      <c r="CO117" s="44">
        <f t="shared" si="136"/>
        <v>9.8231050116795848E-3</v>
      </c>
      <c r="CP117" s="44">
        <f t="shared" si="137"/>
        <v>1.2065994998097655E-2</v>
      </c>
      <c r="CQ117" s="44">
        <f t="shared" si="138"/>
        <v>6.4386971528627469E-3</v>
      </c>
      <c r="CR117" s="44">
        <f t="shared" si="139"/>
        <v>5.7424393558920201E-3</v>
      </c>
      <c r="CS117" s="44">
        <f t="shared" si="140"/>
        <v>7.414506114685103E-3</v>
      </c>
      <c r="CT117" s="44">
        <f t="shared" si="141"/>
        <v>6.6348880269703706E-3</v>
      </c>
      <c r="CU117" s="44">
        <f t="shared" si="142"/>
        <v>3.9782311308922897E-3</v>
      </c>
      <c r="CV117" s="44">
        <f t="shared" si="143"/>
        <v>5.2037435917251969E-3</v>
      </c>
      <c r="CW117" s="44">
        <f t="shared" si="144"/>
        <v>1.5641303625561151E-3</v>
      </c>
      <c r="CX117" s="44">
        <f t="shared" si="145"/>
        <v>4.3482707555459231E-3</v>
      </c>
      <c r="CY117" s="44">
        <f t="shared" si="146"/>
        <v>2.5584085962673253E-3</v>
      </c>
      <c r="CZ117" s="44">
        <f t="shared" si="147"/>
        <v>2.3184753792070988E-3</v>
      </c>
      <c r="DA117" s="44">
        <f t="shared" si="148"/>
        <v>2.094258619554945E-3</v>
      </c>
      <c r="DB117" s="44">
        <f t="shared" si="149"/>
        <v>1.9501523616051082E-3</v>
      </c>
      <c r="DC117" s="44">
        <f t="shared" si="150"/>
        <v>2.4210526315789471E-3</v>
      </c>
      <c r="DD117" s="44">
        <f t="shared" si="151"/>
        <v>2.0844250013389532E-3</v>
      </c>
      <c r="DE117" s="44">
        <f t="shared" si="152"/>
        <v>1.383592395643358E-3</v>
      </c>
      <c r="DF117" s="44">
        <f t="shared" si="153"/>
        <v>1.7900979375076835E-3</v>
      </c>
      <c r="DG117" s="44">
        <f t="shared" si="154"/>
        <v>1.5165321038156496E-3</v>
      </c>
      <c r="DH117" s="44">
        <f t="shared" si="155"/>
        <v>9.0133891942641565E-4</v>
      </c>
      <c r="DI117" s="44">
        <f t="shared" si="156"/>
        <v>7.1749600333417525E-4</v>
      </c>
      <c r="DJ117" s="44">
        <f t="shared" si="157"/>
        <v>9.3138063084759941E-4</v>
      </c>
      <c r="DK117" s="44">
        <f t="shared" si="158"/>
        <v>6.4409064026806182E-4</v>
      </c>
      <c r="DL117" s="44">
        <f t="shared" si="159"/>
        <v>4.3188945044921674E-4</v>
      </c>
      <c r="DM117" s="44">
        <f t="shared" si="160"/>
        <v>4.28025825003853E-4</v>
      </c>
      <c r="DN117" s="43">
        <f t="shared" si="161"/>
        <v>7.5164602800282889E-5</v>
      </c>
      <c r="EU117" s="38">
        <v>112</v>
      </c>
      <c r="EV117" s="38" t="s">
        <v>329</v>
      </c>
      <c r="EW117" s="2" t="s">
        <v>506</v>
      </c>
      <c r="EX117" s="52">
        <f t="shared" si="162"/>
        <v>1.4421027310105874E-2</v>
      </c>
      <c r="EY117" s="52">
        <f t="shared" si="163"/>
        <v>9.3368195621855565E-3</v>
      </c>
      <c r="FB117" s="38">
        <v>112</v>
      </c>
      <c r="FC117" s="38" t="s">
        <v>329</v>
      </c>
      <c r="FD117" s="2" t="s">
        <v>506</v>
      </c>
      <c r="FE117" s="49">
        <f t="shared" si="164"/>
        <v>0.39299939983513432</v>
      </c>
    </row>
    <row r="118" spans="2:161" x14ac:dyDescent="0.25">
      <c r="AF118" s="1" t="s">
        <v>383</v>
      </c>
      <c r="AH118" s="1">
        <f>SUM(AH6:AH117)</f>
        <v>908</v>
      </c>
      <c r="AI118" s="1">
        <f t="shared" ref="AI118:BG118" si="165">SUM(AI6:AI117)</f>
        <v>748</v>
      </c>
      <c r="AJ118" s="1">
        <f t="shared" si="165"/>
        <v>799</v>
      </c>
      <c r="AK118" s="1">
        <f t="shared" si="165"/>
        <v>738</v>
      </c>
      <c r="AL118" s="1">
        <f t="shared" si="165"/>
        <v>757</v>
      </c>
      <c r="AM118" s="1">
        <f t="shared" si="165"/>
        <v>736</v>
      </c>
      <c r="AN118" s="1">
        <f t="shared" si="165"/>
        <v>737</v>
      </c>
      <c r="AO118" s="1">
        <f t="shared" si="165"/>
        <v>798</v>
      </c>
      <c r="AP118" s="1">
        <f t="shared" si="165"/>
        <v>712</v>
      </c>
      <c r="AQ118" s="1">
        <f t="shared" si="165"/>
        <v>724</v>
      </c>
      <c r="AR118" s="1">
        <f t="shared" si="165"/>
        <v>792</v>
      </c>
      <c r="AS118" s="1">
        <f t="shared" si="165"/>
        <v>762</v>
      </c>
      <c r="AT118" s="1">
        <f t="shared" si="165"/>
        <v>767</v>
      </c>
      <c r="AU118" s="1">
        <f t="shared" si="165"/>
        <v>711</v>
      </c>
      <c r="AV118" s="1">
        <f t="shared" si="165"/>
        <v>361</v>
      </c>
      <c r="AW118" s="1">
        <f t="shared" si="165"/>
        <v>406</v>
      </c>
      <c r="AX118" s="1">
        <f t="shared" si="165"/>
        <v>677</v>
      </c>
      <c r="AY118" s="1">
        <f t="shared" si="165"/>
        <v>719</v>
      </c>
      <c r="AZ118" s="1">
        <f t="shared" si="165"/>
        <v>767</v>
      </c>
      <c r="BA118" s="1">
        <f t="shared" si="165"/>
        <v>709</v>
      </c>
      <c r="BB118" s="1">
        <f t="shared" si="165"/>
        <v>777</v>
      </c>
      <c r="BC118" s="1">
        <f t="shared" si="165"/>
        <v>664</v>
      </c>
      <c r="BD118" s="1">
        <f t="shared" si="165"/>
        <v>781</v>
      </c>
      <c r="BE118" s="1">
        <f t="shared" si="165"/>
        <v>772</v>
      </c>
      <c r="BF118" s="1">
        <f t="shared" si="165"/>
        <v>786</v>
      </c>
      <c r="BG118" s="1">
        <f t="shared" si="165"/>
        <v>708</v>
      </c>
    </row>
  </sheetData>
  <mergeCells count="7">
    <mergeCell ref="B3:AC3"/>
    <mergeCell ref="B2:AC2"/>
    <mergeCell ref="AF3:BG3"/>
    <mergeCell ref="CM3:DN3"/>
    <mergeCell ref="DQ3:ER3"/>
    <mergeCell ref="EU3:EY3"/>
    <mergeCell ref="FB3:F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O45"/>
  <sheetViews>
    <sheetView topLeftCell="A22" workbookViewId="0">
      <selection activeCell="C27" sqref="C27:N37"/>
    </sheetView>
  </sheetViews>
  <sheetFormatPr defaultRowHeight="15" x14ac:dyDescent="0.25"/>
  <cols>
    <col min="1" max="1" width="9.140625" style="1"/>
    <col min="2" max="2" width="11.5703125" style="1" bestFit="1" customWidth="1"/>
    <col min="3" max="8" width="9.140625" style="3"/>
    <col min="9" max="9" width="11" style="1" bestFit="1" customWidth="1"/>
    <col min="10" max="16384" width="9.140625" style="1"/>
  </cols>
  <sheetData>
    <row r="1" spans="1:15" ht="15.75" thickBot="1" x14ac:dyDescent="0.3"/>
    <row r="2" spans="1:15" x14ac:dyDescent="0.25">
      <c r="A2" s="65"/>
      <c r="B2" s="66"/>
      <c r="C2" s="67"/>
      <c r="D2" s="67"/>
      <c r="E2" s="67"/>
      <c r="F2" s="67"/>
      <c r="G2" s="67"/>
      <c r="H2" s="67"/>
      <c r="I2" s="66"/>
      <c r="J2" s="66"/>
      <c r="K2" s="66"/>
      <c r="L2" s="66"/>
      <c r="M2" s="66"/>
      <c r="N2" s="66"/>
      <c r="O2" s="68"/>
    </row>
    <row r="3" spans="1:15" x14ac:dyDescent="0.25">
      <c r="A3" s="69"/>
      <c r="B3" s="70" t="s">
        <v>513</v>
      </c>
      <c r="C3" s="91" t="s">
        <v>510</v>
      </c>
      <c r="D3" s="91"/>
      <c r="E3" s="91"/>
      <c r="F3" s="91"/>
      <c r="G3" s="91"/>
      <c r="H3" s="20"/>
      <c r="I3" s="70" t="s">
        <v>511</v>
      </c>
      <c r="J3" s="91" t="s">
        <v>510</v>
      </c>
      <c r="K3" s="91"/>
      <c r="L3" s="91"/>
      <c r="M3" s="91"/>
      <c r="N3" s="91"/>
      <c r="O3" s="71"/>
    </row>
    <row r="4" spans="1:15" x14ac:dyDescent="0.25">
      <c r="A4" s="69"/>
      <c r="B4" s="70" t="s">
        <v>514</v>
      </c>
      <c r="C4" s="20"/>
      <c r="D4" s="20"/>
      <c r="E4" s="20"/>
      <c r="F4" s="20"/>
      <c r="G4" s="20"/>
      <c r="H4" s="20"/>
      <c r="I4" s="70" t="s">
        <v>213</v>
      </c>
      <c r="J4" s="19"/>
      <c r="K4" s="19"/>
      <c r="L4" s="19"/>
      <c r="M4" s="19"/>
      <c r="N4" s="19"/>
      <c r="O4" s="71"/>
    </row>
    <row r="5" spans="1:15" x14ac:dyDescent="0.25">
      <c r="A5" s="69"/>
      <c r="B5" s="19"/>
      <c r="C5" s="60" t="s">
        <v>515</v>
      </c>
      <c r="D5" s="60" t="s">
        <v>387</v>
      </c>
      <c r="E5" s="60" t="s">
        <v>217</v>
      </c>
      <c r="F5" s="60" t="s">
        <v>388</v>
      </c>
      <c r="G5" s="60" t="s">
        <v>507</v>
      </c>
      <c r="H5" s="63"/>
      <c r="I5" s="19"/>
      <c r="J5" s="60" t="s">
        <v>515</v>
      </c>
      <c r="K5" s="2" t="s">
        <v>387</v>
      </c>
      <c r="L5" s="2" t="s">
        <v>217</v>
      </c>
      <c r="M5" s="2" t="s">
        <v>388</v>
      </c>
      <c r="N5" s="2" t="s">
        <v>507</v>
      </c>
      <c r="O5" s="71"/>
    </row>
    <row r="6" spans="1:15" x14ac:dyDescent="0.25">
      <c r="A6" s="69"/>
      <c r="B6" s="19"/>
      <c r="C6" s="60">
        <v>1</v>
      </c>
      <c r="D6" s="60">
        <v>22</v>
      </c>
      <c r="E6" s="60" t="s">
        <v>239</v>
      </c>
      <c r="F6" s="60" t="s">
        <v>416</v>
      </c>
      <c r="G6" s="61">
        <v>0.91589725581048176</v>
      </c>
      <c r="H6" s="64"/>
      <c r="I6" s="19"/>
      <c r="J6" s="60">
        <v>1</v>
      </c>
      <c r="K6" s="77">
        <v>1</v>
      </c>
      <c r="L6" s="78" t="s">
        <v>336</v>
      </c>
      <c r="M6" s="58" t="s">
        <v>394</v>
      </c>
      <c r="N6" s="59">
        <v>0.74508628360711804</v>
      </c>
      <c r="O6" s="71"/>
    </row>
    <row r="7" spans="1:15" x14ac:dyDescent="0.25">
      <c r="A7" s="69"/>
      <c r="B7" s="19"/>
      <c r="C7" s="60">
        <v>2</v>
      </c>
      <c r="D7" s="60">
        <v>7</v>
      </c>
      <c r="E7" s="60" t="s">
        <v>224</v>
      </c>
      <c r="F7" s="60" t="s">
        <v>401</v>
      </c>
      <c r="G7" s="61">
        <v>0.85628611647129504</v>
      </c>
      <c r="H7" s="64"/>
      <c r="I7" s="19"/>
      <c r="J7" s="60">
        <v>2</v>
      </c>
      <c r="K7" s="77">
        <v>4</v>
      </c>
      <c r="L7" s="78" t="s">
        <v>339</v>
      </c>
      <c r="M7" s="58" t="s">
        <v>398</v>
      </c>
      <c r="N7" s="59">
        <v>0.71563749572159197</v>
      </c>
      <c r="O7" s="71"/>
    </row>
    <row r="8" spans="1:15" x14ac:dyDescent="0.25">
      <c r="A8" s="69"/>
      <c r="B8" s="19"/>
      <c r="C8" s="60">
        <v>3</v>
      </c>
      <c r="D8" s="60">
        <v>39</v>
      </c>
      <c r="E8" s="62" t="s">
        <v>256</v>
      </c>
      <c r="F8" s="60" t="s">
        <v>433</v>
      </c>
      <c r="G8" s="61">
        <v>0.85628611647129504</v>
      </c>
      <c r="H8" s="64"/>
      <c r="I8" s="19"/>
      <c r="J8" s="60">
        <v>3</v>
      </c>
      <c r="K8" s="77">
        <v>2</v>
      </c>
      <c r="L8" s="78" t="s">
        <v>337</v>
      </c>
      <c r="M8" s="58" t="s">
        <v>396</v>
      </c>
      <c r="N8" s="59">
        <v>0.70731328814335415</v>
      </c>
      <c r="O8" s="71"/>
    </row>
    <row r="9" spans="1:15" x14ac:dyDescent="0.25">
      <c r="A9" s="69"/>
      <c r="B9" s="19"/>
      <c r="C9" s="60">
        <v>4</v>
      </c>
      <c r="D9" s="60">
        <v>30</v>
      </c>
      <c r="E9" s="60" t="s">
        <v>247</v>
      </c>
      <c r="F9" s="60" t="s">
        <v>424</v>
      </c>
      <c r="G9" s="61">
        <v>0.74600189329973121</v>
      </c>
      <c r="H9" s="64"/>
      <c r="I9" s="19"/>
      <c r="J9" s="60">
        <v>4</v>
      </c>
      <c r="K9" s="77">
        <v>12</v>
      </c>
      <c r="L9" s="78" t="s">
        <v>347</v>
      </c>
      <c r="M9" s="58" t="s">
        <v>406</v>
      </c>
      <c r="N9" s="59">
        <v>0.69771191145924727</v>
      </c>
      <c r="O9" s="71"/>
    </row>
    <row r="10" spans="1:15" x14ac:dyDescent="0.25">
      <c r="A10" s="69"/>
      <c r="B10" s="19"/>
      <c r="C10" s="60">
        <v>5</v>
      </c>
      <c r="D10" s="60">
        <v>16</v>
      </c>
      <c r="E10" s="60" t="s">
        <v>233</v>
      </c>
      <c r="F10" s="60" t="s">
        <v>410</v>
      </c>
      <c r="G10" s="61">
        <v>0.7355835377232155</v>
      </c>
      <c r="H10" s="64"/>
      <c r="I10" s="19"/>
      <c r="J10" s="60">
        <v>5</v>
      </c>
      <c r="K10" s="77">
        <v>19</v>
      </c>
      <c r="L10" s="79" t="s">
        <v>353</v>
      </c>
      <c r="M10" s="58" t="s">
        <v>413</v>
      </c>
      <c r="N10" s="59">
        <v>0.6964880030588857</v>
      </c>
      <c r="O10" s="71"/>
    </row>
    <row r="11" spans="1:15" x14ac:dyDescent="0.25">
      <c r="A11" s="69"/>
      <c r="B11" s="19"/>
      <c r="C11" s="60">
        <v>6</v>
      </c>
      <c r="D11" s="60">
        <v>31</v>
      </c>
      <c r="E11" s="60" t="s">
        <v>248</v>
      </c>
      <c r="F11" s="60" t="s">
        <v>425</v>
      </c>
      <c r="G11" s="61">
        <v>0.68368879085468159</v>
      </c>
      <c r="H11" s="64"/>
      <c r="I11" s="19"/>
      <c r="J11" s="60">
        <v>6</v>
      </c>
      <c r="K11" s="77">
        <v>22</v>
      </c>
      <c r="L11" s="79" t="s">
        <v>356</v>
      </c>
      <c r="M11" s="58" t="s">
        <v>416</v>
      </c>
      <c r="N11" s="59">
        <v>0.69478056324748638</v>
      </c>
      <c r="O11" s="71"/>
    </row>
    <row r="12" spans="1:15" x14ac:dyDescent="0.25">
      <c r="A12" s="69"/>
      <c r="B12" s="19"/>
      <c r="C12" s="60">
        <v>7</v>
      </c>
      <c r="D12" s="81">
        <v>10</v>
      </c>
      <c r="E12" s="60" t="s">
        <v>227</v>
      </c>
      <c r="F12" s="60" t="s">
        <v>404</v>
      </c>
      <c r="G12" s="61">
        <v>0.68238302701515685</v>
      </c>
      <c r="H12" s="64"/>
      <c r="I12" s="19"/>
      <c r="J12" s="60">
        <v>7</v>
      </c>
      <c r="K12" s="77">
        <v>10</v>
      </c>
      <c r="L12" s="78" t="s">
        <v>345</v>
      </c>
      <c r="M12" s="58" t="s">
        <v>404</v>
      </c>
      <c r="N12" s="59">
        <v>0.68371209408914524</v>
      </c>
      <c r="O12" s="71"/>
    </row>
    <row r="13" spans="1:15" x14ac:dyDescent="0.25">
      <c r="A13" s="69"/>
      <c r="B13" s="19"/>
      <c r="C13" s="60">
        <v>8</v>
      </c>
      <c r="D13" s="60">
        <v>40</v>
      </c>
      <c r="E13" s="62" t="s">
        <v>257</v>
      </c>
      <c r="F13" s="60" t="s">
        <v>434</v>
      </c>
      <c r="G13" s="61">
        <v>0.53855308949437242</v>
      </c>
      <c r="H13" s="64"/>
      <c r="I13" s="19"/>
      <c r="J13" s="60">
        <v>8</v>
      </c>
      <c r="K13" s="77">
        <v>31</v>
      </c>
      <c r="L13" s="79" t="s">
        <v>365</v>
      </c>
      <c r="M13" s="58" t="s">
        <v>425</v>
      </c>
      <c r="N13" s="59">
        <v>0.68021231078894118</v>
      </c>
      <c r="O13" s="71"/>
    </row>
    <row r="14" spans="1:15" x14ac:dyDescent="0.25">
      <c r="A14" s="69"/>
      <c r="B14" s="19"/>
      <c r="C14" s="60">
        <v>9</v>
      </c>
      <c r="D14" s="60">
        <v>8</v>
      </c>
      <c r="E14" s="60" t="s">
        <v>225</v>
      </c>
      <c r="F14" s="60" t="s">
        <v>402</v>
      </c>
      <c r="G14" s="61">
        <v>0.53688582692948728</v>
      </c>
      <c r="H14" s="64"/>
      <c r="I14" s="19"/>
      <c r="J14" s="60">
        <v>9</v>
      </c>
      <c r="K14" s="77">
        <v>45</v>
      </c>
      <c r="L14" s="79" t="s">
        <v>379</v>
      </c>
      <c r="M14" s="58" t="s">
        <v>439</v>
      </c>
      <c r="N14" s="59">
        <v>0.66256135680458605</v>
      </c>
      <c r="O14" s="71"/>
    </row>
    <row r="15" spans="1:15" x14ac:dyDescent="0.25">
      <c r="A15" s="69"/>
      <c r="B15" s="19"/>
      <c r="C15" s="60">
        <v>10</v>
      </c>
      <c r="D15" s="60">
        <v>34</v>
      </c>
      <c r="E15" s="60" t="s">
        <v>251</v>
      </c>
      <c r="F15" s="60" t="s">
        <v>428</v>
      </c>
      <c r="G15" s="61">
        <v>0.53688582692948728</v>
      </c>
      <c r="H15" s="64"/>
      <c r="I15" s="19"/>
      <c r="J15" s="60">
        <v>10</v>
      </c>
      <c r="K15" s="77">
        <v>5</v>
      </c>
      <c r="L15" s="78" t="s">
        <v>340</v>
      </c>
      <c r="M15" s="58" t="s">
        <v>399</v>
      </c>
      <c r="N15" s="59">
        <v>0.66054132314915415</v>
      </c>
      <c r="O15" s="71"/>
    </row>
    <row r="16" spans="1:15" x14ac:dyDescent="0.25">
      <c r="A16" s="69"/>
      <c r="B16" s="19"/>
      <c r="C16" s="60">
        <v>11</v>
      </c>
      <c r="D16" s="60">
        <v>36</v>
      </c>
      <c r="E16" s="62" t="s">
        <v>253</v>
      </c>
      <c r="F16" s="60" t="s">
        <v>430</v>
      </c>
      <c r="G16" s="61">
        <v>0.53077934566147256</v>
      </c>
      <c r="H16" s="64"/>
      <c r="I16" s="19"/>
      <c r="J16" s="60">
        <v>11</v>
      </c>
      <c r="K16" s="41">
        <v>15</v>
      </c>
      <c r="L16" s="38" t="s">
        <v>350</v>
      </c>
      <c r="M16" s="2" t="s">
        <v>409</v>
      </c>
      <c r="N16" s="52">
        <v>0.65981014528420723</v>
      </c>
      <c r="O16" s="71"/>
    </row>
    <row r="17" spans="1:15" x14ac:dyDescent="0.25">
      <c r="A17" s="69"/>
      <c r="B17" s="19"/>
      <c r="C17" s="60">
        <v>12</v>
      </c>
      <c r="D17" s="60">
        <v>24</v>
      </c>
      <c r="E17" s="60" t="s">
        <v>241</v>
      </c>
      <c r="F17" s="60" t="s">
        <v>418</v>
      </c>
      <c r="G17" s="61">
        <v>0.50937098498801214</v>
      </c>
      <c r="H17" s="64"/>
      <c r="I17" s="19"/>
      <c r="J17" s="60">
        <v>12</v>
      </c>
      <c r="K17" s="41">
        <v>25</v>
      </c>
      <c r="L17" s="39" t="s">
        <v>359</v>
      </c>
      <c r="M17" s="2" t="s">
        <v>419</v>
      </c>
      <c r="N17" s="52">
        <v>0.65246707206913412</v>
      </c>
      <c r="O17" s="71"/>
    </row>
    <row r="18" spans="1:15" x14ac:dyDescent="0.25">
      <c r="A18" s="69"/>
      <c r="B18" s="19"/>
      <c r="C18" s="60">
        <v>13</v>
      </c>
      <c r="D18" s="60">
        <v>9</v>
      </c>
      <c r="E18" s="60" t="s">
        <v>226</v>
      </c>
      <c r="F18" s="60" t="s">
        <v>403</v>
      </c>
      <c r="G18" s="61">
        <v>0.48960615892553588</v>
      </c>
      <c r="H18" s="64"/>
      <c r="I18" s="19"/>
      <c r="J18" s="60">
        <v>13</v>
      </c>
      <c r="K18" s="41">
        <v>23</v>
      </c>
      <c r="L18" s="39" t="s">
        <v>357</v>
      </c>
      <c r="M18" s="2" t="s">
        <v>417</v>
      </c>
      <c r="N18" s="52">
        <v>0.64986844488934481</v>
      </c>
      <c r="O18" s="71"/>
    </row>
    <row r="19" spans="1:15" x14ac:dyDescent="0.25">
      <c r="A19" s="69"/>
      <c r="B19" s="19"/>
      <c r="C19" s="60">
        <v>14</v>
      </c>
      <c r="D19" s="60">
        <v>28</v>
      </c>
      <c r="E19" s="60" t="s">
        <v>245</v>
      </c>
      <c r="F19" s="60" t="s">
        <v>422</v>
      </c>
      <c r="G19" s="61">
        <v>0.48411289512855904</v>
      </c>
      <c r="H19" s="64"/>
      <c r="I19" s="19"/>
      <c r="J19" s="60">
        <v>14</v>
      </c>
      <c r="K19" s="41">
        <v>39</v>
      </c>
      <c r="L19" s="38" t="s">
        <v>373</v>
      </c>
      <c r="M19" s="2" t="s">
        <v>433</v>
      </c>
      <c r="N19" s="52">
        <v>0.64890009612358546</v>
      </c>
      <c r="O19" s="71"/>
    </row>
    <row r="20" spans="1:15" x14ac:dyDescent="0.25">
      <c r="A20" s="69"/>
      <c r="B20" s="19"/>
      <c r="C20" s="60">
        <v>15</v>
      </c>
      <c r="D20" s="60">
        <v>26</v>
      </c>
      <c r="E20" s="60" t="s">
        <v>243</v>
      </c>
      <c r="F20" s="60" t="s">
        <v>420</v>
      </c>
      <c r="G20" s="61">
        <v>0.48260562589237843</v>
      </c>
      <c r="H20" s="64"/>
      <c r="I20" s="19"/>
      <c r="J20" s="60">
        <v>15</v>
      </c>
      <c r="K20" s="41">
        <v>20</v>
      </c>
      <c r="L20" s="39" t="s">
        <v>354</v>
      </c>
      <c r="M20" s="2" t="s">
        <v>414</v>
      </c>
      <c r="N20" s="52">
        <v>0.64808827309606176</v>
      </c>
      <c r="O20" s="71"/>
    </row>
    <row r="21" spans="1:15" ht="15.75" thickBot="1" x14ac:dyDescent="0.3">
      <c r="A21" s="72"/>
      <c r="B21" s="73"/>
      <c r="C21" s="74"/>
      <c r="D21" s="74"/>
      <c r="E21" s="74"/>
      <c r="F21" s="74"/>
      <c r="G21" s="74"/>
      <c r="H21" s="74"/>
      <c r="I21" s="73"/>
      <c r="J21" s="73"/>
      <c r="K21" s="73"/>
      <c r="L21" s="73"/>
      <c r="M21" s="73"/>
      <c r="N21" s="73"/>
      <c r="O21" s="75"/>
    </row>
    <row r="22" spans="1:15" ht="15.75" thickBot="1" x14ac:dyDescent="0.3"/>
    <row r="23" spans="1:15" x14ac:dyDescent="0.25">
      <c r="A23" s="65"/>
      <c r="B23" s="66"/>
      <c r="C23" s="67"/>
      <c r="D23" s="67"/>
      <c r="E23" s="67"/>
      <c r="F23" s="67"/>
      <c r="G23" s="67"/>
      <c r="H23" s="67"/>
      <c r="I23" s="66"/>
      <c r="J23" s="66"/>
      <c r="K23" s="66"/>
      <c r="L23" s="66"/>
      <c r="M23" s="66"/>
      <c r="N23" s="66"/>
      <c r="O23" s="68"/>
    </row>
    <row r="24" spans="1:15" x14ac:dyDescent="0.25">
      <c r="A24" s="69"/>
      <c r="B24" s="19"/>
      <c r="C24" s="20"/>
      <c r="D24" s="20"/>
      <c r="E24" s="20"/>
      <c r="F24" s="20"/>
      <c r="G24" s="20"/>
      <c r="H24" s="20"/>
      <c r="I24" s="19"/>
      <c r="J24" s="19"/>
      <c r="K24" s="19"/>
      <c r="L24" s="19"/>
      <c r="M24" s="19"/>
      <c r="N24" s="19"/>
      <c r="O24" s="71"/>
    </row>
    <row r="25" spans="1:15" x14ac:dyDescent="0.25">
      <c r="A25" s="69"/>
      <c r="B25" s="70" t="s">
        <v>513</v>
      </c>
      <c r="C25" s="91" t="s">
        <v>516</v>
      </c>
      <c r="D25" s="91"/>
      <c r="E25" s="91"/>
      <c r="F25" s="91"/>
      <c r="G25" s="91"/>
      <c r="H25" s="20"/>
      <c r="I25" s="70" t="s">
        <v>511</v>
      </c>
      <c r="J25" s="91" t="s">
        <v>516</v>
      </c>
      <c r="K25" s="91"/>
      <c r="L25" s="91"/>
      <c r="M25" s="91"/>
      <c r="N25" s="91"/>
      <c r="O25" s="71"/>
    </row>
    <row r="26" spans="1:15" x14ac:dyDescent="0.25">
      <c r="A26" s="69"/>
      <c r="B26" s="70" t="s">
        <v>514</v>
      </c>
      <c r="C26" s="20"/>
      <c r="D26" s="20"/>
      <c r="E26" s="20"/>
      <c r="F26" s="20"/>
      <c r="G26" s="20"/>
      <c r="H26" s="20"/>
      <c r="I26" s="70" t="s">
        <v>213</v>
      </c>
      <c r="J26" s="19"/>
      <c r="K26" s="19"/>
      <c r="L26" s="19"/>
      <c r="M26" s="19"/>
      <c r="N26" s="19"/>
      <c r="O26" s="71"/>
    </row>
    <row r="27" spans="1:15" x14ac:dyDescent="0.25">
      <c r="A27" s="69"/>
      <c r="B27" s="19"/>
      <c r="C27" s="60" t="s">
        <v>515</v>
      </c>
      <c r="D27" s="76" t="s">
        <v>387</v>
      </c>
      <c r="E27" s="77" t="s">
        <v>217</v>
      </c>
      <c r="F27" s="76" t="s">
        <v>388</v>
      </c>
      <c r="G27" s="60" t="s">
        <v>507</v>
      </c>
      <c r="H27" s="20"/>
      <c r="I27" s="19"/>
      <c r="J27" s="60" t="s">
        <v>515</v>
      </c>
      <c r="K27" s="58" t="s">
        <v>387</v>
      </c>
      <c r="L27" s="58" t="s">
        <v>217</v>
      </c>
      <c r="M27" s="58" t="s">
        <v>388</v>
      </c>
      <c r="N27" s="58" t="s">
        <v>507</v>
      </c>
      <c r="O27" s="71"/>
    </row>
    <row r="28" spans="1:15" x14ac:dyDescent="0.25">
      <c r="A28" s="69"/>
      <c r="B28" s="19"/>
      <c r="C28" s="60">
        <v>1</v>
      </c>
      <c r="D28" s="78">
        <v>39</v>
      </c>
      <c r="E28" s="79" t="s">
        <v>256</v>
      </c>
      <c r="F28" s="76" t="s">
        <v>433</v>
      </c>
      <c r="G28" s="59">
        <v>0.91139021755850758</v>
      </c>
      <c r="H28" s="20"/>
      <c r="I28" s="19"/>
      <c r="J28" s="60">
        <v>1</v>
      </c>
      <c r="K28" s="78">
        <v>41</v>
      </c>
      <c r="L28" s="79" t="s">
        <v>258</v>
      </c>
      <c r="M28" s="58" t="s">
        <v>435</v>
      </c>
      <c r="N28" s="80">
        <v>0.6233205193797724</v>
      </c>
      <c r="O28" s="71"/>
    </row>
    <row r="29" spans="1:15" x14ac:dyDescent="0.25">
      <c r="A29" s="69"/>
      <c r="B29" s="19"/>
      <c r="C29" s="60">
        <v>2</v>
      </c>
      <c r="D29" s="78">
        <v>40</v>
      </c>
      <c r="E29" s="79" t="s">
        <v>257</v>
      </c>
      <c r="F29" s="76" t="s">
        <v>434</v>
      </c>
      <c r="G29" s="59">
        <v>0.91139021755850758</v>
      </c>
      <c r="H29" s="20"/>
      <c r="I29" s="19"/>
      <c r="J29" s="60">
        <v>2</v>
      </c>
      <c r="K29" s="78">
        <v>76</v>
      </c>
      <c r="L29" s="79" t="s">
        <v>293</v>
      </c>
      <c r="M29" s="58" t="s">
        <v>470</v>
      </c>
      <c r="N29" s="80">
        <v>0.62245395450832974</v>
      </c>
      <c r="O29" s="71"/>
    </row>
    <row r="30" spans="1:15" x14ac:dyDescent="0.25">
      <c r="A30" s="69"/>
      <c r="B30" s="19"/>
      <c r="C30" s="60">
        <v>3</v>
      </c>
      <c r="D30" s="78">
        <v>41</v>
      </c>
      <c r="E30" s="79" t="s">
        <v>258</v>
      </c>
      <c r="F30" s="76" t="s">
        <v>435</v>
      </c>
      <c r="G30" s="59">
        <v>0.90427297320285327</v>
      </c>
      <c r="H30" s="20"/>
      <c r="I30" s="19"/>
      <c r="J30" s="60">
        <v>3</v>
      </c>
      <c r="K30" s="78">
        <v>40</v>
      </c>
      <c r="L30" s="79" t="s">
        <v>257</v>
      </c>
      <c r="M30" s="58" t="s">
        <v>434</v>
      </c>
      <c r="N30" s="80">
        <v>0.61836022263418566</v>
      </c>
      <c r="O30" s="71"/>
    </row>
    <row r="31" spans="1:15" x14ac:dyDescent="0.25">
      <c r="A31" s="69"/>
      <c r="B31" s="19"/>
      <c r="C31" s="60">
        <v>4</v>
      </c>
      <c r="D31" s="78">
        <v>57</v>
      </c>
      <c r="E31" s="79" t="s">
        <v>274</v>
      </c>
      <c r="F31" s="76" t="s">
        <v>451</v>
      </c>
      <c r="G31" s="59">
        <v>0.852427918041611</v>
      </c>
      <c r="H31" s="20"/>
      <c r="I31" s="19"/>
      <c r="J31" s="60">
        <v>4</v>
      </c>
      <c r="K31" s="78">
        <v>51</v>
      </c>
      <c r="L31" s="79" t="s">
        <v>268</v>
      </c>
      <c r="M31" s="58" t="s">
        <v>445</v>
      </c>
      <c r="N31" s="80">
        <v>0.60839582744659093</v>
      </c>
      <c r="O31" s="71"/>
    </row>
    <row r="32" spans="1:15" x14ac:dyDescent="0.25">
      <c r="A32" s="69"/>
      <c r="B32" s="19"/>
      <c r="C32" s="60">
        <v>5</v>
      </c>
      <c r="D32" s="78">
        <v>49</v>
      </c>
      <c r="E32" s="79" t="s">
        <v>266</v>
      </c>
      <c r="F32" s="76" t="s">
        <v>443</v>
      </c>
      <c r="G32" s="59">
        <v>0.83576085307250425</v>
      </c>
      <c r="H32" s="20"/>
      <c r="I32" s="19"/>
      <c r="J32" s="60">
        <v>5</v>
      </c>
      <c r="K32" s="78">
        <v>16</v>
      </c>
      <c r="L32" s="78" t="s">
        <v>233</v>
      </c>
      <c r="M32" s="58" t="s">
        <v>410</v>
      </c>
      <c r="N32" s="80">
        <v>0.59781521674619387</v>
      </c>
      <c r="O32" s="71"/>
    </row>
    <row r="33" spans="1:15" x14ac:dyDescent="0.25">
      <c r="A33" s="69"/>
      <c r="B33" s="19"/>
      <c r="C33" s="60">
        <v>6</v>
      </c>
      <c r="D33" s="78">
        <v>76</v>
      </c>
      <c r="E33" s="79" t="s">
        <v>293</v>
      </c>
      <c r="F33" s="76" t="s">
        <v>470</v>
      </c>
      <c r="G33" s="59">
        <v>0.83576085307250425</v>
      </c>
      <c r="H33" s="20"/>
      <c r="I33" s="19"/>
      <c r="J33" s="60">
        <v>6</v>
      </c>
      <c r="K33" s="78">
        <v>39</v>
      </c>
      <c r="L33" s="79" t="s">
        <v>256</v>
      </c>
      <c r="M33" s="58" t="s">
        <v>433</v>
      </c>
      <c r="N33" s="80">
        <v>0.5971631760166235</v>
      </c>
      <c r="O33" s="71"/>
    </row>
    <row r="34" spans="1:15" x14ac:dyDescent="0.25">
      <c r="A34" s="69"/>
      <c r="B34" s="19"/>
      <c r="C34" s="60">
        <v>7</v>
      </c>
      <c r="D34" s="78">
        <v>8</v>
      </c>
      <c r="E34" s="78" t="s">
        <v>225</v>
      </c>
      <c r="F34" s="76" t="s">
        <v>402</v>
      </c>
      <c r="G34" s="59">
        <v>0.83232041002167723</v>
      </c>
      <c r="H34" s="20"/>
      <c r="I34" s="19"/>
      <c r="J34" s="60">
        <v>7</v>
      </c>
      <c r="K34" s="78">
        <v>75</v>
      </c>
      <c r="L34" s="79" t="s">
        <v>292</v>
      </c>
      <c r="M34" s="58" t="s">
        <v>469</v>
      </c>
      <c r="N34" s="80">
        <v>0.59688717006390157</v>
      </c>
      <c r="O34" s="71"/>
    </row>
    <row r="35" spans="1:15" x14ac:dyDescent="0.25">
      <c r="A35" s="69"/>
      <c r="B35" s="19"/>
      <c r="C35" s="60">
        <v>8</v>
      </c>
      <c r="D35" s="78">
        <v>66</v>
      </c>
      <c r="E35" s="79" t="s">
        <v>283</v>
      </c>
      <c r="F35" s="76" t="s">
        <v>460</v>
      </c>
      <c r="G35" s="59">
        <v>0.83232041002167723</v>
      </c>
      <c r="H35" s="20"/>
      <c r="I35" s="19"/>
      <c r="J35" s="60">
        <v>8</v>
      </c>
      <c r="K35" s="78">
        <v>22</v>
      </c>
      <c r="L35" s="78" t="s">
        <v>239</v>
      </c>
      <c r="M35" s="58" t="s">
        <v>416</v>
      </c>
      <c r="N35" s="80">
        <v>0.59560799946555587</v>
      </c>
      <c r="O35" s="71"/>
    </row>
    <row r="36" spans="1:15" x14ac:dyDescent="0.25">
      <c r="A36" s="69"/>
      <c r="B36" s="19"/>
      <c r="C36" s="60">
        <v>9</v>
      </c>
      <c r="D36" s="78">
        <v>75</v>
      </c>
      <c r="E36" s="79" t="s">
        <v>292</v>
      </c>
      <c r="F36" s="76" t="s">
        <v>469</v>
      </c>
      <c r="G36" s="59">
        <v>0.83232041002167723</v>
      </c>
      <c r="H36" s="20"/>
      <c r="I36" s="19"/>
      <c r="J36" s="60">
        <v>9</v>
      </c>
      <c r="K36" s="78">
        <v>61</v>
      </c>
      <c r="L36" s="79" t="s">
        <v>278</v>
      </c>
      <c r="M36" s="58" t="s">
        <v>455</v>
      </c>
      <c r="N36" s="80">
        <v>0.58752242425635404</v>
      </c>
      <c r="O36" s="71"/>
    </row>
    <row r="37" spans="1:15" x14ac:dyDescent="0.25">
      <c r="A37" s="69"/>
      <c r="B37" s="19"/>
      <c r="C37" s="60">
        <v>10</v>
      </c>
      <c r="D37" s="78">
        <v>22</v>
      </c>
      <c r="E37" s="78" t="s">
        <v>239</v>
      </c>
      <c r="F37" s="76" t="s">
        <v>416</v>
      </c>
      <c r="G37" s="59">
        <v>0.76468067292818476</v>
      </c>
      <c r="H37" s="20"/>
      <c r="I37" s="19"/>
      <c r="J37" s="60">
        <v>10</v>
      </c>
      <c r="K37" s="78">
        <v>57</v>
      </c>
      <c r="L37" s="79" t="s">
        <v>274</v>
      </c>
      <c r="M37" s="58" t="s">
        <v>451</v>
      </c>
      <c r="N37" s="80">
        <v>0.58594257136651817</v>
      </c>
      <c r="O37" s="71"/>
    </row>
    <row r="38" spans="1:15" x14ac:dyDescent="0.25">
      <c r="A38" s="69"/>
      <c r="B38" s="19"/>
      <c r="C38" s="60">
        <v>11</v>
      </c>
      <c r="D38" s="78">
        <v>1</v>
      </c>
      <c r="E38" s="78" t="s">
        <v>218</v>
      </c>
      <c r="F38" s="76" t="s">
        <v>394</v>
      </c>
      <c r="G38" s="59">
        <v>0.74427469153545189</v>
      </c>
      <c r="H38" s="20"/>
      <c r="I38" s="19"/>
      <c r="J38" s="60">
        <v>11</v>
      </c>
      <c r="K38" s="78">
        <v>2</v>
      </c>
      <c r="L38" s="78" t="s">
        <v>219</v>
      </c>
      <c r="M38" s="58" t="s">
        <v>396</v>
      </c>
      <c r="N38" s="80">
        <v>0.58025613238711982</v>
      </c>
      <c r="O38" s="71"/>
    </row>
    <row r="39" spans="1:15" x14ac:dyDescent="0.25">
      <c r="A39" s="69"/>
      <c r="B39" s="19"/>
      <c r="C39" s="60">
        <v>12</v>
      </c>
      <c r="D39" s="78">
        <v>51</v>
      </c>
      <c r="E39" s="79" t="s">
        <v>268</v>
      </c>
      <c r="F39" s="76" t="s">
        <v>445</v>
      </c>
      <c r="G39" s="59">
        <v>0.74427469153545189</v>
      </c>
      <c r="H39" s="20"/>
      <c r="I39" s="19"/>
      <c r="J39" s="60">
        <v>12</v>
      </c>
      <c r="K39" s="78">
        <v>66</v>
      </c>
      <c r="L39" s="79" t="s">
        <v>283</v>
      </c>
      <c r="M39" s="58" t="s">
        <v>460</v>
      </c>
      <c r="N39" s="80">
        <v>0.57255618067162239</v>
      </c>
      <c r="O39" s="71"/>
    </row>
    <row r="40" spans="1:15" x14ac:dyDescent="0.25">
      <c r="A40" s="69"/>
      <c r="B40" s="19"/>
      <c r="C40" s="60">
        <v>13</v>
      </c>
      <c r="D40" s="78">
        <v>67</v>
      </c>
      <c r="E40" s="79" t="s">
        <v>284</v>
      </c>
      <c r="F40" s="76" t="s">
        <v>461</v>
      </c>
      <c r="G40" s="59">
        <v>0.74253847041491206</v>
      </c>
      <c r="H40" s="20"/>
      <c r="I40" s="19"/>
      <c r="J40" s="60">
        <v>13</v>
      </c>
      <c r="K40" s="78">
        <v>8</v>
      </c>
      <c r="L40" s="78" t="s">
        <v>225</v>
      </c>
      <c r="M40" s="58" t="s">
        <v>402</v>
      </c>
      <c r="N40" s="80">
        <v>0.56604489006264536</v>
      </c>
      <c r="O40" s="71"/>
    </row>
    <row r="41" spans="1:15" x14ac:dyDescent="0.25">
      <c r="A41" s="69"/>
      <c r="B41" s="19"/>
      <c r="C41" s="60">
        <v>14</v>
      </c>
      <c r="D41" s="78">
        <v>54</v>
      </c>
      <c r="E41" s="79" t="s">
        <v>271</v>
      </c>
      <c r="F41" s="76" t="s">
        <v>448</v>
      </c>
      <c r="G41" s="59">
        <v>0.73919325858106566</v>
      </c>
      <c r="H41" s="20"/>
      <c r="I41" s="19"/>
      <c r="J41" s="60">
        <v>14</v>
      </c>
      <c r="K41" s="78">
        <v>1</v>
      </c>
      <c r="L41" s="78" t="s">
        <v>218</v>
      </c>
      <c r="M41" s="58" t="s">
        <v>394</v>
      </c>
      <c r="N41" s="80">
        <v>0.56407885993933815</v>
      </c>
      <c r="O41" s="71"/>
    </row>
    <row r="42" spans="1:15" x14ac:dyDescent="0.25">
      <c r="A42" s="69"/>
      <c r="B42" s="19"/>
      <c r="C42" s="60">
        <v>15</v>
      </c>
      <c r="D42" s="78">
        <v>56</v>
      </c>
      <c r="E42" s="79" t="s">
        <v>273</v>
      </c>
      <c r="F42" s="76" t="s">
        <v>450</v>
      </c>
      <c r="G42" s="59">
        <v>0.73919325858106566</v>
      </c>
      <c r="H42" s="20"/>
      <c r="I42" s="19"/>
      <c r="J42" s="60">
        <v>15</v>
      </c>
      <c r="K42" s="78">
        <v>49</v>
      </c>
      <c r="L42" s="79" t="s">
        <v>266</v>
      </c>
      <c r="M42" s="58" t="s">
        <v>443</v>
      </c>
      <c r="N42" s="80">
        <v>0.55787686368114353</v>
      </c>
      <c r="O42" s="71"/>
    </row>
    <row r="43" spans="1:15" x14ac:dyDescent="0.25">
      <c r="A43" s="69"/>
      <c r="B43" s="19"/>
      <c r="C43" s="20"/>
      <c r="D43" s="20"/>
      <c r="E43" s="20"/>
      <c r="F43" s="20"/>
      <c r="G43" s="20"/>
      <c r="H43" s="20"/>
      <c r="I43" s="19"/>
      <c r="J43" s="19"/>
      <c r="K43" s="19"/>
      <c r="L43" s="19"/>
      <c r="M43" s="19"/>
      <c r="N43" s="19"/>
      <c r="O43" s="71"/>
    </row>
    <row r="44" spans="1:15" x14ac:dyDescent="0.25">
      <c r="A44" s="69"/>
      <c r="B44" s="19"/>
      <c r="C44" s="20"/>
      <c r="D44" s="20"/>
      <c r="E44" s="20"/>
      <c r="F44" s="20"/>
      <c r="G44" s="20"/>
      <c r="H44" s="20"/>
      <c r="I44" s="19"/>
      <c r="J44" s="19"/>
      <c r="K44" s="19"/>
      <c r="L44" s="19"/>
      <c r="M44" s="19"/>
      <c r="N44" s="19"/>
      <c r="O44" s="71"/>
    </row>
    <row r="45" spans="1:15" ht="15.75" thickBot="1" x14ac:dyDescent="0.3">
      <c r="A45" s="72"/>
      <c r="B45" s="73"/>
      <c r="C45" s="74"/>
      <c r="D45" s="74"/>
      <c r="E45" s="74"/>
      <c r="F45" s="74"/>
      <c r="G45" s="74"/>
      <c r="H45" s="74"/>
      <c r="I45" s="73"/>
      <c r="J45" s="73"/>
      <c r="K45" s="73"/>
      <c r="L45" s="73"/>
      <c r="M45" s="73"/>
      <c r="N45" s="73"/>
      <c r="O45" s="75"/>
    </row>
  </sheetData>
  <mergeCells count="4">
    <mergeCell ref="C3:G3"/>
    <mergeCell ref="J3:N3"/>
    <mergeCell ref="C25:G25"/>
    <mergeCell ref="J25:N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kriteria-subkriteria</vt:lpstr>
      <vt:lpstr>ROC-BOBOT</vt:lpstr>
      <vt:lpstr>Nilai-Utility--WBOBOT</vt:lpstr>
      <vt:lpstr>W-BOBOT ALL</vt:lpstr>
      <vt:lpstr>P1-MEDIS-TOPSIS</vt:lpstr>
      <vt:lpstr>P1-NON-MEDIS-TOPSIS</vt:lpstr>
      <vt:lpstr>P2-NONMEDIS-TOPSIS</vt:lpstr>
      <vt:lpstr>P2-MEDIS</vt:lpstr>
      <vt:lpstr>sort-vi</vt:lpstr>
      <vt:lpstr>hitung-borda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2018-12-12T14:37:37Z</dcterms:created>
  <dcterms:modified xsi:type="dcterms:W3CDTF">2018-12-15T04:48:33Z</dcterms:modified>
</cp:coreProperties>
</file>