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/>
  <mc:AlternateContent xmlns:mc="http://schemas.openxmlformats.org/markup-compatibility/2006">
    <mc:Choice Requires="x15">
      <x15ac:absPath xmlns:x15ac="http://schemas.microsoft.com/office/spreadsheetml/2010/11/ac" url="C:\Users\Eric\Documents\GitHub\TinyPico_Dataloggerv1\Datalogger sur le terrain\TK_E\"/>
    </mc:Choice>
  </mc:AlternateContent>
  <xr:revisionPtr revIDLastSave="0" documentId="13_ncr:1_{B9F6A869-1E6D-4415-BE16-3B3CEE57F5F6}" xr6:coauthVersionLast="36" xr6:coauthVersionMax="47" xr10:uidLastSave="{00000000-0000-0000-0000-000000000000}"/>
  <bookViews>
    <workbookView xWindow="3660" yWindow="3660" windowWidth="17280" windowHeight="9960" activeTab="2" xr2:uid="{00000000-000D-0000-FFFF-FFFF00000000}"/>
  </bookViews>
  <sheets>
    <sheet name="0 deg" sheetId="2" r:id="rId1"/>
    <sheet name="180 deg" sheetId="3" r:id="rId2"/>
    <sheet name="Curves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N12" i="1"/>
  <c r="L12" i="1"/>
  <c r="M12" i="1" s="1"/>
  <c r="O12" i="1" s="1"/>
  <c r="R12" i="1" s="1"/>
  <c r="P11" i="1"/>
  <c r="N11" i="1"/>
  <c r="L11" i="1"/>
  <c r="M11" i="1" s="1"/>
  <c r="O11" i="1" s="1"/>
  <c r="R11" i="1" s="1"/>
  <c r="P10" i="1"/>
  <c r="N10" i="1"/>
  <c r="L10" i="1"/>
  <c r="M10" i="1" s="1"/>
  <c r="O10" i="1" s="1"/>
  <c r="R10" i="1" s="1"/>
  <c r="P9" i="1"/>
  <c r="N9" i="1"/>
  <c r="L9" i="1"/>
  <c r="M9" i="1" s="1"/>
  <c r="O9" i="1" s="1"/>
  <c r="R9" i="1" s="1"/>
  <c r="P8" i="1"/>
  <c r="N8" i="1"/>
  <c r="L8" i="1"/>
  <c r="M8" i="1" s="1"/>
  <c r="O8" i="1" s="1"/>
  <c r="R8" i="1" s="1"/>
  <c r="P7" i="1"/>
  <c r="N7" i="1"/>
  <c r="L7" i="1"/>
  <c r="M7" i="1" s="1"/>
  <c r="O7" i="1" s="1"/>
  <c r="R7" i="1" s="1"/>
  <c r="P6" i="1"/>
  <c r="N6" i="1"/>
  <c r="L6" i="1"/>
  <c r="M6" i="1" s="1"/>
  <c r="O6" i="1" s="1"/>
  <c r="R6" i="1" s="1"/>
  <c r="P5" i="1"/>
  <c r="N5" i="1"/>
  <c r="L5" i="1"/>
  <c r="M5" i="1" s="1"/>
  <c r="O5" i="1" s="1"/>
  <c r="R5" i="1" s="1"/>
  <c r="P4" i="1"/>
  <c r="N4" i="1"/>
  <c r="L4" i="1"/>
  <c r="M4" i="1" s="1"/>
  <c r="O4" i="1" s="1"/>
  <c r="R4" i="1" s="1"/>
  <c r="P3" i="1"/>
  <c r="N3" i="1"/>
  <c r="L3" i="1"/>
  <c r="M3" i="1" s="1"/>
  <c r="O3" i="1" s="1"/>
  <c r="R3" i="1" s="1"/>
  <c r="P2" i="1"/>
  <c r="N2" i="1"/>
  <c r="L2" i="1"/>
  <c r="M2" i="1" s="1"/>
  <c r="O2" i="1" s="1"/>
  <c r="R2" i="1" s="1"/>
  <c r="M55" i="2"/>
  <c r="M54" i="2"/>
  <c r="M53" i="2"/>
  <c r="M52" i="2"/>
  <c r="M51" i="2"/>
  <c r="M50" i="2"/>
  <c r="M49" i="2"/>
  <c r="M48" i="2"/>
  <c r="M47" i="2"/>
  <c r="M46" i="2"/>
  <c r="M45" i="2"/>
  <c r="G25" i="1"/>
  <c r="I25" i="1" s="1"/>
  <c r="G26" i="1"/>
  <c r="C17" i="1"/>
  <c r="C18" i="1"/>
  <c r="C19" i="1"/>
  <c r="C20" i="1"/>
  <c r="C21" i="1"/>
  <c r="C22" i="1"/>
  <c r="C23" i="1"/>
  <c r="C24" i="1"/>
  <c r="C25" i="1"/>
  <c r="C26" i="1"/>
  <c r="C16" i="1"/>
  <c r="C28" i="1"/>
  <c r="G17" i="1"/>
  <c r="I17" i="1" s="1"/>
  <c r="G18" i="1"/>
  <c r="I18" i="1" s="1"/>
  <c r="G19" i="1"/>
  <c r="G20" i="1"/>
  <c r="G21" i="1"/>
  <c r="I21" i="1" s="1"/>
  <c r="G22" i="1"/>
  <c r="I22" i="1" s="1"/>
  <c r="G23" i="1"/>
  <c r="G24" i="1"/>
  <c r="I24" i="1" s="1"/>
  <c r="G16" i="1"/>
  <c r="I16" i="1" s="1"/>
  <c r="G29" i="1"/>
  <c r="I29" i="1" s="1"/>
  <c r="G30" i="1"/>
  <c r="I30" i="1" s="1"/>
  <c r="G31" i="1"/>
  <c r="I31" i="1" s="1"/>
  <c r="G32" i="1"/>
  <c r="I32" i="1" s="1"/>
  <c r="G33" i="1"/>
  <c r="I33" i="1" s="1"/>
  <c r="G28" i="1"/>
  <c r="I28" i="1" s="1"/>
  <c r="C29" i="1"/>
  <c r="C30" i="1"/>
  <c r="C31" i="1"/>
  <c r="C32" i="1"/>
  <c r="C33" i="1"/>
  <c r="I23" i="1" l="1"/>
  <c r="I19" i="1"/>
  <c r="I26" i="1"/>
  <c r="I20" i="1"/>
  <c r="K55" i="2"/>
  <c r="I55" i="2"/>
  <c r="G55" i="2"/>
  <c r="H55" i="2" s="1"/>
  <c r="J55" i="2" s="1"/>
  <c r="K54" i="2"/>
  <c r="I54" i="2"/>
  <c r="G54" i="2"/>
  <c r="H54" i="2" s="1"/>
  <c r="J54" i="2" s="1"/>
  <c r="K53" i="2"/>
  <c r="I53" i="2"/>
  <c r="G53" i="2"/>
  <c r="H53" i="2" s="1"/>
  <c r="J53" i="2" s="1"/>
  <c r="K52" i="2"/>
  <c r="I52" i="2"/>
  <c r="G52" i="2"/>
  <c r="H52" i="2" s="1"/>
  <c r="J52" i="2" s="1"/>
  <c r="K51" i="2"/>
  <c r="I51" i="2"/>
  <c r="H51" i="2"/>
  <c r="J51" i="2" s="1"/>
  <c r="G51" i="2"/>
  <c r="K50" i="2"/>
  <c r="I50" i="2"/>
  <c r="H50" i="2"/>
  <c r="J50" i="2" s="1"/>
  <c r="G50" i="2"/>
  <c r="K49" i="2"/>
  <c r="I49" i="2"/>
  <c r="H49" i="2"/>
  <c r="J49" i="2" s="1"/>
  <c r="G49" i="2"/>
  <c r="K48" i="2"/>
  <c r="I48" i="2"/>
  <c r="G48" i="2"/>
  <c r="H48" i="2" s="1"/>
  <c r="J48" i="2" s="1"/>
  <c r="K47" i="2"/>
  <c r="I47" i="2"/>
  <c r="G47" i="2"/>
  <c r="H47" i="2" s="1"/>
  <c r="J47" i="2" s="1"/>
  <c r="K46" i="2"/>
  <c r="I46" i="2"/>
  <c r="G46" i="2"/>
  <c r="H46" i="2" s="1"/>
  <c r="J46" i="2" s="1"/>
  <c r="K45" i="2"/>
  <c r="I45" i="2"/>
  <c r="H45" i="2"/>
  <c r="J45" i="2" s="1"/>
  <c r="G45" i="2"/>
  <c r="L41" i="2"/>
  <c r="K41" i="2"/>
  <c r="J41" i="2"/>
  <c r="I41" i="2"/>
  <c r="H41" i="2"/>
  <c r="G41" i="2"/>
  <c r="F41" i="2"/>
  <c r="E41" i="2"/>
  <c r="D41" i="2"/>
  <c r="C41" i="2"/>
  <c r="B41" i="2"/>
  <c r="L36" i="3"/>
  <c r="K36" i="3"/>
  <c r="J36" i="3"/>
  <c r="I36" i="3"/>
  <c r="H36" i="3"/>
  <c r="G36" i="3"/>
  <c r="F36" i="3"/>
  <c r="E36" i="3"/>
  <c r="D36" i="3"/>
  <c r="C36" i="3"/>
  <c r="B36" i="3"/>
</calcChain>
</file>

<file path=xl/sharedStrings.xml><?xml version="1.0" encoding="utf-8"?>
<sst xmlns="http://schemas.openxmlformats.org/spreadsheetml/2006/main" count="129" uniqueCount="75">
  <si>
    <t>Customer: ISSKA</t>
  </si>
  <si>
    <t>DUT Model: Sensirion SFM3003-300</t>
  </si>
  <si>
    <t>DUT Serial Number: 2320000708</t>
  </si>
  <si>
    <t>Measurement Principle: Anderes</t>
  </si>
  <si>
    <t>Measurement Date: 20.09.2023</t>
  </si>
  <si>
    <t>Software Version: 0.1</t>
  </si>
  <si>
    <t>Measurement ID</t>
  </si>
  <si>
    <t>Ref Velocity(m/s)</t>
  </si>
  <si>
    <t>Std Dev (m/s)</t>
  </si>
  <si>
    <t>DUT output (SLM)</t>
  </si>
  <si>
    <t>Std Dev (SLM)</t>
  </si>
  <si>
    <t>Customer: EuroAirport</t>
  </si>
  <si>
    <t xml:space="preserve">DUT Model: </t>
  </si>
  <si>
    <t>DUT Serial Number: 06190320</t>
  </si>
  <si>
    <t>DUT Model: SFM3003-300-CE</t>
  </si>
  <si>
    <t>DUT Serial Number: 708</t>
  </si>
  <si>
    <t>Ref Freq (Hz)</t>
  </si>
  <si>
    <t>Std Dev (Hz)</t>
  </si>
  <si>
    <t>DUT Freq (Hz)</t>
  </si>
  <si>
    <t>Diff. pressure (Pa)</t>
  </si>
  <si>
    <t>Std Dev (Pa)</t>
  </si>
  <si>
    <t>Temperature (°C)</t>
  </si>
  <si>
    <t>Barometric Pressure (hPa)</t>
  </si>
  <si>
    <t>Humidity (percent)</t>
  </si>
  <si>
    <t>Air Density (kg/m^3)</t>
  </si>
  <si>
    <t>Motor Setting (Hz)</t>
  </si>
  <si>
    <t>Orientation</t>
  </si>
  <si>
    <t>deg</t>
  </si>
  <si>
    <t>v (m/s)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</si>
  <si>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</si>
  <si>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</si>
  <si>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</si>
  <si>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</si>
  <si>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</si>
  <si>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</si>
  <si>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</si>
  <si>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</si>
  <si>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</si>
  <si>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</si>
  <si>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mean (SLM)</t>
  </si>
  <si>
    <t>std-dev (SLM)</t>
  </si>
  <si>
    <t>std-dev (%)</t>
  </si>
  <si>
    <t>Ref v (m/s)</t>
  </si>
  <si>
    <t>S(v) (m/s)</t>
  </si>
  <si>
    <t>DUT v (SLM)</t>
  </si>
  <si>
    <t>S(v) (SLM)</t>
  </si>
  <si>
    <t>T (°C)</t>
  </si>
  <si>
    <t>p (mbar)</t>
  </si>
  <si>
    <t>MU_Anlage (m/s)</t>
  </si>
  <si>
    <t>U_Ref (m/s)</t>
  </si>
  <si>
    <t>U DUT (m/s)</t>
  </si>
  <si>
    <t>U_TOT (m/s)</t>
  </si>
  <si>
    <t>Res. DUT (SLM)</t>
  </si>
  <si>
    <t>Anzeige-Genauigkeit</t>
  </si>
  <si>
    <t>Measurement ID (0 deg)</t>
  </si>
  <si>
    <t>Measurement ID (180 deg)</t>
  </si>
  <si>
    <t>Ref Vel *-1</t>
  </si>
  <si>
    <t>SFM *-1</t>
  </si>
  <si>
    <t>x&gt;0.15 m/s</t>
  </si>
  <si>
    <t>x&lt;0.15 m/s</t>
  </si>
  <si>
    <t>Unc</t>
  </si>
  <si>
    <r>
      <t>y= -0.0006x</t>
    </r>
    <r>
      <rPr>
        <b/>
        <vertAlign val="superscript"/>
        <sz val="13"/>
        <color theme="1"/>
        <rFont val="Calibri"/>
        <family val="2"/>
        <scheme val="minor"/>
      </rPr>
      <t>2</t>
    </r>
    <r>
      <rPr>
        <b/>
        <sz val="13"/>
        <color theme="1"/>
        <rFont val="Calibri"/>
        <family val="2"/>
        <scheme val="minor"/>
      </rPr>
      <t xml:space="preserve"> + 0.1482x + 0.2546</t>
    </r>
  </si>
  <si>
    <t>Conversion curve (slm --&gt;m/s):</t>
  </si>
  <si>
    <t>if 0.15&lt;x&lt;0.3 m/s</t>
  </si>
  <si>
    <r>
      <t>y= 0.0006x</t>
    </r>
    <r>
      <rPr>
        <b/>
        <vertAlign val="superscript"/>
        <sz val="13"/>
        <color theme="1"/>
        <rFont val="Calibri"/>
        <family val="2"/>
        <scheme val="minor"/>
      </rPr>
      <t>2</t>
    </r>
    <r>
      <rPr>
        <b/>
        <sz val="13"/>
        <color theme="1"/>
        <rFont val="Calibri"/>
        <family val="2"/>
        <scheme val="minor"/>
      </rPr>
      <t xml:space="preserve"> + 0.1482x - 0.2546</t>
    </r>
  </si>
  <si>
    <t>Total Rel Error (see SFM_0deg calibration file)</t>
  </si>
  <si>
    <t>if 0.3&lt;x&lt;0.5 m/s</t>
  </si>
  <si>
    <t>if 0.5&lt;x&lt;0.8 m/s</t>
  </si>
  <si>
    <t>SFM Rel St.Dev</t>
  </si>
  <si>
    <t>±26% meas. Val.</t>
  </si>
  <si>
    <t>±10% meas. Val.</t>
  </si>
  <si>
    <t>±6% meas. Val.</t>
  </si>
  <si>
    <t>±4% meas. Val.</t>
  </si>
  <si>
    <t>if 0.8&lt;x m/s</t>
  </si>
  <si>
    <t>U_TOT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</si>
</sst>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3"/>
      <color theme="1"/>
      <name val="Calibri"/>
      <family val="2"/>
      <scheme val="minor"/>
    </font>
    <font>
      <b/>
      <vertAlign val="superscript"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3" fillId="0" borderId="0" xfId="0" applyNumberFormat="1" applyFont="1"/>
    <xf numFmtId="166" fontId="3" fillId="0" borderId="0" xfId="0" applyNumberFormat="1" applyFont="1"/>
    <xf numFmtId="0" fontId="2" fillId="0" borderId="0" xfId="0" applyFont="1"/>
    <xf numFmtId="165" fontId="4" fillId="0" borderId="0" xfId="0" applyNumberFormat="1" applyFont="1"/>
    <xf numFmtId="164" fontId="2" fillId="0" borderId="0" xfId="0" applyNumberFormat="1" applyFont="1"/>
    <xf numFmtId="0" fontId="4" fillId="0" borderId="0" xfId="0" applyFont="1"/>
    <xf numFmtId="166" fontId="4" fillId="0" borderId="0" xfId="0" applyNumberFormat="1" applyFont="1"/>
    <xf numFmtId="166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2" borderId="0" xfId="0" applyFill="1"/>
    <xf numFmtId="164" fontId="0" fillId="2" borderId="0" xfId="0" applyNumberFormat="1" applyFill="1"/>
    <xf numFmtId="166" fontId="0" fillId="2" borderId="0" xfId="0" applyNumberFormat="1" applyFill="1"/>
    <xf numFmtId="2" fontId="0" fillId="2" borderId="0" xfId="0" applyNumberFormat="1" applyFill="1"/>
    <xf numFmtId="2" fontId="4" fillId="0" borderId="0" xfId="0" applyNumberFormat="1" applyFont="1"/>
    <xf numFmtId="166" fontId="0" fillId="0" borderId="0" xfId="1" applyNumberFormat="1" applyFont="1"/>
    <xf numFmtId="9" fontId="0" fillId="0" borderId="0" xfId="1" applyFont="1"/>
    <xf numFmtId="0" fontId="5" fillId="0" borderId="0" xfId="0" applyFont="1"/>
    <xf numFmtId="0" fontId="7" fillId="0" borderId="0" xfId="0" applyFont="1"/>
    <xf numFmtId="0" fontId="0" fillId="0" borderId="0" xfId="1" applyNumberFormat="1" applyFont="1"/>
    <xf numFmtId="9" fontId="0" fillId="3" borderId="0" xfId="2" applyFont="1" applyFill="1"/>
    <xf numFmtId="0" fontId="5" fillId="3" borderId="0" xfId="0" applyFont="1" applyFill="1"/>
    <xf numFmtId="0" fontId="4" fillId="3" borderId="0" xfId="0" applyFont="1" applyFill="1"/>
    <xf numFmtId="2" fontId="4" fillId="3" borderId="0" xfId="0" applyNumberFormat="1" applyFont="1" applyFill="1"/>
  </cellXfs>
  <cellStyles count="3">
    <cellStyle name="Normal" xfId="0" builtinId="0"/>
    <cellStyle name="Percentuale 2" xfId="2" xr:uid="{BAB92DA2-FEBA-4F7A-86EA-94AC85B3D753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 deg'!$B$9:$B$19</c:f>
              <c:numCache>
                <c:formatCode>General</c:formatCode>
                <c:ptCount val="11"/>
                <c:pt idx="0">
                  <c:v>0.154</c:v>
                </c:pt>
                <c:pt idx="1">
                  <c:v>0.30099999999999999</c:v>
                </c:pt>
                <c:pt idx="2">
                  <c:v>0.498</c:v>
                </c:pt>
                <c:pt idx="3">
                  <c:v>0.79900000000000004</c:v>
                </c:pt>
                <c:pt idx="4">
                  <c:v>1.196</c:v>
                </c:pt>
                <c:pt idx="5">
                  <c:v>1.6020000000000001</c:v>
                </c:pt>
                <c:pt idx="6">
                  <c:v>1.9930000000000001</c:v>
                </c:pt>
                <c:pt idx="7">
                  <c:v>2.4969999999999999</c:v>
                </c:pt>
                <c:pt idx="8">
                  <c:v>2.9910000000000001</c:v>
                </c:pt>
                <c:pt idx="9">
                  <c:v>5.0140000000000002</c:v>
                </c:pt>
                <c:pt idx="10">
                  <c:v>7.9880000000000004</c:v>
                </c:pt>
              </c:numCache>
            </c:numRef>
          </c:xVal>
          <c:yVal>
            <c:numRef>
              <c:f>'0 deg'!$D$9:$D$19</c:f>
              <c:numCache>
                <c:formatCode>0.0000</c:formatCode>
                <c:ptCount val="11"/>
                <c:pt idx="0">
                  <c:v>0.192</c:v>
                </c:pt>
                <c:pt idx="1">
                  <c:v>0.60899999999999999</c:v>
                </c:pt>
                <c:pt idx="2">
                  <c:v>1.54</c:v>
                </c:pt>
                <c:pt idx="3">
                  <c:v>3.33</c:v>
                </c:pt>
                <c:pt idx="4">
                  <c:v>5.94</c:v>
                </c:pt>
                <c:pt idx="5">
                  <c:v>8.81</c:v>
                </c:pt>
                <c:pt idx="6">
                  <c:v>11.66</c:v>
                </c:pt>
                <c:pt idx="7">
                  <c:v>15.94</c:v>
                </c:pt>
                <c:pt idx="8">
                  <c:v>20.440000000000001</c:v>
                </c:pt>
                <c:pt idx="9">
                  <c:v>39.28</c:v>
                </c:pt>
                <c:pt idx="10">
                  <c:v>73.84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3-4B81-909D-D524E449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11736"/>
        <c:axId val="291812392"/>
      </c:scatterChart>
      <c:valAx>
        <c:axId val="29181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Ref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91812392"/>
        <c:crosses val="autoZero"/>
        <c:crossBetween val="midCat"/>
      </c:valAx>
      <c:valAx>
        <c:axId val="29181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Display (SLM)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9181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 deg'!$B$27:$L$27</c:f>
              <c:numCache>
                <c:formatCode>General</c:formatCode>
                <c:ptCount val="11"/>
                <c:pt idx="0">
                  <c:v>0.154</c:v>
                </c:pt>
                <c:pt idx="1">
                  <c:v>0.30099999999999999</c:v>
                </c:pt>
                <c:pt idx="2">
                  <c:v>0.498</c:v>
                </c:pt>
                <c:pt idx="3">
                  <c:v>0.79900000000000004</c:v>
                </c:pt>
                <c:pt idx="4">
                  <c:v>1.196</c:v>
                </c:pt>
                <c:pt idx="5">
                  <c:v>1.6020000000000001</c:v>
                </c:pt>
                <c:pt idx="6">
                  <c:v>1.9930000000000001</c:v>
                </c:pt>
                <c:pt idx="7">
                  <c:v>2.4969999999999999</c:v>
                </c:pt>
                <c:pt idx="8">
                  <c:v>2.9910000000000001</c:v>
                </c:pt>
                <c:pt idx="9">
                  <c:v>5.0140000000000002</c:v>
                </c:pt>
                <c:pt idx="10">
                  <c:v>7.9880000000000004</c:v>
                </c:pt>
              </c:numCache>
            </c:numRef>
          </c:xVal>
          <c:yVal>
            <c:numRef>
              <c:f>'0 deg'!$B$41:$L$41</c:f>
              <c:numCache>
                <c:formatCode>0.00</c:formatCode>
                <c:ptCount val="11"/>
                <c:pt idx="0">
                  <c:v>4.1580041580041582</c:v>
                </c:pt>
                <c:pt idx="1">
                  <c:v>2.4630541871921183</c:v>
                </c:pt>
                <c:pt idx="2">
                  <c:v>1.1038961038961039</c:v>
                </c:pt>
                <c:pt idx="3">
                  <c:v>1.0510510510510511</c:v>
                </c:pt>
                <c:pt idx="4">
                  <c:v>0.90909090909090906</c:v>
                </c:pt>
                <c:pt idx="5">
                  <c:v>0.87400681044267869</c:v>
                </c:pt>
                <c:pt idx="6">
                  <c:v>0.84905660377358494</c:v>
                </c:pt>
                <c:pt idx="7">
                  <c:v>0.97867001254705144</c:v>
                </c:pt>
                <c:pt idx="8">
                  <c:v>0.8072407045009784</c:v>
                </c:pt>
                <c:pt idx="9">
                  <c:v>1.0310590631364562</c:v>
                </c:pt>
                <c:pt idx="10">
                  <c:v>1.4829360780065004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3-4F76-986E-B5CE1FD47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11736"/>
        <c:axId val="291812392"/>
      </c:scatterChart>
      <c:valAx>
        <c:axId val="29181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Ref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91812392"/>
        <c:crosses val="autoZero"/>
        <c:crossBetween val="midCat"/>
      </c:valAx>
      <c:valAx>
        <c:axId val="29181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Dev</a:t>
                </a:r>
                <a:r>
                  <a:rPr lang="en-US" baseline="0"/>
                  <a:t> standard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9181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[1]Flügelrad_Pitot!$B$22:$M$22</c:f>
              <c:numCache>
                <c:formatCode>General</c:formatCode>
                <c:ptCount val="12"/>
                <c:pt idx="0">
                  <c:v>0.14199999999999999</c:v>
                </c:pt>
                <c:pt idx="1">
                  <c:v>0.30299999999999999</c:v>
                </c:pt>
                <c:pt idx="2">
                  <c:v>0.497</c:v>
                </c:pt>
                <c:pt idx="3">
                  <c:v>0.8</c:v>
                </c:pt>
                <c:pt idx="4">
                  <c:v>1.6020000000000001</c:v>
                </c:pt>
                <c:pt idx="5">
                  <c:v>2.4940000000000002</c:v>
                </c:pt>
              </c:numCache>
            </c:numRef>
          </c:xVal>
          <c:yVal>
            <c:numRef>
              <c:f>[1]Flügelrad_Pitot!$B$33:$M$33</c:f>
              <c:numCache>
                <c:formatCode>General</c:formatCode>
                <c:ptCount val="12"/>
                <c:pt idx="0">
                  <c:v>0.159</c:v>
                </c:pt>
                <c:pt idx="1">
                  <c:v>0.60499999999999998</c:v>
                </c:pt>
                <c:pt idx="2">
                  <c:v>1.5089999999999999</c:v>
                </c:pt>
                <c:pt idx="3">
                  <c:v>3.37</c:v>
                </c:pt>
                <c:pt idx="4">
                  <c:v>9.1199999999999992</c:v>
                </c:pt>
                <c:pt idx="5">
                  <c:v>16.015999999999998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93A-AD21-7A15718E2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11736"/>
        <c:axId val="291812392"/>
      </c:scatterChart>
      <c:valAx>
        <c:axId val="29181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Ref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91812392"/>
        <c:crosses val="autoZero"/>
        <c:crossBetween val="midCat"/>
      </c:valAx>
      <c:valAx>
        <c:axId val="29181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Display (SLM)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9181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[1]Flügelrad_Pitot!$B$22:$M$22</c:f>
              <c:numCache>
                <c:formatCode>General</c:formatCode>
                <c:ptCount val="12"/>
                <c:pt idx="0">
                  <c:v>0.14199999999999999</c:v>
                </c:pt>
                <c:pt idx="1">
                  <c:v>0.30299999999999999</c:v>
                </c:pt>
                <c:pt idx="2">
                  <c:v>0.497</c:v>
                </c:pt>
                <c:pt idx="3">
                  <c:v>0.8</c:v>
                </c:pt>
                <c:pt idx="4">
                  <c:v>1.6020000000000001</c:v>
                </c:pt>
                <c:pt idx="5">
                  <c:v>2.4940000000000002</c:v>
                </c:pt>
              </c:numCache>
            </c:numRef>
          </c:xVal>
          <c:yVal>
            <c:numRef>
              <c:f>[1]Flügelrad_Pitot!$B$36:$M$36</c:f>
              <c:numCache>
                <c:formatCode>General</c:formatCode>
                <c:ptCount val="12"/>
                <c:pt idx="0">
                  <c:v>8.8050314465408803</c:v>
                </c:pt>
                <c:pt idx="1">
                  <c:v>2.9752066115702478</c:v>
                </c:pt>
                <c:pt idx="2">
                  <c:v>1.3253810470510272</c:v>
                </c:pt>
                <c:pt idx="3">
                  <c:v>1.1572700296735905</c:v>
                </c:pt>
                <c:pt idx="4">
                  <c:v>0.95394736842105265</c:v>
                </c:pt>
                <c:pt idx="5">
                  <c:v>0.93656343656343666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5-42E0-8D63-28608D051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11736"/>
        <c:axId val="291812392"/>
      </c:scatterChart>
      <c:valAx>
        <c:axId val="29181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Ref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91812392"/>
        <c:crosses val="autoZero"/>
        <c:crossBetween val="midCat"/>
      </c:valAx>
      <c:valAx>
        <c:axId val="29181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Dev</a:t>
                </a:r>
                <a:r>
                  <a:rPr lang="en-US" baseline="0"/>
                  <a:t> standard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9181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CH"/>
              <a:t>Conversion (slm --&gt;m/s)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square"/>
            <c:size val="10"/>
          </c:marker>
          <c:xVal>
            <c:numRef>
              <c:f>Curves!$F$28:$F$33</c:f>
              <c:numCache>
                <c:formatCode>General</c:formatCode>
                <c:ptCount val="6"/>
                <c:pt idx="0">
                  <c:v>0.159</c:v>
                </c:pt>
                <c:pt idx="1">
                  <c:v>0.60499999999999998</c:v>
                </c:pt>
                <c:pt idx="2">
                  <c:v>1.5089999999999999</c:v>
                </c:pt>
                <c:pt idx="3">
                  <c:v>3.37</c:v>
                </c:pt>
                <c:pt idx="4">
                  <c:v>9.1199999999999992</c:v>
                </c:pt>
                <c:pt idx="5">
                  <c:v>16.015999999999998</c:v>
                </c:pt>
              </c:numCache>
              <c:extLst xmlns:c15="http://schemas.microsoft.com/office/drawing/2012/chart"/>
            </c:numRef>
          </c:xVal>
          <c:yVal>
            <c:numRef>
              <c:f>Curves!$B$28:$B$33</c:f>
              <c:numCache>
                <c:formatCode>General</c:formatCode>
                <c:ptCount val="6"/>
                <c:pt idx="0">
                  <c:v>0.14199999999999999</c:v>
                </c:pt>
                <c:pt idx="1">
                  <c:v>0.30299999999999999</c:v>
                </c:pt>
                <c:pt idx="2">
                  <c:v>0.497</c:v>
                </c:pt>
                <c:pt idx="3">
                  <c:v>0.8</c:v>
                </c:pt>
                <c:pt idx="4">
                  <c:v>1.6020000000000001</c:v>
                </c:pt>
                <c:pt idx="5">
                  <c:v>2.4940000000000002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9C6-43F7-8924-32B3C6E6018D}"/>
            </c:ext>
          </c:extLst>
        </c:ser>
        <c:ser>
          <c:idx val="0"/>
          <c:order val="1"/>
          <c:spPr>
            <a:ln w="25400">
              <a:noFill/>
            </a:ln>
          </c:spPr>
          <c:trendline>
            <c:trendlineType val="poly"/>
            <c:order val="2"/>
            <c:backward val="4"/>
            <c:intercept val="0"/>
            <c:dispRSqr val="1"/>
            <c:dispEq val="1"/>
            <c:trendlineLbl>
              <c:layout>
                <c:manualLayout>
                  <c:x val="-7.57954904759712E-2"/>
                  <c:y val="0.20272205453651135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Curves!$H$16:$H$25</c:f>
                <c:numCache>
                  <c:formatCode>General</c:formatCode>
                  <c:ptCount val="10"/>
                  <c:pt idx="0">
                    <c:v>8.0000000000000002E-3</c:v>
                  </c:pt>
                  <c:pt idx="1">
                    <c:v>1.4999999999999999E-2</c:v>
                  </c:pt>
                  <c:pt idx="2">
                    <c:v>1.7000000000000001E-2</c:v>
                  </c:pt>
                  <c:pt idx="3">
                    <c:v>3.5000000000000003E-2</c:v>
                  </c:pt>
                  <c:pt idx="4">
                    <c:v>5.3999999999999999E-2</c:v>
                  </c:pt>
                  <c:pt idx="5">
                    <c:v>7.6999999999999999E-2</c:v>
                  </c:pt>
                  <c:pt idx="6">
                    <c:v>9.9000000000000005E-2</c:v>
                  </c:pt>
                  <c:pt idx="7">
                    <c:v>0.156</c:v>
                  </c:pt>
                  <c:pt idx="8">
                    <c:v>0.16500000000000001</c:v>
                  </c:pt>
                  <c:pt idx="9">
                    <c:v>0.40500000000000003</c:v>
                  </c:pt>
                </c:numCache>
              </c:numRef>
            </c:plus>
            <c:minus>
              <c:numRef>
                <c:f>Curves!$H$16:$H$25</c:f>
                <c:numCache>
                  <c:formatCode>General</c:formatCode>
                  <c:ptCount val="10"/>
                  <c:pt idx="0">
                    <c:v>8.0000000000000002E-3</c:v>
                  </c:pt>
                  <c:pt idx="1">
                    <c:v>1.4999999999999999E-2</c:v>
                  </c:pt>
                  <c:pt idx="2">
                    <c:v>1.7000000000000001E-2</c:v>
                  </c:pt>
                  <c:pt idx="3">
                    <c:v>3.5000000000000003E-2</c:v>
                  </c:pt>
                  <c:pt idx="4">
                    <c:v>5.3999999999999999E-2</c:v>
                  </c:pt>
                  <c:pt idx="5">
                    <c:v>7.6999999999999999E-2</c:v>
                  </c:pt>
                  <c:pt idx="6">
                    <c:v>9.9000000000000005E-2</c:v>
                  </c:pt>
                  <c:pt idx="7">
                    <c:v>0.156</c:v>
                  </c:pt>
                  <c:pt idx="8">
                    <c:v>0.16500000000000001</c:v>
                  </c:pt>
                  <c:pt idx="9">
                    <c:v>0.40500000000000003</c:v>
                  </c:pt>
                </c:numCache>
              </c:numRef>
            </c:minus>
          </c:errBars>
          <c:xVal>
            <c:numRef>
              <c:f>Curves!$F$16:$F$25</c:f>
              <c:numCache>
                <c:formatCode>0.0000</c:formatCode>
                <c:ptCount val="10"/>
                <c:pt idx="0">
                  <c:v>0.192</c:v>
                </c:pt>
                <c:pt idx="1">
                  <c:v>0.60899999999999999</c:v>
                </c:pt>
                <c:pt idx="2">
                  <c:v>1.54</c:v>
                </c:pt>
                <c:pt idx="3">
                  <c:v>3.33</c:v>
                </c:pt>
                <c:pt idx="4">
                  <c:v>5.94</c:v>
                </c:pt>
                <c:pt idx="5">
                  <c:v>8.81</c:v>
                </c:pt>
                <c:pt idx="6">
                  <c:v>11.66</c:v>
                </c:pt>
                <c:pt idx="7">
                  <c:v>15.94</c:v>
                </c:pt>
                <c:pt idx="8">
                  <c:v>20.440000000000001</c:v>
                </c:pt>
                <c:pt idx="9">
                  <c:v>39.28</c:v>
                </c:pt>
              </c:numCache>
            </c:numRef>
          </c:xVal>
          <c:yVal>
            <c:numRef>
              <c:f>Curves!$B$16:$B$25</c:f>
              <c:numCache>
                <c:formatCode>General</c:formatCode>
                <c:ptCount val="10"/>
                <c:pt idx="0">
                  <c:v>0.154</c:v>
                </c:pt>
                <c:pt idx="1">
                  <c:v>0.30099999999999999</c:v>
                </c:pt>
                <c:pt idx="2">
                  <c:v>0.498</c:v>
                </c:pt>
                <c:pt idx="3">
                  <c:v>0.79900000000000004</c:v>
                </c:pt>
                <c:pt idx="4">
                  <c:v>1.196</c:v>
                </c:pt>
                <c:pt idx="5">
                  <c:v>1.6020000000000001</c:v>
                </c:pt>
                <c:pt idx="6">
                  <c:v>1.9930000000000001</c:v>
                </c:pt>
                <c:pt idx="7">
                  <c:v>2.4969999999999999</c:v>
                </c:pt>
                <c:pt idx="8">
                  <c:v>2.9910000000000001</c:v>
                </c:pt>
                <c:pt idx="9">
                  <c:v>5.0140000000000002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C6-43F7-8924-32B3C6E60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712"/>
        <c:axId val="167540944"/>
        <c:extLst/>
      </c:scatterChart>
      <c:valAx>
        <c:axId val="2073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CH"/>
                  <a:t>SFM_SLM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540944"/>
        <c:crosses val="autoZero"/>
        <c:crossBetween val="midCat"/>
      </c:valAx>
      <c:valAx>
        <c:axId val="1675409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CH"/>
                  <a:t>Ref</a:t>
                </a:r>
                <a:r>
                  <a:rPr lang="it-CH" baseline="0"/>
                  <a:t> V</a:t>
                </a:r>
                <a:endParaRPr lang="it-C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3937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CH"/>
              <a:t>Ref vs SFM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square"/>
            <c:size val="5"/>
          </c:marker>
          <c:trendline>
            <c:trendlineType val="poly"/>
            <c:order val="3"/>
            <c:forward val="0.2"/>
            <c:backward val="0.15000000000000002"/>
            <c:intercept val="0"/>
            <c:dispRSqr val="1"/>
            <c:dispEq val="1"/>
            <c:trendlineLbl>
              <c:layout>
                <c:manualLayout>
                  <c:x val="-0.37637273881833516"/>
                  <c:y val="8.8212039289331315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Curves!$I$16:$I$26</c:f>
                <c:numCache>
                  <c:formatCode>General</c:formatCode>
                  <c:ptCount val="11"/>
                  <c:pt idx="0">
                    <c:v>4.1666666666666664E-2</c:v>
                  </c:pt>
                  <c:pt idx="1">
                    <c:v>2.4630541871921183E-2</c:v>
                  </c:pt>
                  <c:pt idx="2">
                    <c:v>1.1038961038961039E-2</c:v>
                  </c:pt>
                  <c:pt idx="3">
                    <c:v>1.0510510510510511E-2</c:v>
                  </c:pt>
                  <c:pt idx="4">
                    <c:v>9.0909090909090905E-3</c:v>
                  </c:pt>
                  <c:pt idx="5">
                    <c:v>8.7400681044267868E-3</c:v>
                  </c:pt>
                  <c:pt idx="6">
                    <c:v>8.4905660377358489E-3</c:v>
                  </c:pt>
                  <c:pt idx="7">
                    <c:v>9.7867001254705148E-3</c:v>
                  </c:pt>
                  <c:pt idx="8">
                    <c:v>8.0724070450097843E-3</c:v>
                  </c:pt>
                  <c:pt idx="9">
                    <c:v>1.0310590631364563E-2</c:v>
                  </c:pt>
                  <c:pt idx="10">
                    <c:v>1.4829360780065004E-2</c:v>
                  </c:pt>
                </c:numCache>
              </c:numRef>
            </c:plus>
            <c:minus>
              <c:numRef>
                <c:f>Curves!$I$16:$I$26</c:f>
                <c:numCache>
                  <c:formatCode>General</c:formatCode>
                  <c:ptCount val="11"/>
                  <c:pt idx="0">
                    <c:v>4.1666666666666664E-2</c:v>
                  </c:pt>
                  <c:pt idx="1">
                    <c:v>2.4630541871921183E-2</c:v>
                  </c:pt>
                  <c:pt idx="2">
                    <c:v>1.1038961038961039E-2</c:v>
                  </c:pt>
                  <c:pt idx="3">
                    <c:v>1.0510510510510511E-2</c:v>
                  </c:pt>
                  <c:pt idx="4">
                    <c:v>9.0909090909090905E-3</c:v>
                  </c:pt>
                  <c:pt idx="5">
                    <c:v>8.7400681044267868E-3</c:v>
                  </c:pt>
                  <c:pt idx="6">
                    <c:v>8.4905660377358489E-3</c:v>
                  </c:pt>
                  <c:pt idx="7">
                    <c:v>9.7867001254705148E-3</c:v>
                  </c:pt>
                  <c:pt idx="8">
                    <c:v>8.0724070450097843E-3</c:v>
                  </c:pt>
                  <c:pt idx="9">
                    <c:v>1.0310590631364563E-2</c:v>
                  </c:pt>
                  <c:pt idx="10">
                    <c:v>1.4829360780065004E-2</c:v>
                  </c:pt>
                </c:numCache>
              </c:numRef>
            </c:minus>
          </c:errBars>
          <c:xVal>
            <c:numRef>
              <c:f>Curves!$G$16:$G$24</c:f>
              <c:numCache>
                <c:formatCode>0.0000</c:formatCode>
                <c:ptCount val="9"/>
                <c:pt idx="0">
                  <c:v>0.192</c:v>
                </c:pt>
                <c:pt idx="1">
                  <c:v>0.60899999999999999</c:v>
                </c:pt>
                <c:pt idx="2">
                  <c:v>1.54</c:v>
                </c:pt>
                <c:pt idx="3">
                  <c:v>3.33</c:v>
                </c:pt>
                <c:pt idx="4">
                  <c:v>5.94</c:v>
                </c:pt>
                <c:pt idx="5">
                  <c:v>8.81</c:v>
                </c:pt>
                <c:pt idx="6">
                  <c:v>11.66</c:v>
                </c:pt>
                <c:pt idx="7">
                  <c:v>15.94</c:v>
                </c:pt>
                <c:pt idx="8">
                  <c:v>20.440000000000001</c:v>
                </c:pt>
              </c:numCache>
            </c:numRef>
          </c:xVal>
          <c:yVal>
            <c:numRef>
              <c:f>Curves!$C$16:$C$24</c:f>
              <c:numCache>
                <c:formatCode>General</c:formatCode>
                <c:ptCount val="9"/>
                <c:pt idx="0">
                  <c:v>0.154</c:v>
                </c:pt>
                <c:pt idx="1">
                  <c:v>0.30099999999999999</c:v>
                </c:pt>
                <c:pt idx="2">
                  <c:v>0.498</c:v>
                </c:pt>
                <c:pt idx="3">
                  <c:v>0.79900000000000004</c:v>
                </c:pt>
                <c:pt idx="4">
                  <c:v>1.196</c:v>
                </c:pt>
                <c:pt idx="5">
                  <c:v>1.6020000000000001</c:v>
                </c:pt>
                <c:pt idx="6">
                  <c:v>1.9930000000000001</c:v>
                </c:pt>
                <c:pt idx="7">
                  <c:v>2.4969999999999999</c:v>
                </c:pt>
                <c:pt idx="8">
                  <c:v>2.9910000000000001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EA7-40B1-BD96-87971DAD3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712"/>
        <c:axId val="167540944"/>
        <c:extLst/>
      </c:scatterChart>
      <c:valAx>
        <c:axId val="2073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CH"/>
                  <a:t>Ref Vel (m/s)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540944"/>
        <c:crosses val="autoZero"/>
        <c:crossBetween val="midCat"/>
      </c:valAx>
      <c:valAx>
        <c:axId val="1675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CH"/>
                  <a:t>SFM (slm)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3937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21</xdr:row>
      <xdr:rowOff>85725</xdr:rowOff>
    </xdr:from>
    <xdr:to>
      <xdr:col>18</xdr:col>
      <xdr:colOff>47625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CD6C8-C9E7-48FC-8782-EB40DF0D1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41</xdr:row>
      <xdr:rowOff>28575</xdr:rowOff>
    </xdr:from>
    <xdr:to>
      <xdr:col>18</xdr:col>
      <xdr:colOff>9525</xdr:colOff>
      <xdr:row>60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3AF05-F361-45DE-9A53-510EA6179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16</xdr:row>
      <xdr:rowOff>85725</xdr:rowOff>
    </xdr:from>
    <xdr:to>
      <xdr:col>18</xdr:col>
      <xdr:colOff>47625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F8652C-601E-4322-B1B2-B0972C13E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36</xdr:row>
      <xdr:rowOff>28575</xdr:rowOff>
    </xdr:from>
    <xdr:to>
      <xdr:col>18</xdr:col>
      <xdr:colOff>9525</xdr:colOff>
      <xdr:row>55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360EC-6910-43FC-A57C-E0ECCEB45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30</xdr:row>
      <xdr:rowOff>8965</xdr:rowOff>
    </xdr:from>
    <xdr:to>
      <xdr:col>24</xdr:col>
      <xdr:colOff>180975</xdr:colOff>
      <xdr:row>51</xdr:row>
      <xdr:rowOff>137552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7402A18-693D-5EAC-98C6-33CE6E8FF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387387</xdr:colOff>
      <xdr:row>9</xdr:row>
      <xdr:rowOff>177388</xdr:rowOff>
    </xdr:from>
    <xdr:to>
      <xdr:col>27</xdr:col>
      <xdr:colOff>672</xdr:colOff>
      <xdr:row>31</xdr:row>
      <xdr:rowOff>119622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33BE2F9-1FE2-43A1-B11F-65B3070C2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0.46491</cdr:x>
      <cdr:y>0.66199</cdr:y>
    </cdr:from>
    <cdr:to>
      <cdr:x>0.774</cdr:x>
      <cdr:y>0.80568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5185A99-1D08-4B6E-8163-FF3775E837BD}"/>
            </a:ext>
          </a:extLst>
        </cdr:cNvPr>
        <cdr:cNvSpPr txBox="1"/>
      </cdr:nvSpPr>
      <cdr:spPr>
        <a:xfrm xmlns:a="http://schemas.openxmlformats.org/drawingml/2006/main">
          <a:off x="3758789" y="2736142"/>
          <a:ext cx="2498912" cy="5939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CH" sz="1800" b="1">
              <a:solidFill>
                <a:srgbClr val="FF0000"/>
              </a:solidFill>
            </a:rPr>
            <a:t>Formule</a:t>
          </a:r>
          <a:r>
            <a:rPr lang="fr-CH" sz="1800" b="1" baseline="0">
              <a:solidFill>
                <a:srgbClr val="FF0000"/>
              </a:solidFill>
            </a:rPr>
            <a:t> utilisée dans boitier TK.E!!!!!</a:t>
          </a:r>
          <a:endParaRPr lang="fr-CH" sz="1800" b="1">
            <a:solidFill>
              <a:srgbClr val="FF0000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cla/Documents/ISSKA_Lavoro/Thermokarst/Calibration_Anemo/METAS_Calibration/METAS/SFM3003_708_180d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ügelrad_Pitot"/>
    </sheetNames>
    <sheetDataSet>
      <sheetData sheetId="0">
        <row r="22">
          <cell r="B22">
            <v>0.14199999999999999</v>
          </cell>
          <cell r="C22">
            <v>0.30299999999999999</v>
          </cell>
          <cell r="D22">
            <v>0.497</v>
          </cell>
          <cell r="E22">
            <v>0.8</v>
          </cell>
          <cell r="F22">
            <v>1.6020000000000001</v>
          </cell>
          <cell r="G22">
            <v>2.4940000000000002</v>
          </cell>
          <cell r="H22"/>
          <cell r="I22"/>
          <cell r="J22"/>
          <cell r="K22"/>
          <cell r="L22"/>
        </row>
        <row r="33">
          <cell r="B33">
            <v>0.159</v>
          </cell>
          <cell r="C33">
            <v>0.60499999999999998</v>
          </cell>
          <cell r="D33">
            <v>1.5089999999999999</v>
          </cell>
          <cell r="E33">
            <v>3.37</v>
          </cell>
          <cell r="F33">
            <v>9.1199999999999992</v>
          </cell>
          <cell r="G33">
            <v>16.015999999999998</v>
          </cell>
          <cell r="H33"/>
          <cell r="I33"/>
          <cell r="J33"/>
          <cell r="K33"/>
          <cell r="L33"/>
          <cell r="M33"/>
        </row>
        <row r="36">
          <cell r="B36">
            <v>8.8050314465408803</v>
          </cell>
          <cell r="C36">
            <v>2.9752066115702478</v>
          </cell>
          <cell r="D36">
            <v>1.3253810470510272</v>
          </cell>
          <cell r="E36">
            <v>1.1572700296735905</v>
          </cell>
          <cell r="F36">
            <v>0.95394736842105265</v>
          </cell>
          <cell r="G36">
            <v>0.93656343656343666</v>
          </cell>
          <cell r="H36" t="e">
            <v>#DIV/0!</v>
          </cell>
          <cell r="I36" t="e">
            <v>#DIV/0!</v>
          </cell>
          <cell r="J36" t="e">
            <v>#DIV/0!</v>
          </cell>
          <cell r="K36" t="e">
            <v>#DIV/0!</v>
          </cell>
          <cell r="L36" t="e">
            <v>#DIV/0!</v>
          </cell>
          <cell r="M36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57E-DED9-457B-8B87-52E6C2704F54}">
  <dimension ref="A1:P55"/>
  <sheetViews>
    <sheetView zoomScale="70" zoomScaleNormal="70" workbookViewId="0">
      <selection activeCell="A44" sqref="A44:M55"/>
    </sheetView>
  </sheetViews>
  <sheetFormatPr baseColWidth="10" defaultColWidth="9.140625" defaultRowHeight="15" x14ac:dyDescent="0.25"/>
  <cols>
    <col min="1" max="1" width="30.5703125" customWidth="1"/>
    <col min="2" max="2" width="15.42578125" bestFit="1" customWidth="1"/>
    <col min="3" max="3" width="12.28515625" bestFit="1" customWidth="1"/>
    <col min="4" max="4" width="16.85546875" bestFit="1" customWidth="1"/>
    <col min="5" max="5" width="12.28515625" bestFit="1" customWidth="1"/>
    <col min="6" max="6" width="12" bestFit="1" customWidth="1"/>
    <col min="7" max="7" width="11.42578125" bestFit="1" customWidth="1"/>
    <col min="8" max="8" width="12.85546875" bestFit="1" customWidth="1"/>
    <col min="9" max="9" width="11.42578125" bestFit="1" customWidth="1"/>
    <col min="10" max="10" width="16" bestFit="1" customWidth="1"/>
    <col min="11" max="11" width="11.42578125" customWidth="1"/>
    <col min="12" max="12" width="15.140625" bestFit="1" customWidth="1"/>
    <col min="13" max="13" width="14.42578125" customWidth="1"/>
    <col min="14" max="14" width="16.28515625" bestFit="1" customWidth="1"/>
    <col min="15" max="15" width="18" bestFit="1" customWidth="1"/>
    <col min="16" max="16" width="16.28515625" bestFit="1" customWidth="1"/>
  </cols>
  <sheetData>
    <row r="1" spans="1:16" x14ac:dyDescent="0.25">
      <c r="A1" t="s">
        <v>0</v>
      </c>
    </row>
    <row r="2" spans="1:16" x14ac:dyDescent="0.25">
      <c r="A2" t="s">
        <v>1</v>
      </c>
    </row>
    <row r="3" spans="1:16" x14ac:dyDescent="0.25">
      <c r="A3" t="s">
        <v>2</v>
      </c>
    </row>
    <row r="4" spans="1:16" x14ac:dyDescent="0.25">
      <c r="A4" t="s">
        <v>3</v>
      </c>
    </row>
    <row r="5" spans="1:16" x14ac:dyDescent="0.25">
      <c r="A5" t="s">
        <v>4</v>
      </c>
    </row>
    <row r="6" spans="1:16" x14ac:dyDescent="0.25">
      <c r="A6" t="s">
        <v>5</v>
      </c>
      <c r="D6" s="11"/>
      <c r="E6" s="10"/>
    </row>
    <row r="7" spans="1:16" x14ac:dyDescent="0.25">
      <c r="D7" s="11"/>
      <c r="E7" s="10"/>
    </row>
    <row r="8" spans="1:16" x14ac:dyDescent="0.25">
      <c r="A8" t="s">
        <v>6</v>
      </c>
      <c r="B8" t="s">
        <v>7</v>
      </c>
      <c r="C8" t="s">
        <v>8</v>
      </c>
      <c r="D8" s="3" t="s">
        <v>9</v>
      </c>
      <c r="E8" s="4" t="s">
        <v>10</v>
      </c>
      <c r="F8" t="s">
        <v>16</v>
      </c>
      <c r="G8" t="s">
        <v>17</v>
      </c>
      <c r="H8" t="s">
        <v>18</v>
      </c>
      <c r="I8" t="s">
        <v>17</v>
      </c>
      <c r="J8" t="s">
        <v>19</v>
      </c>
      <c r="K8" t="s">
        <v>20</v>
      </c>
      <c r="L8" t="s">
        <v>21</v>
      </c>
      <c r="M8" t="s">
        <v>22</v>
      </c>
      <c r="N8" t="s">
        <v>23</v>
      </c>
      <c r="O8" t="s">
        <v>24</v>
      </c>
      <c r="P8" t="s">
        <v>25</v>
      </c>
    </row>
    <row r="9" spans="1:16" x14ac:dyDescent="0.25">
      <c r="A9">
        <v>1</v>
      </c>
      <c r="B9">
        <v>0.154</v>
      </c>
      <c r="C9">
        <v>1E-3</v>
      </c>
      <c r="D9" s="1">
        <v>0.192</v>
      </c>
      <c r="E9" s="2">
        <v>8.0000000000000002E-3</v>
      </c>
      <c r="F9">
        <v>5.085</v>
      </c>
      <c r="G9">
        <v>5.2999999999999999E-2</v>
      </c>
      <c r="H9">
        <v>0</v>
      </c>
      <c r="I9">
        <v>0</v>
      </c>
      <c r="J9">
        <v>0</v>
      </c>
      <c r="K9">
        <v>0</v>
      </c>
      <c r="L9">
        <v>20.847000000000001</v>
      </c>
      <c r="M9">
        <v>951.60799999999995</v>
      </c>
      <c r="N9">
        <v>49.215000000000003</v>
      </c>
      <c r="O9">
        <v>1.1279999999999999</v>
      </c>
      <c r="P9">
        <v>0.22</v>
      </c>
    </row>
    <row r="10" spans="1:16" x14ac:dyDescent="0.25">
      <c r="A10">
        <v>2</v>
      </c>
      <c r="B10">
        <v>0.30099999999999999</v>
      </c>
      <c r="C10">
        <v>0</v>
      </c>
      <c r="D10" s="1">
        <v>0.60899999999999999</v>
      </c>
      <c r="E10" s="2">
        <v>1.4999999999999999E-2</v>
      </c>
      <c r="F10">
        <v>13.468999999999999</v>
      </c>
      <c r="G10">
        <v>1.2E-2</v>
      </c>
      <c r="H10">
        <v>0</v>
      </c>
      <c r="I10">
        <v>0</v>
      </c>
      <c r="J10">
        <v>0</v>
      </c>
      <c r="K10">
        <v>0</v>
      </c>
      <c r="L10">
        <v>20.841999999999999</v>
      </c>
      <c r="M10">
        <v>951.63300000000004</v>
      </c>
      <c r="N10">
        <v>49.164999999999999</v>
      </c>
      <c r="O10">
        <v>1.1279999999999999</v>
      </c>
      <c r="P10">
        <v>0.33900000000000002</v>
      </c>
    </row>
    <row r="11" spans="1:16" x14ac:dyDescent="0.25">
      <c r="A11">
        <v>3</v>
      </c>
      <c r="B11">
        <v>0.498</v>
      </c>
      <c r="C11">
        <v>0</v>
      </c>
      <c r="D11" s="1">
        <v>1.54</v>
      </c>
      <c r="E11" s="2">
        <v>1.7000000000000001E-2</v>
      </c>
      <c r="F11">
        <v>25.484000000000002</v>
      </c>
      <c r="G11">
        <v>2.3E-2</v>
      </c>
      <c r="H11">
        <v>0</v>
      </c>
      <c r="I11">
        <v>0</v>
      </c>
      <c r="J11">
        <v>0</v>
      </c>
      <c r="K11">
        <v>0</v>
      </c>
      <c r="L11">
        <v>20.794</v>
      </c>
      <c r="M11">
        <v>951.56299999999999</v>
      </c>
      <c r="N11">
        <v>49.265000000000001</v>
      </c>
      <c r="O11">
        <v>1.1279999999999999</v>
      </c>
      <c r="P11">
        <v>0.47599999999999998</v>
      </c>
    </row>
    <row r="12" spans="1:16" x14ac:dyDescent="0.25">
      <c r="A12">
        <v>4</v>
      </c>
      <c r="B12">
        <v>0.79900000000000004</v>
      </c>
      <c r="C12">
        <v>1E-3</v>
      </c>
      <c r="D12" s="1">
        <v>3.33</v>
      </c>
      <c r="E12" s="2">
        <v>3.5000000000000003E-2</v>
      </c>
      <c r="F12">
        <v>44.353999999999999</v>
      </c>
      <c r="G12">
        <v>5.2999999999999999E-2</v>
      </c>
      <c r="H12">
        <v>0</v>
      </c>
      <c r="I12">
        <v>0</v>
      </c>
      <c r="J12">
        <v>0</v>
      </c>
      <c r="K12">
        <v>0</v>
      </c>
      <c r="L12">
        <v>20.773</v>
      </c>
      <c r="M12">
        <v>951.61599999999999</v>
      </c>
      <c r="N12">
        <v>49.323999999999998</v>
      </c>
      <c r="O12">
        <v>1.1279999999999999</v>
      </c>
      <c r="P12">
        <v>0.68600000000000005</v>
      </c>
    </row>
    <row r="13" spans="1:16" x14ac:dyDescent="0.25">
      <c r="A13">
        <v>5</v>
      </c>
      <c r="B13">
        <v>1.196</v>
      </c>
      <c r="C13">
        <v>1E-3</v>
      </c>
      <c r="D13" s="1">
        <v>5.94</v>
      </c>
      <c r="E13" s="2">
        <v>5.3999999999999999E-2</v>
      </c>
      <c r="F13">
        <v>69.441999999999993</v>
      </c>
      <c r="G13">
        <v>6.9000000000000006E-2</v>
      </c>
      <c r="H13">
        <v>0</v>
      </c>
      <c r="I13">
        <v>0</v>
      </c>
      <c r="J13">
        <v>0</v>
      </c>
      <c r="K13">
        <v>0</v>
      </c>
      <c r="L13">
        <v>20.777000000000001</v>
      </c>
      <c r="M13">
        <v>951.58699999999999</v>
      </c>
      <c r="N13">
        <v>49.317</v>
      </c>
      <c r="O13">
        <v>1.1279999999999999</v>
      </c>
      <c r="P13">
        <v>0.97899999999999998</v>
      </c>
    </row>
    <row r="14" spans="1:16" x14ac:dyDescent="0.25">
      <c r="A14">
        <v>6</v>
      </c>
      <c r="B14">
        <v>1.6020000000000001</v>
      </c>
      <c r="C14">
        <v>1E-3</v>
      </c>
      <c r="D14" s="1">
        <v>8.81</v>
      </c>
      <c r="E14" s="2">
        <v>7.6999999999999999E-2</v>
      </c>
      <c r="F14">
        <v>95.256</v>
      </c>
      <c r="G14">
        <v>3.7999999999999999E-2</v>
      </c>
      <c r="H14">
        <v>0</v>
      </c>
      <c r="I14">
        <v>0</v>
      </c>
      <c r="J14">
        <v>0</v>
      </c>
      <c r="K14">
        <v>0</v>
      </c>
      <c r="L14">
        <v>20.783999999999999</v>
      </c>
      <c r="M14">
        <v>951.52</v>
      </c>
      <c r="N14">
        <v>49.258000000000003</v>
      </c>
      <c r="O14">
        <v>1.1279999999999999</v>
      </c>
      <c r="P14">
        <v>1.2789999999999999</v>
      </c>
    </row>
    <row r="15" spans="1:16" x14ac:dyDescent="0.25">
      <c r="A15">
        <v>7</v>
      </c>
      <c r="B15">
        <v>1.9930000000000001</v>
      </c>
      <c r="C15">
        <v>2E-3</v>
      </c>
      <c r="D15" s="1">
        <v>11.66</v>
      </c>
      <c r="E15" s="2">
        <v>9.9000000000000005E-2</v>
      </c>
      <c r="F15">
        <v>120.126</v>
      </c>
      <c r="G15">
        <v>0.155</v>
      </c>
      <c r="H15">
        <v>0</v>
      </c>
      <c r="I15">
        <v>0</v>
      </c>
      <c r="J15">
        <v>0</v>
      </c>
      <c r="K15">
        <v>0</v>
      </c>
      <c r="L15">
        <v>20.791</v>
      </c>
      <c r="M15">
        <v>951.53599999999994</v>
      </c>
      <c r="N15">
        <v>49.244</v>
      </c>
      <c r="O15">
        <v>1.1279999999999999</v>
      </c>
      <c r="P15">
        <v>1.5620000000000001</v>
      </c>
    </row>
    <row r="16" spans="1:16" x14ac:dyDescent="0.25">
      <c r="A16">
        <v>8</v>
      </c>
      <c r="B16">
        <v>2.4969999999999999</v>
      </c>
      <c r="C16">
        <v>4.0000000000000001E-3</v>
      </c>
      <c r="D16" s="1">
        <v>15.94</v>
      </c>
      <c r="E16" s="2">
        <v>0.156</v>
      </c>
      <c r="F16">
        <v>152.22399999999999</v>
      </c>
      <c r="G16">
        <v>0.23699999999999999</v>
      </c>
      <c r="H16">
        <v>0</v>
      </c>
      <c r="I16">
        <v>0</v>
      </c>
      <c r="J16">
        <v>0</v>
      </c>
      <c r="K16">
        <v>0</v>
      </c>
      <c r="L16">
        <v>20.797999999999998</v>
      </c>
      <c r="M16">
        <v>951.51099999999997</v>
      </c>
      <c r="N16">
        <v>49.198999999999998</v>
      </c>
      <c r="O16">
        <v>1.1279999999999999</v>
      </c>
      <c r="P16">
        <v>1.9259999999999999</v>
      </c>
    </row>
    <row r="17" spans="1:16" x14ac:dyDescent="0.25">
      <c r="A17">
        <v>9</v>
      </c>
      <c r="B17">
        <v>2.9910000000000001</v>
      </c>
      <c r="C17">
        <v>8.9999999999999993E-3</v>
      </c>
      <c r="D17" s="1">
        <v>20.440000000000001</v>
      </c>
      <c r="E17" s="2">
        <v>0.16500000000000001</v>
      </c>
      <c r="F17">
        <v>183.70599999999999</v>
      </c>
      <c r="G17">
        <v>0.54500000000000004</v>
      </c>
      <c r="H17">
        <v>0</v>
      </c>
      <c r="I17">
        <v>0</v>
      </c>
      <c r="J17">
        <v>0</v>
      </c>
      <c r="K17">
        <v>0</v>
      </c>
      <c r="L17">
        <v>20.809000000000001</v>
      </c>
      <c r="M17">
        <v>951.45100000000002</v>
      </c>
      <c r="N17">
        <v>49.162999999999997</v>
      </c>
      <c r="O17">
        <v>1.1279999999999999</v>
      </c>
      <c r="P17">
        <v>2.2749999999999999</v>
      </c>
    </row>
    <row r="18" spans="1:16" x14ac:dyDescent="0.25">
      <c r="A18">
        <v>10</v>
      </c>
      <c r="B18">
        <v>5.0140000000000002</v>
      </c>
      <c r="C18">
        <v>1.0999999999999999E-2</v>
      </c>
      <c r="D18" s="1">
        <v>39.28</v>
      </c>
      <c r="E18" s="2">
        <v>0.40500000000000003</v>
      </c>
      <c r="F18">
        <v>312.75200000000001</v>
      </c>
      <c r="G18">
        <v>0.67200000000000004</v>
      </c>
      <c r="H18">
        <v>0</v>
      </c>
      <c r="I18">
        <v>0</v>
      </c>
      <c r="J18">
        <v>0</v>
      </c>
      <c r="K18">
        <v>0</v>
      </c>
      <c r="L18">
        <v>20.821000000000002</v>
      </c>
      <c r="M18">
        <v>951.447</v>
      </c>
      <c r="N18">
        <v>49.1</v>
      </c>
      <c r="O18">
        <v>1.1279999999999999</v>
      </c>
      <c r="P18">
        <v>3.7429999999999999</v>
      </c>
    </row>
    <row r="19" spans="1:16" x14ac:dyDescent="0.25">
      <c r="A19">
        <v>11</v>
      </c>
      <c r="B19">
        <v>7.9880000000000004</v>
      </c>
      <c r="C19">
        <v>1.4999999999999999E-2</v>
      </c>
      <c r="D19" s="1">
        <v>73.84</v>
      </c>
      <c r="E19" s="2">
        <v>1.095</v>
      </c>
      <c r="F19">
        <v>502.495</v>
      </c>
      <c r="G19">
        <v>0.94399999999999995</v>
      </c>
      <c r="H19">
        <v>0</v>
      </c>
      <c r="I19">
        <v>0</v>
      </c>
      <c r="J19">
        <v>0</v>
      </c>
      <c r="K19">
        <v>0</v>
      </c>
      <c r="L19">
        <v>20.875</v>
      </c>
      <c r="M19">
        <v>951.37400000000002</v>
      </c>
      <c r="N19">
        <v>48.923000000000002</v>
      </c>
      <c r="O19">
        <v>1.1279999999999999</v>
      </c>
      <c r="P19">
        <v>5.9029999999999996</v>
      </c>
    </row>
    <row r="20" spans="1:16" x14ac:dyDescent="0.25">
      <c r="E20" s="2"/>
    </row>
    <row r="21" spans="1:16" x14ac:dyDescent="0.25">
      <c r="E21" s="2"/>
    </row>
    <row r="23" spans="1:16" x14ac:dyDescent="0.25">
      <c r="A23" s="12"/>
      <c r="B23" s="12"/>
    </row>
    <row r="24" spans="1:16" x14ac:dyDescent="0.25">
      <c r="A24" s="12" t="s">
        <v>26</v>
      </c>
      <c r="B24" s="12">
        <v>0</v>
      </c>
      <c r="C24" t="s">
        <v>27</v>
      </c>
    </row>
    <row r="25" spans="1:16" x14ac:dyDescent="0.25">
      <c r="A25" s="12"/>
      <c r="B25" s="12"/>
    </row>
    <row r="27" spans="1:16" x14ac:dyDescent="0.25">
      <c r="A27" s="8" t="s">
        <v>28</v>
      </c>
      <c r="B27" s="8">
        <v>0.154</v>
      </c>
      <c r="C27" s="8">
        <v>0.30099999999999999</v>
      </c>
      <c r="D27" s="8">
        <v>0.498</v>
      </c>
      <c r="E27" s="8">
        <v>0.79900000000000004</v>
      </c>
      <c r="F27" s="8">
        <v>1.196</v>
      </c>
      <c r="G27" s="8">
        <v>1.6020000000000001</v>
      </c>
      <c r="H27" s="8">
        <v>1.9930000000000001</v>
      </c>
      <c r="I27" s="8">
        <v>2.4969999999999999</v>
      </c>
      <c r="J27" s="8">
        <v>2.9910000000000001</v>
      </c>
      <c r="K27" s="8">
        <v>5.0140000000000002</v>
      </c>
      <c r="L27" s="8">
        <v>7.9880000000000004</v>
      </c>
    </row>
    <row r="28" spans="1:16" x14ac:dyDescent="0.25">
      <c r="A28" t="s">
        <v>29</v>
      </c>
      <c r="B28" s="11"/>
      <c r="C28" s="11"/>
      <c r="D28" s="11"/>
      <c r="E28" s="11"/>
      <c r="F28" s="11"/>
    </row>
    <row r="29" spans="1:16" x14ac:dyDescent="0.25">
      <c r="A29" t="s">
        <v>30</v>
      </c>
      <c r="B29" s="11"/>
      <c r="C29" s="11"/>
      <c r="D29" s="11"/>
      <c r="E29" s="11"/>
      <c r="F29" s="11"/>
    </row>
    <row r="30" spans="1:16" x14ac:dyDescent="0.25">
      <c r="A30" t="s">
        <v>31</v>
      </c>
      <c r="B30" s="11"/>
      <c r="C30" s="11"/>
      <c r="D30" s="11"/>
      <c r="E30" s="11"/>
      <c r="F30" s="11"/>
    </row>
    <row r="31" spans="1:16" x14ac:dyDescent="0.25">
      <c r="A31" t="s">
        <v>32</v>
      </c>
      <c r="B31" s="11"/>
      <c r="C31" s="11"/>
      <c r="D31" s="11"/>
      <c r="E31" s="11"/>
      <c r="F31" s="11"/>
    </row>
    <row r="32" spans="1:16" x14ac:dyDescent="0.25">
      <c r="A32" t="s">
        <v>33</v>
      </c>
      <c r="B32" s="11"/>
      <c r="C32" s="11"/>
      <c r="D32" s="11"/>
      <c r="E32" s="11"/>
      <c r="F32" s="11"/>
    </row>
    <row r="33" spans="1:13" x14ac:dyDescent="0.25">
      <c r="A33" t="s">
        <v>34</v>
      </c>
      <c r="B33" s="11"/>
      <c r="C33" s="11"/>
      <c r="D33" s="11"/>
      <c r="E33" s="11"/>
      <c r="F33" s="11"/>
    </row>
    <row r="34" spans="1:13" x14ac:dyDescent="0.25">
      <c r="A34" t="s">
        <v>35</v>
      </c>
      <c r="B34" s="11"/>
      <c r="C34" s="11"/>
      <c r="D34" s="11"/>
      <c r="E34" s="11"/>
      <c r="F34" s="11"/>
    </row>
    <row r="35" spans="1:13" x14ac:dyDescent="0.25">
      <c r="A35" t="s">
        <v>36</v>
      </c>
      <c r="B35" s="11"/>
      <c r="C35" s="11"/>
      <c r="D35" s="11"/>
      <c r="E35" s="11"/>
      <c r="F35" s="11"/>
    </row>
    <row r="36" spans="1:13" x14ac:dyDescent="0.25">
      <c r="A36" t="s">
        <v>37</v>
      </c>
      <c r="B36" s="11"/>
      <c r="C36" s="11"/>
      <c r="D36" s="11"/>
      <c r="E36" s="11"/>
      <c r="F36" s="11"/>
    </row>
    <row r="37" spans="1:13" x14ac:dyDescent="0.25">
      <c r="A37" t="s">
        <v>38</v>
      </c>
      <c r="B37" s="11"/>
      <c r="C37" s="11"/>
      <c r="D37" s="11"/>
      <c r="E37" s="11"/>
      <c r="F37" s="11"/>
    </row>
    <row r="38" spans="1:13" x14ac:dyDescent="0.25">
      <c r="A38" s="13" t="s">
        <v>39</v>
      </c>
      <c r="B38" s="14">
        <v>0.19239999999999999</v>
      </c>
      <c r="C38" s="14">
        <v>0.60899999999999999</v>
      </c>
      <c r="D38" s="15">
        <v>1.54</v>
      </c>
      <c r="E38" s="15">
        <v>3.33</v>
      </c>
      <c r="F38" s="15">
        <v>5.94</v>
      </c>
      <c r="G38" s="15">
        <v>8.81</v>
      </c>
      <c r="H38" s="15">
        <v>11.66</v>
      </c>
      <c r="I38" s="15">
        <v>15.94</v>
      </c>
      <c r="J38" s="15">
        <v>20.440000000000001</v>
      </c>
      <c r="K38" s="13">
        <v>39.28</v>
      </c>
      <c r="L38" s="13">
        <v>73.84</v>
      </c>
      <c r="M38" s="13"/>
    </row>
    <row r="39" spans="1:13" x14ac:dyDescent="0.25">
      <c r="A39" s="13" t="s">
        <v>40</v>
      </c>
      <c r="B39" s="15">
        <v>8.0000000000000002E-3</v>
      </c>
      <c r="C39" s="15">
        <v>1.4999999999999999E-2</v>
      </c>
      <c r="D39" s="15">
        <v>1.7000000000000001E-2</v>
      </c>
      <c r="E39" s="15">
        <v>3.5000000000000003E-2</v>
      </c>
      <c r="F39" s="15">
        <v>5.3999999999999999E-2</v>
      </c>
      <c r="G39" s="15">
        <v>7.6999999999999999E-2</v>
      </c>
      <c r="H39" s="15">
        <v>9.9000000000000005E-2</v>
      </c>
      <c r="I39" s="13">
        <v>0.156</v>
      </c>
      <c r="J39" s="15">
        <v>0.16500000000000001</v>
      </c>
      <c r="K39" s="13">
        <v>0.40500000000000003</v>
      </c>
      <c r="L39" s="13">
        <v>1.095</v>
      </c>
      <c r="M39" s="13"/>
    </row>
    <row r="41" spans="1:13" x14ac:dyDescent="0.25">
      <c r="A41" s="13" t="s">
        <v>41</v>
      </c>
      <c r="B41" s="16">
        <f>100*B39/B38</f>
        <v>4.1580041580041582</v>
      </c>
      <c r="C41" s="16">
        <f>100*C39/C38</f>
        <v>2.4630541871921183</v>
      </c>
      <c r="D41" s="16">
        <f t="shared" ref="D41:L41" si="0">100*D39/D38</f>
        <v>1.1038961038961039</v>
      </c>
      <c r="E41" s="16">
        <f t="shared" si="0"/>
        <v>1.0510510510510511</v>
      </c>
      <c r="F41" s="16">
        <f t="shared" si="0"/>
        <v>0.90909090909090906</v>
      </c>
      <c r="G41" s="16">
        <f t="shared" si="0"/>
        <v>0.87400681044267869</v>
      </c>
      <c r="H41" s="16">
        <f t="shared" si="0"/>
        <v>0.84905660377358494</v>
      </c>
      <c r="I41" s="16">
        <f t="shared" si="0"/>
        <v>0.97867001254705144</v>
      </c>
      <c r="J41" s="16">
        <f t="shared" si="0"/>
        <v>0.8072407045009784</v>
      </c>
      <c r="K41" s="16">
        <f t="shared" si="0"/>
        <v>1.0310590631364562</v>
      </c>
      <c r="L41" s="16">
        <f t="shared" si="0"/>
        <v>1.4829360780065004</v>
      </c>
      <c r="M41" s="16"/>
    </row>
    <row r="44" spans="1:13" x14ac:dyDescent="0.25">
      <c r="A44" s="8" t="s">
        <v>42</v>
      </c>
      <c r="B44" t="s">
        <v>43</v>
      </c>
      <c r="C44" s="8" t="s">
        <v>44</v>
      </c>
      <c r="D44" s="8" t="s">
        <v>45</v>
      </c>
      <c r="E44" t="s">
        <v>46</v>
      </c>
      <c r="F44" t="s">
        <v>47</v>
      </c>
      <c r="G44" s="12" t="s">
        <v>48</v>
      </c>
      <c r="H44" s="12" t="s">
        <v>49</v>
      </c>
      <c r="I44" s="12" t="s">
        <v>50</v>
      </c>
      <c r="J44" s="25" t="s">
        <v>51</v>
      </c>
      <c r="K44" s="12" t="s">
        <v>52</v>
      </c>
      <c r="L44" t="s">
        <v>53</v>
      </c>
      <c r="M44" s="25" t="s">
        <v>74</v>
      </c>
    </row>
    <row r="45" spans="1:13" x14ac:dyDescent="0.25">
      <c r="A45" s="17">
        <v>0.154</v>
      </c>
      <c r="B45" s="10">
        <v>1E-3</v>
      </c>
      <c r="C45" s="6">
        <v>0.192</v>
      </c>
      <c r="D45" s="10">
        <v>8.0000000000000002E-3</v>
      </c>
      <c r="E45" s="11">
        <v>20.847000000000001</v>
      </c>
      <c r="F45" s="11">
        <v>951.60799999999995</v>
      </c>
      <c r="G45" s="18">
        <f>IF(A45&lt;1,0.02,0.02*A45)</f>
        <v>0.02</v>
      </c>
      <c r="H45" s="4">
        <f>ROUNDUP(SQRT(G45^2+(2*B45)^2),2)</f>
        <v>0.03</v>
      </c>
      <c r="I45" s="4">
        <f>2*A45*D45/C45</f>
        <v>1.2833333333333334E-2</v>
      </c>
      <c r="J45" s="26">
        <f>ROUNDUP(SQRT(H45^2+I45^2),2)</f>
        <v>0.04</v>
      </c>
      <c r="K45" s="1">
        <f t="shared" ref="K45:K55" si="1">2*L45/SQRT(3)</f>
        <v>1.1547005383792516E-3</v>
      </c>
      <c r="L45">
        <v>1E-3</v>
      </c>
      <c r="M45" s="23">
        <f>J45/A45</f>
        <v>0.25974025974025977</v>
      </c>
    </row>
    <row r="46" spans="1:13" x14ac:dyDescent="0.25">
      <c r="A46" s="17">
        <v>0.30099999999999999</v>
      </c>
      <c r="B46" s="10">
        <v>0</v>
      </c>
      <c r="C46" s="6">
        <v>0.60899999999999999</v>
      </c>
      <c r="D46" s="10">
        <v>1.4999999999999999E-2</v>
      </c>
      <c r="E46" s="11">
        <v>20.841999999999999</v>
      </c>
      <c r="F46" s="11">
        <v>951.63300000000004</v>
      </c>
      <c r="G46" s="18">
        <f t="shared" ref="G46:G55" si="2">IF(A46&lt;1,0.02,0.02*A46)</f>
        <v>0.02</v>
      </c>
      <c r="H46" s="4">
        <f t="shared" ref="H46:H55" si="3">ROUNDUP(SQRT(G46^2+(2*B46)^2),2)</f>
        <v>0.02</v>
      </c>
      <c r="I46" s="4">
        <f t="shared" ref="I46:I55" si="4">2*A46*D46/C46</f>
        <v>1.4827586206896552E-2</v>
      </c>
      <c r="J46" s="26">
        <f t="shared" ref="J46:J55" si="5">ROUNDUP(SQRT(H46^2+I46^2),2)</f>
        <v>0.03</v>
      </c>
      <c r="K46" s="1">
        <f t="shared" si="1"/>
        <v>1.1547005383792516E-3</v>
      </c>
      <c r="L46">
        <v>1E-3</v>
      </c>
      <c r="M46" s="23">
        <f t="shared" ref="M46:M55" si="6">J46/A46</f>
        <v>9.9667774086378738E-2</v>
      </c>
    </row>
    <row r="47" spans="1:13" x14ac:dyDescent="0.25">
      <c r="A47" s="17">
        <v>0.498</v>
      </c>
      <c r="B47" s="10">
        <v>0</v>
      </c>
      <c r="C47" s="6">
        <v>1.54</v>
      </c>
      <c r="D47" s="10">
        <v>1.7000000000000001E-2</v>
      </c>
      <c r="E47" s="11">
        <v>20.794</v>
      </c>
      <c r="F47" s="11">
        <v>951.56299999999999</v>
      </c>
      <c r="G47" s="18">
        <f t="shared" si="2"/>
        <v>0.02</v>
      </c>
      <c r="H47" s="4">
        <f t="shared" si="3"/>
        <v>0.02</v>
      </c>
      <c r="I47" s="4">
        <f t="shared" si="4"/>
        <v>1.0994805194805196E-2</v>
      </c>
      <c r="J47" s="26">
        <f t="shared" si="5"/>
        <v>0.03</v>
      </c>
      <c r="K47" s="1">
        <f t="shared" si="1"/>
        <v>1.1547005383792516E-3</v>
      </c>
      <c r="L47">
        <v>1E-3</v>
      </c>
      <c r="M47" s="23">
        <f t="shared" si="6"/>
        <v>6.0240963855421686E-2</v>
      </c>
    </row>
    <row r="48" spans="1:13" x14ac:dyDescent="0.25">
      <c r="A48" s="17">
        <v>0.79900000000000004</v>
      </c>
      <c r="B48" s="10">
        <v>1E-3</v>
      </c>
      <c r="C48" s="6">
        <v>3.33</v>
      </c>
      <c r="D48" s="10">
        <v>3.5000000000000003E-2</v>
      </c>
      <c r="E48" s="11">
        <v>20.773</v>
      </c>
      <c r="F48" s="11">
        <v>951.61599999999999</v>
      </c>
      <c r="G48" s="18">
        <f t="shared" si="2"/>
        <v>0.02</v>
      </c>
      <c r="H48" s="4">
        <f t="shared" si="3"/>
        <v>0.03</v>
      </c>
      <c r="I48" s="4">
        <f t="shared" si="4"/>
        <v>1.6795795795795796E-2</v>
      </c>
      <c r="J48" s="26">
        <f t="shared" si="5"/>
        <v>0.04</v>
      </c>
      <c r="K48" s="1">
        <f t="shared" si="1"/>
        <v>1.1547005383792516E-3</v>
      </c>
      <c r="L48">
        <v>1E-3</v>
      </c>
      <c r="M48" s="23">
        <f t="shared" si="6"/>
        <v>5.0062578222778473E-2</v>
      </c>
    </row>
    <row r="49" spans="1:13" x14ac:dyDescent="0.25">
      <c r="A49" s="17">
        <v>1.196</v>
      </c>
      <c r="B49" s="10">
        <v>1E-3</v>
      </c>
      <c r="C49" s="6">
        <v>5.94</v>
      </c>
      <c r="D49" s="10">
        <v>5.3999999999999999E-2</v>
      </c>
      <c r="E49" s="11">
        <v>20.777000000000001</v>
      </c>
      <c r="F49" s="11">
        <v>951.58699999999999</v>
      </c>
      <c r="G49" s="18">
        <f t="shared" si="2"/>
        <v>2.392E-2</v>
      </c>
      <c r="H49" s="4">
        <f t="shared" si="3"/>
        <v>0.03</v>
      </c>
      <c r="I49" s="4">
        <f t="shared" si="4"/>
        <v>2.1745454545454544E-2</v>
      </c>
      <c r="J49" s="26">
        <f t="shared" si="5"/>
        <v>0.04</v>
      </c>
      <c r="K49" s="1">
        <f t="shared" si="1"/>
        <v>1.1547005383792516E-3</v>
      </c>
      <c r="L49">
        <v>1E-3</v>
      </c>
      <c r="M49" s="23">
        <f t="shared" si="6"/>
        <v>3.3444816053511711E-2</v>
      </c>
    </row>
    <row r="50" spans="1:13" x14ac:dyDescent="0.25">
      <c r="A50" s="17">
        <v>1.6020000000000001</v>
      </c>
      <c r="B50" s="10">
        <v>1E-3</v>
      </c>
      <c r="C50" s="6">
        <v>8.81</v>
      </c>
      <c r="D50" s="10">
        <v>7.6999999999999999E-2</v>
      </c>
      <c r="E50" s="11">
        <v>20.783999999999999</v>
      </c>
      <c r="F50" s="11">
        <v>951.52</v>
      </c>
      <c r="G50" s="18">
        <f t="shared" si="2"/>
        <v>3.2039999999999999E-2</v>
      </c>
      <c r="H50" s="4">
        <f t="shared" si="3"/>
        <v>0.04</v>
      </c>
      <c r="I50" s="4">
        <f t="shared" si="4"/>
        <v>2.8003178206583428E-2</v>
      </c>
      <c r="J50" s="26">
        <f t="shared" si="5"/>
        <v>0.05</v>
      </c>
      <c r="K50" s="1">
        <f t="shared" si="1"/>
        <v>1.1547005383792516E-3</v>
      </c>
      <c r="L50">
        <v>1E-3</v>
      </c>
      <c r="M50" s="23">
        <f t="shared" si="6"/>
        <v>3.1210986267166042E-2</v>
      </c>
    </row>
    <row r="51" spans="1:13" x14ac:dyDescent="0.25">
      <c r="A51" s="17">
        <v>1.9930000000000001</v>
      </c>
      <c r="B51" s="10">
        <v>2E-3</v>
      </c>
      <c r="C51" s="6">
        <v>11.66</v>
      </c>
      <c r="D51" s="10">
        <v>9.9000000000000005E-2</v>
      </c>
      <c r="E51" s="11">
        <v>20.791</v>
      </c>
      <c r="F51" s="11">
        <v>951.53599999999994</v>
      </c>
      <c r="G51" s="18">
        <f t="shared" si="2"/>
        <v>3.986E-2</v>
      </c>
      <c r="H51" s="4">
        <f t="shared" si="3"/>
        <v>0.05</v>
      </c>
      <c r="I51" s="4">
        <f t="shared" si="4"/>
        <v>3.3843396226415093E-2</v>
      </c>
      <c r="J51" s="26">
        <f t="shared" si="5"/>
        <v>6.9999999999999993E-2</v>
      </c>
      <c r="K51" s="1">
        <f t="shared" si="1"/>
        <v>1.1547005383792516E-3</v>
      </c>
      <c r="L51">
        <v>1E-3</v>
      </c>
      <c r="M51" s="23">
        <f t="shared" si="6"/>
        <v>3.5122930255895628E-2</v>
      </c>
    </row>
    <row r="52" spans="1:13" x14ac:dyDescent="0.25">
      <c r="A52" s="17">
        <v>2.4969999999999999</v>
      </c>
      <c r="B52" s="10">
        <v>4.0000000000000001E-3</v>
      </c>
      <c r="C52" s="6">
        <v>15.94</v>
      </c>
      <c r="D52" s="10">
        <v>0.156</v>
      </c>
      <c r="E52" s="11">
        <v>20.797999999999998</v>
      </c>
      <c r="F52" s="11">
        <v>951.51099999999997</v>
      </c>
      <c r="G52" s="18">
        <f t="shared" si="2"/>
        <v>4.9939999999999998E-2</v>
      </c>
      <c r="H52" s="4">
        <f t="shared" si="3"/>
        <v>6.0000000000000005E-2</v>
      </c>
      <c r="I52" s="4">
        <f t="shared" si="4"/>
        <v>4.8874780426599748E-2</v>
      </c>
      <c r="J52" s="26">
        <f t="shared" si="5"/>
        <v>0.08</v>
      </c>
      <c r="K52" s="1">
        <f t="shared" si="1"/>
        <v>1.1547005383792516E-3</v>
      </c>
      <c r="L52">
        <v>1E-3</v>
      </c>
      <c r="M52" s="23">
        <f t="shared" si="6"/>
        <v>3.2038446135362435E-2</v>
      </c>
    </row>
    <row r="53" spans="1:13" x14ac:dyDescent="0.25">
      <c r="A53" s="17">
        <v>2.9910000000000001</v>
      </c>
      <c r="B53" s="10">
        <v>8.9999999999999993E-3</v>
      </c>
      <c r="C53" s="6">
        <v>20.440000000000001</v>
      </c>
      <c r="D53" s="10">
        <v>0.16500000000000001</v>
      </c>
      <c r="E53" s="11">
        <v>20.809000000000001</v>
      </c>
      <c r="F53" s="11">
        <v>951.45100000000002</v>
      </c>
      <c r="G53" s="18">
        <f t="shared" si="2"/>
        <v>5.9820000000000005E-2</v>
      </c>
      <c r="H53" s="4">
        <f t="shared" si="3"/>
        <v>6.9999999999999993E-2</v>
      </c>
      <c r="I53" s="4">
        <f t="shared" si="4"/>
        <v>4.828913894324853E-2</v>
      </c>
      <c r="J53" s="26">
        <f t="shared" si="5"/>
        <v>0.09</v>
      </c>
      <c r="K53" s="1">
        <f t="shared" si="1"/>
        <v>1.1547005383792516E-3</v>
      </c>
      <c r="L53">
        <v>1E-3</v>
      </c>
      <c r="M53" s="23">
        <f t="shared" si="6"/>
        <v>3.0090270812437311E-2</v>
      </c>
    </row>
    <row r="54" spans="1:13" x14ac:dyDescent="0.25">
      <c r="A54" s="17">
        <v>5.0140000000000002</v>
      </c>
      <c r="B54" s="10">
        <v>1.0999999999999999E-2</v>
      </c>
      <c r="C54" s="6">
        <v>39.28</v>
      </c>
      <c r="D54" s="10">
        <v>0.40500000000000003</v>
      </c>
      <c r="E54" s="11">
        <v>20.821000000000002</v>
      </c>
      <c r="F54" s="11">
        <v>951.447</v>
      </c>
      <c r="G54" s="18">
        <f t="shared" si="2"/>
        <v>0.10028000000000001</v>
      </c>
      <c r="H54" s="4">
        <f t="shared" si="3"/>
        <v>0.11</v>
      </c>
      <c r="I54" s="4">
        <f t="shared" si="4"/>
        <v>0.10339460285132383</v>
      </c>
      <c r="J54" s="26">
        <f t="shared" si="5"/>
        <v>0.16</v>
      </c>
      <c r="K54" s="1">
        <f t="shared" si="1"/>
        <v>1.1547005383792516E-3</v>
      </c>
      <c r="L54">
        <v>1E-3</v>
      </c>
      <c r="M54" s="23">
        <f t="shared" si="6"/>
        <v>3.1910650179497409E-2</v>
      </c>
    </row>
    <row r="55" spans="1:13" x14ac:dyDescent="0.25">
      <c r="A55" s="17">
        <v>7.9880000000000004</v>
      </c>
      <c r="B55" s="10">
        <v>1.4999999999999999E-2</v>
      </c>
      <c r="C55" s="6">
        <v>73.84</v>
      </c>
      <c r="D55" s="10">
        <v>1.095</v>
      </c>
      <c r="E55" s="11">
        <v>20.875</v>
      </c>
      <c r="F55" s="11">
        <v>951.37400000000002</v>
      </c>
      <c r="G55" s="18">
        <f t="shared" si="2"/>
        <v>0.15976000000000001</v>
      </c>
      <c r="H55" s="4">
        <f t="shared" si="3"/>
        <v>0.17</v>
      </c>
      <c r="I55" s="4">
        <f t="shared" si="4"/>
        <v>0.23691386782231852</v>
      </c>
      <c r="J55" s="26">
        <f t="shared" si="5"/>
        <v>0.3</v>
      </c>
      <c r="K55" s="1">
        <f t="shared" si="1"/>
        <v>1.1547005383792516E-3</v>
      </c>
      <c r="L55">
        <v>1E-3</v>
      </c>
      <c r="M55" s="23">
        <f t="shared" si="6"/>
        <v>3.7556334501752622E-2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91CB-F99C-47E2-BF53-5084F3564A58}">
  <dimension ref="A1:P36"/>
  <sheetViews>
    <sheetView zoomScale="70" zoomScaleNormal="70" workbookViewId="0">
      <selection activeCell="E41" sqref="E41"/>
    </sheetView>
  </sheetViews>
  <sheetFormatPr baseColWidth="10" defaultColWidth="9.140625" defaultRowHeight="15" x14ac:dyDescent="0.25"/>
  <cols>
    <col min="1" max="1" width="30.5703125" customWidth="1"/>
    <col min="2" max="2" width="15.42578125" bestFit="1" customWidth="1"/>
    <col min="3" max="3" width="12.28515625" bestFit="1" customWidth="1"/>
    <col min="4" max="4" width="16.85546875" bestFit="1" customWidth="1"/>
    <col min="5" max="5" width="12.28515625" bestFit="1" customWidth="1"/>
    <col min="6" max="6" width="12" bestFit="1" customWidth="1"/>
    <col min="7" max="7" width="11.42578125" bestFit="1" customWidth="1"/>
    <col min="8" max="8" width="12.85546875" bestFit="1" customWidth="1"/>
    <col min="9" max="9" width="11.42578125" bestFit="1" customWidth="1"/>
    <col min="10" max="10" width="16" bestFit="1" customWidth="1"/>
    <col min="11" max="11" width="11.42578125" customWidth="1"/>
    <col min="12" max="12" width="15.140625" bestFit="1" customWidth="1"/>
    <col min="13" max="13" width="14.42578125" customWidth="1"/>
    <col min="14" max="14" width="16.28515625" bestFit="1" customWidth="1"/>
    <col min="15" max="15" width="18" bestFit="1" customWidth="1"/>
    <col min="16" max="16" width="16.28515625" bestFit="1" customWidth="1"/>
  </cols>
  <sheetData>
    <row r="1" spans="1:16" x14ac:dyDescent="0.25">
      <c r="A1" t="s">
        <v>11</v>
      </c>
    </row>
    <row r="2" spans="1:16" x14ac:dyDescent="0.25">
      <c r="A2" t="s">
        <v>12</v>
      </c>
    </row>
    <row r="3" spans="1:16" x14ac:dyDescent="0.25">
      <c r="A3" t="s">
        <v>13</v>
      </c>
    </row>
    <row r="4" spans="1:16" x14ac:dyDescent="0.25">
      <c r="A4" t="s">
        <v>0</v>
      </c>
    </row>
    <row r="5" spans="1:16" x14ac:dyDescent="0.25">
      <c r="A5" t="s">
        <v>14</v>
      </c>
    </row>
    <row r="6" spans="1:16" x14ac:dyDescent="0.25">
      <c r="A6" t="s">
        <v>15</v>
      </c>
      <c r="D6" s="11"/>
      <c r="E6" s="10"/>
    </row>
    <row r="7" spans="1:16" x14ac:dyDescent="0.25">
      <c r="A7" t="s">
        <v>3</v>
      </c>
      <c r="D7" s="11"/>
      <c r="E7" s="10"/>
    </row>
    <row r="8" spans="1:16" x14ac:dyDescent="0.25">
      <c r="A8" t="s">
        <v>4</v>
      </c>
      <c r="D8" s="11"/>
      <c r="E8" s="10"/>
    </row>
    <row r="9" spans="1:16" x14ac:dyDescent="0.25">
      <c r="A9" t="s">
        <v>5</v>
      </c>
      <c r="D9" s="11"/>
      <c r="E9" s="2"/>
    </row>
    <row r="10" spans="1:16" x14ac:dyDescent="0.25">
      <c r="D10" s="11"/>
      <c r="E10" s="2"/>
    </row>
    <row r="11" spans="1:16" x14ac:dyDescent="0.25">
      <c r="A11" t="s">
        <v>6</v>
      </c>
      <c r="B11" t="s">
        <v>7</v>
      </c>
      <c r="C11" t="s">
        <v>8</v>
      </c>
      <c r="D11" s="3" t="s">
        <v>9</v>
      </c>
      <c r="E11" s="4" t="s">
        <v>10</v>
      </c>
      <c r="F11" t="s">
        <v>16</v>
      </c>
      <c r="G11" t="s">
        <v>17</v>
      </c>
      <c r="H11" t="s">
        <v>18</v>
      </c>
      <c r="I11" t="s">
        <v>17</v>
      </c>
      <c r="J11" t="s">
        <v>19</v>
      </c>
      <c r="K11" t="s">
        <v>20</v>
      </c>
      <c r="L11" t="s">
        <v>21</v>
      </c>
      <c r="M11" t="s">
        <v>22</v>
      </c>
      <c r="N11" t="s">
        <v>23</v>
      </c>
      <c r="O11" t="s">
        <v>24</v>
      </c>
      <c r="P11" t="s">
        <v>25</v>
      </c>
    </row>
    <row r="12" spans="1:16" x14ac:dyDescent="0.25">
      <c r="A12">
        <v>1</v>
      </c>
      <c r="B12" s="10">
        <v>0.14199999999999999</v>
      </c>
      <c r="C12">
        <v>2E-3</v>
      </c>
      <c r="D12" s="10">
        <v>0.159</v>
      </c>
      <c r="E12" s="2">
        <v>1.4E-2</v>
      </c>
      <c r="F12">
        <v>4.59</v>
      </c>
      <c r="G12">
        <v>6.2E-2</v>
      </c>
      <c r="H12">
        <v>0</v>
      </c>
      <c r="I12">
        <v>0</v>
      </c>
      <c r="J12">
        <v>0</v>
      </c>
      <c r="K12">
        <v>0</v>
      </c>
      <c r="L12">
        <v>21.02</v>
      </c>
      <c r="M12">
        <v>951.36599999999999</v>
      </c>
      <c r="N12">
        <v>48.482999999999997</v>
      </c>
      <c r="O12">
        <v>1.127</v>
      </c>
      <c r="P12">
        <v>0.23899999999999999</v>
      </c>
    </row>
    <row r="13" spans="1:16" x14ac:dyDescent="0.25">
      <c r="A13">
        <v>2</v>
      </c>
      <c r="B13" s="10">
        <v>0.30299999999999999</v>
      </c>
      <c r="C13">
        <v>1E-3</v>
      </c>
      <c r="D13" s="10">
        <v>0.60499999999999998</v>
      </c>
      <c r="E13" s="2">
        <v>1.7999999999999999E-2</v>
      </c>
      <c r="F13">
        <v>13.583</v>
      </c>
      <c r="G13">
        <v>5.2999999999999999E-2</v>
      </c>
      <c r="H13">
        <v>0</v>
      </c>
      <c r="I13">
        <v>0</v>
      </c>
      <c r="J13">
        <v>0</v>
      </c>
      <c r="K13">
        <v>0</v>
      </c>
      <c r="L13">
        <v>20.988</v>
      </c>
      <c r="M13">
        <v>951.41</v>
      </c>
      <c r="N13">
        <v>48.56</v>
      </c>
      <c r="O13">
        <v>1.127</v>
      </c>
      <c r="P13">
        <v>0.34899999999999998</v>
      </c>
    </row>
    <row r="14" spans="1:16" x14ac:dyDescent="0.25">
      <c r="A14">
        <v>3</v>
      </c>
      <c r="B14" s="10">
        <v>0.497</v>
      </c>
      <c r="C14">
        <v>0</v>
      </c>
      <c r="D14" s="10">
        <v>1.5089999999999999</v>
      </c>
      <c r="E14" s="2">
        <v>0.02</v>
      </c>
      <c r="F14">
        <v>25.434999999999999</v>
      </c>
      <c r="G14">
        <v>1.4E-2</v>
      </c>
      <c r="H14">
        <v>0</v>
      </c>
      <c r="I14">
        <v>0</v>
      </c>
      <c r="J14">
        <v>0</v>
      </c>
      <c r="K14">
        <v>0</v>
      </c>
      <c r="L14">
        <v>20.887</v>
      </c>
      <c r="M14">
        <v>951.28300000000002</v>
      </c>
      <c r="N14">
        <v>48.814</v>
      </c>
      <c r="O14">
        <v>1.127</v>
      </c>
      <c r="P14">
        <v>0.46600000000000003</v>
      </c>
    </row>
    <row r="15" spans="1:16" x14ac:dyDescent="0.25">
      <c r="A15">
        <v>4</v>
      </c>
      <c r="B15" s="10">
        <v>0.8</v>
      </c>
      <c r="C15">
        <v>1E-3</v>
      </c>
      <c r="D15" s="10">
        <v>3.37</v>
      </c>
      <c r="E15" s="2">
        <v>3.9E-2</v>
      </c>
      <c r="F15">
        <v>44.399000000000001</v>
      </c>
      <c r="G15">
        <v>6.9000000000000006E-2</v>
      </c>
      <c r="H15">
        <v>0</v>
      </c>
      <c r="I15">
        <v>0</v>
      </c>
      <c r="J15">
        <v>0</v>
      </c>
      <c r="K15">
        <v>0</v>
      </c>
      <c r="L15">
        <v>20.882000000000001</v>
      </c>
      <c r="M15">
        <v>951.16300000000001</v>
      </c>
      <c r="N15">
        <v>48.795000000000002</v>
      </c>
      <c r="O15">
        <v>1.127</v>
      </c>
      <c r="P15">
        <v>0.68799999999999994</v>
      </c>
    </row>
    <row r="16" spans="1:16" x14ac:dyDescent="0.25">
      <c r="A16">
        <v>5</v>
      </c>
      <c r="B16" s="10">
        <v>1.6020000000000001</v>
      </c>
      <c r="C16">
        <v>1E-3</v>
      </c>
      <c r="D16" s="10">
        <v>9.1199999999999992</v>
      </c>
      <c r="E16" s="2">
        <v>8.6999999999999994E-2</v>
      </c>
      <c r="F16">
        <v>95.25</v>
      </c>
      <c r="G16">
        <v>5.2999999999999999E-2</v>
      </c>
      <c r="H16">
        <v>0</v>
      </c>
      <c r="I16">
        <v>0</v>
      </c>
      <c r="J16">
        <v>0</v>
      </c>
      <c r="K16">
        <v>0</v>
      </c>
      <c r="L16">
        <v>20.887</v>
      </c>
      <c r="M16">
        <v>951.14300000000003</v>
      </c>
      <c r="N16">
        <v>48.765000000000001</v>
      </c>
      <c r="O16">
        <v>1.127</v>
      </c>
      <c r="P16">
        <v>1.274</v>
      </c>
    </row>
    <row r="17" spans="1:16" x14ac:dyDescent="0.25">
      <c r="A17">
        <v>6</v>
      </c>
      <c r="B17" s="10">
        <v>2.4940000000000002</v>
      </c>
      <c r="C17">
        <v>3.0000000000000001E-3</v>
      </c>
      <c r="D17" s="10">
        <v>16.015999999999998</v>
      </c>
      <c r="E17">
        <v>0.15</v>
      </c>
      <c r="F17">
        <v>152.05000000000001</v>
      </c>
      <c r="G17">
        <v>0.19</v>
      </c>
      <c r="H17">
        <v>0</v>
      </c>
      <c r="I17">
        <v>0</v>
      </c>
      <c r="J17">
        <v>0</v>
      </c>
      <c r="K17">
        <v>0</v>
      </c>
      <c r="L17">
        <v>20.893999999999998</v>
      </c>
      <c r="M17">
        <v>951.04499999999996</v>
      </c>
      <c r="N17">
        <v>48.74</v>
      </c>
      <c r="O17">
        <v>1.127</v>
      </c>
      <c r="P17">
        <v>1.9259999999999999</v>
      </c>
    </row>
    <row r="18" spans="1:16" x14ac:dyDescent="0.25">
      <c r="A18" s="12"/>
      <c r="B18" s="12"/>
    </row>
    <row r="19" spans="1:16" x14ac:dyDescent="0.25">
      <c r="A19" s="12" t="s">
        <v>26</v>
      </c>
      <c r="B19" s="12">
        <v>180</v>
      </c>
      <c r="C19" t="s">
        <v>27</v>
      </c>
    </row>
    <row r="20" spans="1:16" x14ac:dyDescent="0.25">
      <c r="A20" s="12"/>
      <c r="B20" s="12"/>
    </row>
    <row r="22" spans="1:16" x14ac:dyDescent="0.25">
      <c r="A22" s="8" t="s">
        <v>28</v>
      </c>
      <c r="B22" s="8">
        <v>0.14199999999999999</v>
      </c>
      <c r="C22" s="8">
        <v>0.30299999999999999</v>
      </c>
      <c r="D22" s="8">
        <v>0.497</v>
      </c>
      <c r="E22" s="9">
        <v>0.8</v>
      </c>
      <c r="F22" s="8">
        <v>1.6020000000000001</v>
      </c>
      <c r="G22" s="8">
        <v>2.4940000000000002</v>
      </c>
      <c r="H22" s="8"/>
      <c r="I22" s="8"/>
      <c r="J22" s="8"/>
      <c r="K22" s="8"/>
      <c r="L22" s="8"/>
    </row>
    <row r="23" spans="1:16" x14ac:dyDescent="0.25">
      <c r="A23" t="s">
        <v>29</v>
      </c>
      <c r="B23" s="11"/>
      <c r="C23" s="11"/>
      <c r="D23" s="11"/>
      <c r="E23" s="11"/>
      <c r="F23" s="11"/>
    </row>
    <row r="24" spans="1:16" x14ac:dyDescent="0.25">
      <c r="A24" t="s">
        <v>30</v>
      </c>
      <c r="B24" s="11"/>
      <c r="C24" s="11"/>
      <c r="D24" s="11"/>
      <c r="E24" s="11"/>
      <c r="F24" s="11"/>
    </row>
    <row r="25" spans="1:16" x14ac:dyDescent="0.25">
      <c r="A25" t="s">
        <v>31</v>
      </c>
      <c r="B25" s="11"/>
      <c r="C25" s="11"/>
      <c r="D25" s="11"/>
      <c r="E25" s="11"/>
      <c r="F25" s="11"/>
    </row>
    <row r="26" spans="1:16" x14ac:dyDescent="0.25">
      <c r="A26" t="s">
        <v>32</v>
      </c>
      <c r="B26" s="11"/>
      <c r="C26" s="11"/>
      <c r="D26" s="11"/>
      <c r="E26" s="11"/>
      <c r="F26" s="11"/>
    </row>
    <row r="27" spans="1:16" x14ac:dyDescent="0.25">
      <c r="A27" t="s">
        <v>33</v>
      </c>
      <c r="B27" s="11"/>
      <c r="C27" s="11"/>
      <c r="D27" s="11"/>
      <c r="E27" s="11"/>
      <c r="F27" s="11"/>
    </row>
    <row r="28" spans="1:16" x14ac:dyDescent="0.25">
      <c r="A28" t="s">
        <v>34</v>
      </c>
      <c r="B28" s="11"/>
      <c r="C28" s="11"/>
      <c r="D28" s="11"/>
      <c r="E28" s="11"/>
      <c r="F28" s="11"/>
    </row>
    <row r="29" spans="1:16" x14ac:dyDescent="0.25">
      <c r="A29" t="s">
        <v>35</v>
      </c>
      <c r="B29" s="11"/>
      <c r="C29" s="11"/>
      <c r="D29" s="11"/>
      <c r="E29" s="11"/>
      <c r="F29" s="11"/>
    </row>
    <row r="30" spans="1:16" x14ac:dyDescent="0.25">
      <c r="A30" t="s">
        <v>36</v>
      </c>
      <c r="B30" s="11"/>
      <c r="C30" s="11"/>
      <c r="D30" s="11"/>
      <c r="E30" s="11"/>
      <c r="F30" s="11"/>
    </row>
    <row r="31" spans="1:16" x14ac:dyDescent="0.25">
      <c r="A31" t="s">
        <v>37</v>
      </c>
      <c r="B31" s="11"/>
      <c r="C31" s="11"/>
      <c r="D31" s="11"/>
      <c r="E31" s="11"/>
      <c r="F31" s="11"/>
    </row>
    <row r="32" spans="1:16" x14ac:dyDescent="0.25">
      <c r="A32" t="s">
        <v>38</v>
      </c>
      <c r="B32" s="11"/>
      <c r="C32" s="11"/>
      <c r="D32" s="11"/>
      <c r="E32" s="11"/>
      <c r="F32" s="11"/>
    </row>
    <row r="33" spans="1:13" x14ac:dyDescent="0.25">
      <c r="A33" s="13" t="s">
        <v>39</v>
      </c>
      <c r="B33" s="14">
        <v>0.159</v>
      </c>
      <c r="C33" s="14">
        <v>0.60499999999999998</v>
      </c>
      <c r="D33" s="15">
        <v>1.5089999999999999</v>
      </c>
      <c r="E33" s="15">
        <v>3.37</v>
      </c>
      <c r="F33" s="15">
        <v>9.1199999999999992</v>
      </c>
      <c r="G33" s="15">
        <v>16.015999999999998</v>
      </c>
      <c r="H33" s="15"/>
      <c r="I33" s="15"/>
      <c r="J33" s="15"/>
      <c r="K33" s="13"/>
      <c r="L33" s="13"/>
      <c r="M33" s="13"/>
    </row>
    <row r="34" spans="1:13" x14ac:dyDescent="0.25">
      <c r="A34" s="13" t="s">
        <v>40</v>
      </c>
      <c r="B34" s="14">
        <v>1.4E-2</v>
      </c>
      <c r="C34" s="15">
        <v>1.7999999999999999E-2</v>
      </c>
      <c r="D34" s="15">
        <v>0.02</v>
      </c>
      <c r="E34" s="15">
        <v>3.9E-2</v>
      </c>
      <c r="F34" s="15">
        <v>8.6999999999999994E-2</v>
      </c>
      <c r="G34" s="15">
        <v>0.15</v>
      </c>
      <c r="H34" s="15"/>
      <c r="I34" s="13"/>
      <c r="J34" s="15"/>
      <c r="K34" s="13"/>
      <c r="L34" s="13"/>
      <c r="M34" s="13"/>
    </row>
    <row r="36" spans="1:13" x14ac:dyDescent="0.25">
      <c r="A36" s="13" t="s">
        <v>41</v>
      </c>
      <c r="B36" s="16">
        <f>100*B34/B33</f>
        <v>8.8050314465408803</v>
      </c>
      <c r="C36" s="16">
        <f>100*C34/C33</f>
        <v>2.9752066115702478</v>
      </c>
      <c r="D36" s="16">
        <f t="shared" ref="D36:L36" si="0">100*D34/D33</f>
        <v>1.3253810470510272</v>
      </c>
      <c r="E36" s="16">
        <f t="shared" si="0"/>
        <v>1.1572700296735905</v>
      </c>
      <c r="F36" s="16">
        <f t="shared" si="0"/>
        <v>0.95394736842105265</v>
      </c>
      <c r="G36" s="16">
        <f t="shared" si="0"/>
        <v>0.93656343656343666</v>
      </c>
      <c r="H36" s="16" t="e">
        <f t="shared" si="0"/>
        <v>#DIV/0!</v>
      </c>
      <c r="I36" s="16" t="e">
        <f t="shared" si="0"/>
        <v>#DIV/0!</v>
      </c>
      <c r="J36" s="16" t="e">
        <f t="shared" si="0"/>
        <v>#DIV/0!</v>
      </c>
      <c r="K36" s="16" t="e">
        <f t="shared" si="0"/>
        <v>#DIV/0!</v>
      </c>
      <c r="L36" s="16" t="e">
        <f t="shared" si="0"/>
        <v>#DIV/0!</v>
      </c>
      <c r="M36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tabSelected="1" topLeftCell="J5" zoomScale="85" zoomScaleNormal="85" workbookViewId="0">
      <selection activeCell="AB21" sqref="AB21"/>
    </sheetView>
  </sheetViews>
  <sheetFormatPr baseColWidth="10" defaultColWidth="9.140625" defaultRowHeight="15" x14ac:dyDescent="0.25"/>
  <cols>
    <col min="1" max="1" width="33.85546875" bestFit="1" customWidth="1"/>
    <col min="2" max="2" width="19.28515625" bestFit="1" customWidth="1"/>
    <col min="3" max="3" width="16.7109375" customWidth="1"/>
    <col min="4" max="4" width="13.140625" bestFit="1" customWidth="1"/>
    <col min="6" max="6" width="16.85546875" bestFit="1" customWidth="1"/>
    <col min="7" max="8" width="16.85546875" customWidth="1"/>
    <col min="10" max="10" width="42.28515625" bestFit="1" customWidth="1"/>
    <col min="11" max="11" width="18.42578125" customWidth="1"/>
  </cols>
  <sheetData>
    <row r="1" spans="1:18" ht="18.75" x14ac:dyDescent="0.3">
      <c r="A1" s="20" t="s">
        <v>62</v>
      </c>
      <c r="B1" s="20" t="s">
        <v>58</v>
      </c>
      <c r="C1" s="20" t="s">
        <v>61</v>
      </c>
      <c r="D1" s="5"/>
      <c r="F1" s="8" t="s">
        <v>42</v>
      </c>
      <c r="G1" t="s">
        <v>43</v>
      </c>
      <c r="H1" s="8" t="s">
        <v>44</v>
      </c>
      <c r="I1" s="8" t="s">
        <v>45</v>
      </c>
      <c r="J1" t="s">
        <v>46</v>
      </c>
      <c r="K1" t="s">
        <v>47</v>
      </c>
      <c r="L1" s="12" t="s">
        <v>48</v>
      </c>
      <c r="M1" s="12" t="s">
        <v>49</v>
      </c>
      <c r="N1" s="12" t="s">
        <v>50</v>
      </c>
      <c r="O1" s="25" t="s">
        <v>51</v>
      </c>
      <c r="P1" s="12" t="s">
        <v>52</v>
      </c>
      <c r="Q1" t="s">
        <v>53</v>
      </c>
      <c r="R1" s="25" t="s">
        <v>74</v>
      </c>
    </row>
    <row r="2" spans="1:18" ht="18.75" x14ac:dyDescent="0.3">
      <c r="A2" s="20"/>
      <c r="B2" s="20" t="s">
        <v>59</v>
      </c>
      <c r="C2" s="20" t="s">
        <v>64</v>
      </c>
      <c r="D2" s="5"/>
      <c r="F2" s="17">
        <v>0.154</v>
      </c>
      <c r="G2" s="10">
        <v>1E-3</v>
      </c>
      <c r="H2" s="6">
        <v>0.192</v>
      </c>
      <c r="I2" s="10">
        <v>8.0000000000000002E-3</v>
      </c>
      <c r="J2" s="11">
        <v>20.847000000000001</v>
      </c>
      <c r="K2" s="11">
        <v>951.60799999999995</v>
      </c>
      <c r="L2" s="18">
        <f>IF(F2&lt;1,0.02,0.02*F2)</f>
        <v>0.02</v>
      </c>
      <c r="M2" s="4">
        <f>ROUNDUP(SQRT(L2^2+(2*G2)^2),2)</f>
        <v>0.03</v>
      </c>
      <c r="N2" s="4">
        <f>2*F2*I2/H2</f>
        <v>1.2833333333333334E-2</v>
      </c>
      <c r="O2" s="26">
        <f>ROUNDUP(SQRT(M2^2+N2^2),2)</f>
        <v>0.04</v>
      </c>
      <c r="P2" s="1">
        <f t="shared" ref="P2:P12" si="0">2*Q2/SQRT(3)</f>
        <v>1.1547005383792516E-3</v>
      </c>
      <c r="Q2">
        <v>1E-3</v>
      </c>
      <c r="R2" s="23">
        <f>O2/F2</f>
        <v>0.25974025974025977</v>
      </c>
    </row>
    <row r="3" spans="1:18" ht="17.25" x14ac:dyDescent="0.3">
      <c r="A3" s="21"/>
      <c r="B3" s="21"/>
      <c r="C3" s="21"/>
      <c r="F3" s="17">
        <v>0.30099999999999999</v>
      </c>
      <c r="G3" s="10">
        <v>0</v>
      </c>
      <c r="H3" s="6">
        <v>0.60899999999999999</v>
      </c>
      <c r="I3" s="10">
        <v>1.4999999999999999E-2</v>
      </c>
      <c r="J3" s="11">
        <v>20.841999999999999</v>
      </c>
      <c r="K3" s="11">
        <v>951.63300000000004</v>
      </c>
      <c r="L3" s="18">
        <f t="shared" ref="L3:L12" si="1">IF(F3&lt;1,0.02,0.02*F3)</f>
        <v>0.02</v>
      </c>
      <c r="M3" s="4">
        <f t="shared" ref="M3:M12" si="2">ROUNDUP(SQRT(L3^2+(2*G3)^2),2)</f>
        <v>0.02</v>
      </c>
      <c r="N3" s="4">
        <f t="shared" ref="N3:N12" si="3">2*F3*I3/H3</f>
        <v>1.4827586206896552E-2</v>
      </c>
      <c r="O3" s="26">
        <f t="shared" ref="O3:O12" si="4">ROUNDUP(SQRT(M3^2+N3^2),2)</f>
        <v>0.03</v>
      </c>
      <c r="P3" s="1">
        <f t="shared" si="0"/>
        <v>1.1547005383792516E-3</v>
      </c>
      <c r="Q3">
        <v>1E-3</v>
      </c>
      <c r="R3" s="23">
        <f t="shared" ref="R3:R12" si="5">O3/F3</f>
        <v>9.9667774086378738E-2</v>
      </c>
    </row>
    <row r="4" spans="1:18" ht="17.25" x14ac:dyDescent="0.3">
      <c r="A4" s="24" t="s">
        <v>60</v>
      </c>
      <c r="B4" s="24" t="s">
        <v>63</v>
      </c>
      <c r="C4" s="24" t="s">
        <v>69</v>
      </c>
      <c r="F4" s="17">
        <v>0.498</v>
      </c>
      <c r="G4" s="10">
        <v>0</v>
      </c>
      <c r="H4" s="6">
        <v>1.54</v>
      </c>
      <c r="I4" s="10">
        <v>1.7000000000000001E-2</v>
      </c>
      <c r="J4" s="11">
        <v>20.794</v>
      </c>
      <c r="K4" s="11">
        <v>951.56299999999999</v>
      </c>
      <c r="L4" s="18">
        <f t="shared" si="1"/>
        <v>0.02</v>
      </c>
      <c r="M4" s="4">
        <f t="shared" si="2"/>
        <v>0.02</v>
      </c>
      <c r="N4" s="4">
        <f t="shared" si="3"/>
        <v>1.0994805194805196E-2</v>
      </c>
      <c r="O4" s="26">
        <f t="shared" si="4"/>
        <v>0.03</v>
      </c>
      <c r="P4" s="1">
        <f t="shared" si="0"/>
        <v>1.1547005383792516E-3</v>
      </c>
      <c r="Q4">
        <v>1E-3</v>
      </c>
      <c r="R4" s="23">
        <f t="shared" si="5"/>
        <v>6.0240963855421686E-2</v>
      </c>
    </row>
    <row r="5" spans="1:18" ht="17.25" x14ac:dyDescent="0.3">
      <c r="B5" s="24" t="s">
        <v>66</v>
      </c>
      <c r="C5" s="24" t="s">
        <v>70</v>
      </c>
      <c r="F5" s="17">
        <v>0.79900000000000004</v>
      </c>
      <c r="G5" s="10">
        <v>1E-3</v>
      </c>
      <c r="H5" s="6">
        <v>3.33</v>
      </c>
      <c r="I5" s="10">
        <v>3.5000000000000003E-2</v>
      </c>
      <c r="J5" s="11">
        <v>20.773</v>
      </c>
      <c r="K5" s="11">
        <v>951.61599999999999</v>
      </c>
      <c r="L5" s="18">
        <f t="shared" si="1"/>
        <v>0.02</v>
      </c>
      <c r="M5" s="4">
        <f t="shared" si="2"/>
        <v>0.03</v>
      </c>
      <c r="N5" s="4">
        <f t="shared" si="3"/>
        <v>1.6795795795795796E-2</v>
      </c>
      <c r="O5" s="26">
        <f t="shared" si="4"/>
        <v>0.04</v>
      </c>
      <c r="P5" s="1">
        <f t="shared" si="0"/>
        <v>1.1547005383792516E-3</v>
      </c>
      <c r="Q5">
        <v>1E-3</v>
      </c>
      <c r="R5" s="23">
        <f t="shared" si="5"/>
        <v>5.0062578222778473E-2</v>
      </c>
    </row>
    <row r="6" spans="1:18" ht="17.25" x14ac:dyDescent="0.3">
      <c r="B6" s="24" t="s">
        <v>67</v>
      </c>
      <c r="C6" s="24" t="s">
        <v>71</v>
      </c>
      <c r="F6" s="17">
        <v>1.196</v>
      </c>
      <c r="G6" s="10">
        <v>1E-3</v>
      </c>
      <c r="H6" s="6">
        <v>5.94</v>
      </c>
      <c r="I6" s="10">
        <v>5.3999999999999999E-2</v>
      </c>
      <c r="J6" s="11">
        <v>20.777000000000001</v>
      </c>
      <c r="K6" s="11">
        <v>951.58699999999999</v>
      </c>
      <c r="L6" s="18">
        <f t="shared" si="1"/>
        <v>2.392E-2</v>
      </c>
      <c r="M6" s="4">
        <f t="shared" si="2"/>
        <v>0.03</v>
      </c>
      <c r="N6" s="4">
        <f t="shared" si="3"/>
        <v>2.1745454545454544E-2</v>
      </c>
      <c r="O6" s="26">
        <f t="shared" si="4"/>
        <v>0.04</v>
      </c>
      <c r="P6" s="1">
        <f t="shared" si="0"/>
        <v>1.1547005383792516E-3</v>
      </c>
      <c r="Q6">
        <v>1E-3</v>
      </c>
      <c r="R6" s="23">
        <f t="shared" si="5"/>
        <v>3.3444816053511711E-2</v>
      </c>
    </row>
    <row r="7" spans="1:18" ht="17.25" x14ac:dyDescent="0.3">
      <c r="B7" s="24" t="s">
        <v>73</v>
      </c>
      <c r="C7" s="24" t="s">
        <v>72</v>
      </c>
      <c r="F7" s="17">
        <v>1.6020000000000001</v>
      </c>
      <c r="G7" s="10">
        <v>1E-3</v>
      </c>
      <c r="H7" s="6">
        <v>8.81</v>
      </c>
      <c r="I7" s="10">
        <v>7.6999999999999999E-2</v>
      </c>
      <c r="J7" s="11">
        <v>20.783999999999999</v>
      </c>
      <c r="K7" s="11">
        <v>951.52</v>
      </c>
      <c r="L7" s="18">
        <f t="shared" si="1"/>
        <v>3.2039999999999999E-2</v>
      </c>
      <c r="M7" s="4">
        <f t="shared" si="2"/>
        <v>0.04</v>
      </c>
      <c r="N7" s="4">
        <f t="shared" si="3"/>
        <v>2.8003178206583428E-2</v>
      </c>
      <c r="O7" s="26">
        <f t="shared" si="4"/>
        <v>0.05</v>
      </c>
      <c r="P7" s="1">
        <f t="shared" si="0"/>
        <v>1.1547005383792516E-3</v>
      </c>
      <c r="Q7">
        <v>1E-3</v>
      </c>
      <c r="R7" s="23">
        <f t="shared" si="5"/>
        <v>3.1210986267166042E-2</v>
      </c>
    </row>
    <row r="8" spans="1:18" x14ac:dyDescent="0.25">
      <c r="F8" s="17">
        <v>1.9930000000000001</v>
      </c>
      <c r="G8" s="10">
        <v>2E-3</v>
      </c>
      <c r="H8" s="6">
        <v>11.66</v>
      </c>
      <c r="I8" s="10">
        <v>9.9000000000000005E-2</v>
      </c>
      <c r="J8" s="11">
        <v>20.791</v>
      </c>
      <c r="K8" s="11">
        <v>951.53599999999994</v>
      </c>
      <c r="L8" s="18">
        <f t="shared" si="1"/>
        <v>3.986E-2</v>
      </c>
      <c r="M8" s="4">
        <f t="shared" si="2"/>
        <v>0.05</v>
      </c>
      <c r="N8" s="4">
        <f t="shared" si="3"/>
        <v>3.3843396226415093E-2</v>
      </c>
      <c r="O8" s="26">
        <f t="shared" si="4"/>
        <v>6.9999999999999993E-2</v>
      </c>
      <c r="P8" s="1">
        <f t="shared" si="0"/>
        <v>1.1547005383792516E-3</v>
      </c>
      <c r="Q8">
        <v>1E-3</v>
      </c>
      <c r="R8" s="23">
        <f t="shared" si="5"/>
        <v>3.5122930255895628E-2</v>
      </c>
    </row>
    <row r="9" spans="1:18" x14ac:dyDescent="0.25">
      <c r="F9" s="17">
        <v>2.4969999999999999</v>
      </c>
      <c r="G9" s="10">
        <v>4.0000000000000001E-3</v>
      </c>
      <c r="H9" s="6">
        <v>15.94</v>
      </c>
      <c r="I9" s="10">
        <v>0.156</v>
      </c>
      <c r="J9" s="11">
        <v>20.797999999999998</v>
      </c>
      <c r="K9" s="11">
        <v>951.51099999999997</v>
      </c>
      <c r="L9" s="18">
        <f t="shared" si="1"/>
        <v>4.9939999999999998E-2</v>
      </c>
      <c r="M9" s="4">
        <f t="shared" si="2"/>
        <v>6.0000000000000005E-2</v>
      </c>
      <c r="N9" s="4">
        <f t="shared" si="3"/>
        <v>4.8874780426599748E-2</v>
      </c>
      <c r="O9" s="26">
        <f t="shared" si="4"/>
        <v>0.08</v>
      </c>
      <c r="P9" s="1">
        <f t="shared" si="0"/>
        <v>1.1547005383792516E-3</v>
      </c>
      <c r="Q9">
        <v>1E-3</v>
      </c>
      <c r="R9" s="23">
        <f t="shared" si="5"/>
        <v>3.2038446135362435E-2</v>
      </c>
    </row>
    <row r="10" spans="1:18" x14ac:dyDescent="0.25">
      <c r="F10" s="17">
        <v>2.9910000000000001</v>
      </c>
      <c r="G10" s="10">
        <v>8.9999999999999993E-3</v>
      </c>
      <c r="H10" s="6">
        <v>20.440000000000001</v>
      </c>
      <c r="I10" s="10">
        <v>0.16500000000000001</v>
      </c>
      <c r="J10" s="11">
        <v>20.809000000000001</v>
      </c>
      <c r="K10" s="11">
        <v>951.45100000000002</v>
      </c>
      <c r="L10" s="18">
        <f t="shared" si="1"/>
        <v>5.9820000000000005E-2</v>
      </c>
      <c r="M10" s="4">
        <f t="shared" si="2"/>
        <v>6.9999999999999993E-2</v>
      </c>
      <c r="N10" s="4">
        <f t="shared" si="3"/>
        <v>4.828913894324853E-2</v>
      </c>
      <c r="O10" s="26">
        <f t="shared" si="4"/>
        <v>0.09</v>
      </c>
      <c r="P10" s="1">
        <f t="shared" si="0"/>
        <v>1.1547005383792516E-3</v>
      </c>
      <c r="Q10">
        <v>1E-3</v>
      </c>
      <c r="R10" s="23">
        <f t="shared" si="5"/>
        <v>3.0090270812437311E-2</v>
      </c>
    </row>
    <row r="11" spans="1:18" x14ac:dyDescent="0.25">
      <c r="F11" s="17">
        <v>5.0140000000000002</v>
      </c>
      <c r="G11" s="10">
        <v>1.0999999999999999E-2</v>
      </c>
      <c r="H11" s="6">
        <v>39.28</v>
      </c>
      <c r="I11" s="10">
        <v>0.40500000000000003</v>
      </c>
      <c r="J11" s="11">
        <v>20.821000000000002</v>
      </c>
      <c r="K11" s="11">
        <v>951.447</v>
      </c>
      <c r="L11" s="18">
        <f t="shared" si="1"/>
        <v>0.10028000000000001</v>
      </c>
      <c r="M11" s="4">
        <f t="shared" si="2"/>
        <v>0.11</v>
      </c>
      <c r="N11" s="4">
        <f t="shared" si="3"/>
        <v>0.10339460285132383</v>
      </c>
      <c r="O11" s="26">
        <f t="shared" si="4"/>
        <v>0.16</v>
      </c>
      <c r="P11" s="1">
        <f t="shared" si="0"/>
        <v>1.1547005383792516E-3</v>
      </c>
      <c r="Q11">
        <v>1E-3</v>
      </c>
      <c r="R11" s="23">
        <f t="shared" si="5"/>
        <v>3.1910650179497409E-2</v>
      </c>
    </row>
    <row r="12" spans="1:18" x14ac:dyDescent="0.25">
      <c r="F12" s="17">
        <v>7.9880000000000004</v>
      </c>
      <c r="G12" s="10">
        <v>1.4999999999999999E-2</v>
      </c>
      <c r="H12" s="6">
        <v>73.84</v>
      </c>
      <c r="I12" s="10">
        <v>1.095</v>
      </c>
      <c r="J12" s="11">
        <v>20.875</v>
      </c>
      <c r="K12" s="11">
        <v>951.37400000000002</v>
      </c>
      <c r="L12" s="18">
        <f t="shared" si="1"/>
        <v>0.15976000000000001</v>
      </c>
      <c r="M12" s="4">
        <f t="shared" si="2"/>
        <v>0.17</v>
      </c>
      <c r="N12" s="4">
        <f t="shared" si="3"/>
        <v>0.23691386782231852</v>
      </c>
      <c r="O12" s="26">
        <f t="shared" si="4"/>
        <v>0.3</v>
      </c>
      <c r="P12" s="1">
        <f t="shared" si="0"/>
        <v>1.1547005383792516E-3</v>
      </c>
      <c r="Q12">
        <v>1E-3</v>
      </c>
      <c r="R12" s="23">
        <f t="shared" si="5"/>
        <v>3.7556334501752622E-2</v>
      </c>
    </row>
    <row r="13" spans="1:18" x14ac:dyDescent="0.25">
      <c r="K13" s="22"/>
    </row>
    <row r="14" spans="1:18" x14ac:dyDescent="0.25">
      <c r="K14" s="22"/>
    </row>
    <row r="15" spans="1:18" x14ac:dyDescent="0.25">
      <c r="A15" t="s">
        <v>54</v>
      </c>
      <c r="B15" s="5" t="s">
        <v>7</v>
      </c>
      <c r="C15" s="5" t="s">
        <v>56</v>
      </c>
      <c r="D15" t="s">
        <v>8</v>
      </c>
      <c r="F15" s="6" t="s">
        <v>9</v>
      </c>
      <c r="G15" s="6" t="s">
        <v>57</v>
      </c>
      <c r="H15" s="4" t="s">
        <v>10</v>
      </c>
      <c r="I15" t="s">
        <v>68</v>
      </c>
      <c r="J15" s="5" t="s">
        <v>65</v>
      </c>
      <c r="K15" s="22"/>
    </row>
    <row r="16" spans="1:18" x14ac:dyDescent="0.25">
      <c r="A16">
        <v>1</v>
      </c>
      <c r="B16" s="5">
        <v>0.154</v>
      </c>
      <c r="C16">
        <f>B16</f>
        <v>0.154</v>
      </c>
      <c r="D16">
        <v>1E-3</v>
      </c>
      <c r="F16" s="7">
        <v>0.192</v>
      </c>
      <c r="G16" s="1">
        <f>F16</f>
        <v>0.192</v>
      </c>
      <c r="H16" s="10">
        <v>8.0000000000000002E-3</v>
      </c>
      <c r="I16" s="19">
        <f>H16/G16</f>
        <v>4.1666666666666664E-2</v>
      </c>
      <c r="J16" s="23">
        <v>0.25974025974025977</v>
      </c>
      <c r="K16" s="22"/>
    </row>
    <row r="17" spans="1:11" x14ac:dyDescent="0.25">
      <c r="A17">
        <v>2</v>
      </c>
      <c r="B17" s="5">
        <v>0.30099999999999999</v>
      </c>
      <c r="C17">
        <f t="shared" ref="C17:C26" si="6">B17</f>
        <v>0.30099999999999999</v>
      </c>
      <c r="D17">
        <v>0</v>
      </c>
      <c r="F17" s="7">
        <v>0.60899999999999999</v>
      </c>
      <c r="G17" s="1">
        <f t="shared" ref="G17:G26" si="7">F17</f>
        <v>0.60899999999999999</v>
      </c>
      <c r="H17" s="10">
        <v>1.4999999999999999E-2</v>
      </c>
      <c r="I17" s="19">
        <f t="shared" ref="I17:I26" si="8">H17/G17</f>
        <v>2.4630541871921183E-2</v>
      </c>
      <c r="J17" s="23">
        <v>0.1</v>
      </c>
      <c r="K17" s="22"/>
    </row>
    <row r="18" spans="1:11" x14ac:dyDescent="0.25">
      <c r="A18">
        <v>3</v>
      </c>
      <c r="B18" s="5">
        <v>0.498</v>
      </c>
      <c r="C18">
        <f t="shared" si="6"/>
        <v>0.498</v>
      </c>
      <c r="D18">
        <v>0</v>
      </c>
      <c r="F18" s="7">
        <v>1.54</v>
      </c>
      <c r="G18" s="1">
        <f t="shared" si="7"/>
        <v>1.54</v>
      </c>
      <c r="H18" s="10">
        <v>1.7000000000000001E-2</v>
      </c>
      <c r="I18" s="19">
        <f t="shared" si="8"/>
        <v>1.1038961038961039E-2</v>
      </c>
      <c r="J18" s="23">
        <v>6.0240963855421686E-2</v>
      </c>
      <c r="K18" s="22"/>
    </row>
    <row r="19" spans="1:11" x14ac:dyDescent="0.25">
      <c r="A19">
        <v>4</v>
      </c>
      <c r="B19" s="5">
        <v>0.79900000000000004</v>
      </c>
      <c r="C19">
        <f t="shared" si="6"/>
        <v>0.79900000000000004</v>
      </c>
      <c r="D19">
        <v>1E-3</v>
      </c>
      <c r="F19" s="7">
        <v>3.33</v>
      </c>
      <c r="G19" s="1">
        <f t="shared" si="7"/>
        <v>3.33</v>
      </c>
      <c r="H19" s="10">
        <v>3.5000000000000003E-2</v>
      </c>
      <c r="I19" s="19">
        <f t="shared" si="8"/>
        <v>1.0510510510510511E-2</v>
      </c>
      <c r="J19" s="23">
        <v>5.0062578222778473E-2</v>
      </c>
      <c r="K19" s="22"/>
    </row>
    <row r="20" spans="1:11" x14ac:dyDescent="0.25">
      <c r="A20">
        <v>5</v>
      </c>
      <c r="B20" s="5">
        <v>1.196</v>
      </c>
      <c r="C20">
        <f t="shared" si="6"/>
        <v>1.196</v>
      </c>
      <c r="D20">
        <v>1E-3</v>
      </c>
      <c r="F20" s="7">
        <v>5.94</v>
      </c>
      <c r="G20" s="1">
        <f t="shared" si="7"/>
        <v>5.94</v>
      </c>
      <c r="H20" s="10">
        <v>5.3999999999999999E-2</v>
      </c>
      <c r="I20" s="19">
        <f t="shared" si="8"/>
        <v>9.0909090909090905E-3</v>
      </c>
      <c r="J20" s="23">
        <v>3.3444816053511711E-2</v>
      </c>
      <c r="K20" s="22"/>
    </row>
    <row r="21" spans="1:11" x14ac:dyDescent="0.25">
      <c r="A21">
        <v>6</v>
      </c>
      <c r="B21" s="5">
        <v>1.6020000000000001</v>
      </c>
      <c r="C21">
        <f t="shared" si="6"/>
        <v>1.6020000000000001</v>
      </c>
      <c r="D21">
        <v>1E-3</v>
      </c>
      <c r="F21" s="7">
        <v>8.81</v>
      </c>
      <c r="G21" s="1">
        <f t="shared" si="7"/>
        <v>8.81</v>
      </c>
      <c r="H21" s="10">
        <v>7.6999999999999999E-2</v>
      </c>
      <c r="I21" s="19">
        <f t="shared" si="8"/>
        <v>8.7400681044267868E-3</v>
      </c>
      <c r="J21" s="23">
        <v>3.1210986267166042E-2</v>
      </c>
      <c r="K21" s="22"/>
    </row>
    <row r="22" spans="1:11" x14ac:dyDescent="0.25">
      <c r="A22">
        <v>7</v>
      </c>
      <c r="B22" s="5">
        <v>1.9930000000000001</v>
      </c>
      <c r="C22">
        <f t="shared" si="6"/>
        <v>1.9930000000000001</v>
      </c>
      <c r="D22">
        <v>2E-3</v>
      </c>
      <c r="F22" s="7">
        <v>11.66</v>
      </c>
      <c r="G22" s="1">
        <f t="shared" si="7"/>
        <v>11.66</v>
      </c>
      <c r="H22" s="10">
        <v>9.9000000000000005E-2</v>
      </c>
      <c r="I22" s="19">
        <f t="shared" si="8"/>
        <v>8.4905660377358489E-3</v>
      </c>
      <c r="J22" s="23">
        <v>3.5122930255895628E-2</v>
      </c>
    </row>
    <row r="23" spans="1:11" x14ac:dyDescent="0.25">
      <c r="A23">
        <v>8</v>
      </c>
      <c r="B23" s="5">
        <v>2.4969999999999999</v>
      </c>
      <c r="C23">
        <f t="shared" si="6"/>
        <v>2.4969999999999999</v>
      </c>
      <c r="D23">
        <v>4.0000000000000001E-3</v>
      </c>
      <c r="F23" s="7">
        <v>15.94</v>
      </c>
      <c r="G23" s="1">
        <f t="shared" si="7"/>
        <v>15.94</v>
      </c>
      <c r="H23">
        <v>0.156</v>
      </c>
      <c r="I23" s="19">
        <f t="shared" si="8"/>
        <v>9.7867001254705148E-3</v>
      </c>
      <c r="J23" s="23">
        <v>3.2038446135362435E-2</v>
      </c>
    </row>
    <row r="24" spans="1:11" x14ac:dyDescent="0.25">
      <c r="A24">
        <v>9</v>
      </c>
      <c r="B24" s="5">
        <v>2.9910000000000001</v>
      </c>
      <c r="C24">
        <f t="shared" si="6"/>
        <v>2.9910000000000001</v>
      </c>
      <c r="D24">
        <v>8.9999999999999993E-3</v>
      </c>
      <c r="F24" s="7">
        <v>20.440000000000001</v>
      </c>
      <c r="G24" s="1">
        <f t="shared" si="7"/>
        <v>20.440000000000001</v>
      </c>
      <c r="H24" s="10">
        <v>0.16500000000000001</v>
      </c>
      <c r="I24" s="19">
        <f t="shared" si="8"/>
        <v>8.0724070450097843E-3</v>
      </c>
      <c r="J24" s="23">
        <v>3.0090270812437311E-2</v>
      </c>
    </row>
    <row r="25" spans="1:11" x14ac:dyDescent="0.25">
      <c r="A25">
        <v>10</v>
      </c>
      <c r="B25" s="5">
        <v>5.0140000000000002</v>
      </c>
      <c r="C25">
        <f t="shared" si="6"/>
        <v>5.0140000000000002</v>
      </c>
      <c r="D25">
        <v>1.0999999999999999E-2</v>
      </c>
      <c r="F25" s="7">
        <v>39.28</v>
      </c>
      <c r="G25" s="1">
        <f t="shared" si="7"/>
        <v>39.28</v>
      </c>
      <c r="H25">
        <v>0.40500000000000003</v>
      </c>
      <c r="I25" s="19">
        <f t="shared" si="8"/>
        <v>1.0310590631364563E-2</v>
      </c>
      <c r="J25" s="23">
        <v>3.1910650179497409E-2</v>
      </c>
    </row>
    <row r="26" spans="1:11" x14ac:dyDescent="0.25">
      <c r="A26">
        <v>11</v>
      </c>
      <c r="B26" s="5">
        <v>7.9880000000000004</v>
      </c>
      <c r="C26">
        <f t="shared" si="6"/>
        <v>7.9880000000000004</v>
      </c>
      <c r="D26">
        <v>1.4999999999999999E-2</v>
      </c>
      <c r="F26" s="7">
        <v>73.84</v>
      </c>
      <c r="G26" s="1">
        <f t="shared" si="7"/>
        <v>73.84</v>
      </c>
      <c r="H26">
        <v>1.095</v>
      </c>
      <c r="I26" s="19">
        <f t="shared" si="8"/>
        <v>1.4829360780065004E-2</v>
      </c>
      <c r="J26" s="23">
        <v>3.7556334501752622E-2</v>
      </c>
    </row>
    <row r="27" spans="1:11" x14ac:dyDescent="0.25">
      <c r="A27" t="s">
        <v>55</v>
      </c>
      <c r="B27" s="5"/>
      <c r="F27" s="7"/>
      <c r="G27" s="7"/>
    </row>
    <row r="28" spans="1:11" x14ac:dyDescent="0.25">
      <c r="A28" s="8">
        <v>-1</v>
      </c>
      <c r="B28" s="8">
        <v>0.14199999999999999</v>
      </c>
      <c r="C28" s="8">
        <f t="shared" ref="C28:C33" si="9">B28*-1</f>
        <v>-0.14199999999999999</v>
      </c>
      <c r="D28">
        <v>2E-3</v>
      </c>
      <c r="F28" s="8">
        <v>0.159</v>
      </c>
      <c r="G28" s="7">
        <f>F28*-1</f>
        <v>-0.159</v>
      </c>
      <c r="H28" s="2">
        <v>1.4E-2</v>
      </c>
      <c r="I28" s="19">
        <f>ABS(H28)/ABS(G28)</f>
        <v>8.8050314465408799E-2</v>
      </c>
    </row>
    <row r="29" spans="1:11" x14ac:dyDescent="0.25">
      <c r="A29" s="8">
        <v>-2</v>
      </c>
      <c r="B29" s="8">
        <v>0.30299999999999999</v>
      </c>
      <c r="C29" s="8">
        <f t="shared" si="9"/>
        <v>-0.30299999999999999</v>
      </c>
      <c r="D29">
        <v>1E-3</v>
      </c>
      <c r="F29" s="8">
        <v>0.60499999999999998</v>
      </c>
      <c r="G29" s="7">
        <f t="shared" ref="G29:G33" si="10">F29*-1</f>
        <v>-0.60499999999999998</v>
      </c>
      <c r="H29" s="2">
        <v>1.7999999999999999E-2</v>
      </c>
      <c r="I29" s="19">
        <f t="shared" ref="I29:I33" si="11">ABS(H29)/ABS(G29)</f>
        <v>2.9752066115702479E-2</v>
      </c>
    </row>
    <row r="30" spans="1:11" x14ac:dyDescent="0.25">
      <c r="A30" s="8">
        <v>-3</v>
      </c>
      <c r="B30" s="8">
        <v>0.497</v>
      </c>
      <c r="C30" s="8">
        <f t="shared" si="9"/>
        <v>-0.497</v>
      </c>
      <c r="D30">
        <v>0</v>
      </c>
      <c r="F30" s="8">
        <v>1.5089999999999999</v>
      </c>
      <c r="G30" s="7">
        <f t="shared" si="10"/>
        <v>-1.5089999999999999</v>
      </c>
      <c r="H30" s="2">
        <v>0.02</v>
      </c>
      <c r="I30" s="19">
        <f t="shared" si="11"/>
        <v>1.3253810470510273E-2</v>
      </c>
    </row>
    <row r="31" spans="1:11" x14ac:dyDescent="0.25">
      <c r="A31" s="8">
        <v>-4</v>
      </c>
      <c r="B31" s="8">
        <v>0.8</v>
      </c>
      <c r="C31" s="8">
        <f t="shared" si="9"/>
        <v>-0.8</v>
      </c>
      <c r="D31">
        <v>1E-3</v>
      </c>
      <c r="F31" s="8">
        <v>3.37</v>
      </c>
      <c r="G31" s="7">
        <f t="shared" si="10"/>
        <v>-3.37</v>
      </c>
      <c r="H31" s="2">
        <v>3.9E-2</v>
      </c>
      <c r="I31" s="19">
        <f t="shared" si="11"/>
        <v>1.1572700296735905E-2</v>
      </c>
    </row>
    <row r="32" spans="1:11" x14ac:dyDescent="0.25">
      <c r="A32" s="8">
        <v>-5</v>
      </c>
      <c r="B32" s="8">
        <v>1.6020000000000001</v>
      </c>
      <c r="C32" s="8">
        <f t="shared" si="9"/>
        <v>-1.6020000000000001</v>
      </c>
      <c r="D32">
        <v>1E-3</v>
      </c>
      <c r="F32" s="8">
        <v>9.1199999999999992</v>
      </c>
      <c r="G32" s="7">
        <f t="shared" si="10"/>
        <v>-9.1199999999999992</v>
      </c>
      <c r="H32" s="2">
        <v>8.6999999999999994E-2</v>
      </c>
      <c r="I32" s="19">
        <f t="shared" si="11"/>
        <v>9.5394736842105265E-3</v>
      </c>
    </row>
    <row r="33" spans="1:9" x14ac:dyDescent="0.25">
      <c r="A33" s="8">
        <v>-6</v>
      </c>
      <c r="B33" s="8">
        <v>2.4940000000000002</v>
      </c>
      <c r="C33" s="8">
        <f t="shared" si="9"/>
        <v>-2.4940000000000002</v>
      </c>
      <c r="D33">
        <v>3.0000000000000001E-3</v>
      </c>
      <c r="F33" s="8">
        <v>16.015999999999998</v>
      </c>
      <c r="G33" s="7">
        <f t="shared" si="10"/>
        <v>-16.015999999999998</v>
      </c>
      <c r="H33">
        <v>0.15</v>
      </c>
      <c r="I33" s="19">
        <f t="shared" si="11"/>
        <v>9.365634365634366E-3</v>
      </c>
    </row>
    <row r="37" spans="1:9" x14ac:dyDescent="0.25">
      <c r="A37" s="7"/>
    </row>
    <row r="38" spans="1:9" x14ac:dyDescent="0.25">
      <c r="A38" s="7"/>
    </row>
    <row r="39" spans="1:9" x14ac:dyDescent="0.25">
      <c r="A39" s="7"/>
    </row>
    <row r="40" spans="1:9" x14ac:dyDescent="0.25">
      <c r="A40" s="7"/>
    </row>
    <row r="41" spans="1:9" x14ac:dyDescent="0.25">
      <c r="A41" s="7"/>
    </row>
    <row r="42" spans="1:9" x14ac:dyDescent="0.25">
      <c r="A42" s="7"/>
    </row>
    <row r="43" spans="1:9" x14ac:dyDescent="0.25">
      <c r="A43" s="7"/>
    </row>
    <row r="44" spans="1:9" x14ac:dyDescent="0.25">
      <c r="A44" s="7"/>
    </row>
    <row r="45" spans="1:9" x14ac:dyDescent="0.25">
      <c r="A45" s="7"/>
    </row>
    <row r="46" spans="1:9" x14ac:dyDescent="0.25">
      <c r="A46" s="7"/>
    </row>
    <row r="47" spans="1:9" x14ac:dyDescent="0.25">
      <c r="A47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0 deg</vt:lpstr>
      <vt:lpstr>180 deg</vt:lpstr>
      <vt:lpstr>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Eric Weber</cp:lastModifiedBy>
  <dcterms:created xsi:type="dcterms:W3CDTF">2015-06-05T18:19:34Z</dcterms:created>
  <dcterms:modified xsi:type="dcterms:W3CDTF">2023-12-22T12:04:13Z</dcterms:modified>
</cp:coreProperties>
</file>