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illinois.edu\engr-ews\reason2\Downloads\"/>
    </mc:Choice>
  </mc:AlternateContent>
  <xr:revisionPtr revIDLastSave="0" documentId="8_{1E8F64A9-0FE4-45C5-B51A-2ADFF62DBAC7}" xr6:coauthVersionLast="45" xr6:coauthVersionMax="45" xr10:uidLastSave="{00000000-0000-0000-0000-000000000000}"/>
  <bookViews>
    <workbookView xWindow="-120" yWindow="-120" windowWidth="29040" windowHeight="15840" xr2:uid="{8839A627-9A40-4C88-AF70-D0156C7A47DD}"/>
  </bookViews>
  <sheets>
    <sheet name="Link" sheetId="1" r:id="rId1"/>
    <sheet name="Ground Radio" sheetId="2" r:id="rId2"/>
    <sheet name="Space Radio" sheetId="3" r:id="rId3"/>
    <sheet name="FSP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3" l="1"/>
  <c r="C16" i="2"/>
  <c r="D4" i="1" l="1"/>
  <c r="I8" i="1" l="1"/>
  <c r="I7" i="1"/>
  <c r="C12" i="4" l="1"/>
  <c r="C11" i="4"/>
  <c r="J8" i="1" s="1"/>
  <c r="C10" i="4"/>
  <c r="C9" i="4"/>
  <c r="C11" i="3"/>
  <c r="C11" i="2"/>
  <c r="C10" i="2" s="1"/>
  <c r="J11" i="1" l="1"/>
  <c r="J9" i="1"/>
  <c r="J6" i="1"/>
  <c r="E11" i="1"/>
  <c r="E9" i="1"/>
  <c r="E6" i="1"/>
  <c r="J7" i="1"/>
  <c r="E7" i="1"/>
  <c r="E8" i="1"/>
  <c r="I11" i="1"/>
  <c r="I4" i="1"/>
  <c r="D11" i="1"/>
  <c r="D8" i="1"/>
  <c r="D7" i="1"/>
  <c r="E4" i="1"/>
  <c r="C10" i="3"/>
  <c r="J4" i="1" s="1"/>
  <c r="C6" i="3"/>
  <c r="J5" i="1" s="1"/>
  <c r="C6" i="2"/>
  <c r="J10" i="1" s="1"/>
  <c r="I13" i="1" l="1"/>
  <c r="I14" i="1"/>
  <c r="E10" i="1"/>
  <c r="E5" i="1"/>
  <c r="D14" i="1" l="1"/>
  <c r="D13" i="1"/>
</calcChain>
</file>

<file path=xl/sharedStrings.xml><?xml version="1.0" encoding="utf-8"?>
<sst xmlns="http://schemas.openxmlformats.org/spreadsheetml/2006/main" count="170" uniqueCount="82">
  <si>
    <t>UPLINK</t>
  </si>
  <si>
    <t>DOWNLINK</t>
  </si>
  <si>
    <t>COMMENTS</t>
  </si>
  <si>
    <t>Raw Value</t>
  </si>
  <si>
    <t>Decibels</t>
  </si>
  <si>
    <t>Ground Radio TX Power</t>
  </si>
  <si>
    <t>dBm</t>
  </si>
  <si>
    <t>Space Radio TX Power</t>
  </si>
  <si>
    <t>Ground Coaxial Cable Loss</t>
  </si>
  <si>
    <t>N/A</t>
  </si>
  <si>
    <t>dB</t>
  </si>
  <si>
    <t>Space Coaxial Cable Loss</t>
  </si>
  <si>
    <t>Ground Antenna Gain</t>
  </si>
  <si>
    <t>dBi</t>
  </si>
  <si>
    <t>Space Antenna Gain</t>
  </si>
  <si>
    <t>Richard Eason, 2022</t>
  </si>
  <si>
    <t>Free-Space Path Loss Worst</t>
  </si>
  <si>
    <t xml:space="preserve">UIUC AE  442/443 </t>
  </si>
  <si>
    <t>Free-Space Path Loss Best</t>
  </si>
  <si>
    <t>HOW TO USE</t>
  </si>
  <si>
    <t>Space Radio RX Sensitivity</t>
  </si>
  <si>
    <t>Ground Radio RX Sensitivity</t>
  </si>
  <si>
    <t>Do not modify this page, it is automatic</t>
  </si>
  <si>
    <t>Fill out Ground Radio sheet</t>
  </si>
  <si>
    <t>Best Case Margin:</t>
  </si>
  <si>
    <t>Fill out Space Radio sheet</t>
  </si>
  <si>
    <t>Worst Case Margin:</t>
  </si>
  <si>
    <t>Fill out FSPL sheet</t>
  </si>
  <si>
    <t>Analyze Link, adjust parameters to close link if necessary</t>
  </si>
  <si>
    <t>Ground Radio</t>
  </si>
  <si>
    <t>Value</t>
  </si>
  <si>
    <t>Units</t>
  </si>
  <si>
    <t>Notes</t>
  </si>
  <si>
    <t>Coax Length:</t>
  </si>
  <si>
    <t>M</t>
  </si>
  <si>
    <t>Length of coaxial cable between amplifier and antenna</t>
  </si>
  <si>
    <t>Coax Loss per 100 M @ Freq:</t>
  </si>
  <si>
    <t>Find a datasheet for your coaxial cable, it will have attenuation per length listed at a range of frequencies. Find your operating frequency on the chart and put the resulting loss per length here.</t>
  </si>
  <si>
    <t>Total Coax Loss:</t>
  </si>
  <si>
    <t>Automated, enter two above fields.</t>
  </si>
  <si>
    <t>TX Freq:</t>
  </si>
  <si>
    <t>MHz</t>
  </si>
  <si>
    <t>Frequency of uplink transmission.</t>
  </si>
  <si>
    <t>TX Power:</t>
  </si>
  <si>
    <t>W</t>
  </si>
  <si>
    <t>Output power of RF power amplifier.</t>
  </si>
  <si>
    <t>Automated, enter TX Power in watts above.</t>
  </si>
  <si>
    <t>dBW</t>
  </si>
  <si>
    <t>RX Freq:</t>
  </si>
  <si>
    <t>Frequency of downlink transmission.</t>
  </si>
  <si>
    <t>RX Sensitivity @ Notional Datarate:</t>
  </si>
  <si>
    <t>Antenna Gain:</t>
  </si>
  <si>
    <t>Gain of antenna in the beam direction. If your antenna is omnidirectional use the highest gain direction.</t>
  </si>
  <si>
    <t>Downlink Datarate:</t>
  </si>
  <si>
    <t>Baud</t>
  </si>
  <si>
    <t>Datarate of downlinked data in baud.</t>
  </si>
  <si>
    <t>Space Radio</t>
  </si>
  <si>
    <t>Output power of RF power amplifier. If your spacecraft does not have a separate power amplifier then this is the power output of the radio module directly.</t>
  </si>
  <si>
    <t>Uplink Datarate:</t>
  </si>
  <si>
    <t>Datarate of uplinked data in baud.</t>
  </si>
  <si>
    <t>Free-Space Path Loss</t>
  </si>
  <si>
    <t>Uplink Freq:</t>
  </si>
  <si>
    <t>Automated, complete Ground Radio and Space Radio sheets first.</t>
  </si>
  <si>
    <t>Downlink Freq:</t>
  </si>
  <si>
    <t>Distance at closest approach:</t>
  </si>
  <si>
    <t>km</t>
  </si>
  <si>
    <t>Distance between ground antenna and spacecraft antenna at the closest approach. For most situation this is the orbital altitude of the spacecraft.</t>
  </si>
  <si>
    <t>Distance at AOS:</t>
  </si>
  <si>
    <t>UP</t>
  </si>
  <si>
    <t>FSPL Best Case:</t>
  </si>
  <si>
    <t>Path loss in the best case, where the spacecraft is the closest to you.</t>
  </si>
  <si>
    <t>FSPL Worst Case:</t>
  </si>
  <si>
    <t>Path loss in the worst case, where the spacecraft is the farthest from you.</t>
  </si>
  <si>
    <t>DOWN</t>
  </si>
  <si>
    <t>This tool is designed to be a simple "back of the envelope" calculator for understanding spacecraft link budgets and margins. It is NOT a complete link analysis tool and neglects critical parameters such as atmospheric attenuation, additional parasitic losses, polarization, bandwidth, and SNR.</t>
  </si>
  <si>
    <t>Distance between ground antenna and spacecraft antenna at the time of acquisition of signal. For LEO/MEO spacecraft this is when it goes from bellow the horizon to above the horizon relative to the antenna.</t>
  </si>
  <si>
    <t>Sensitivity of receiver at the datarate currently under consideration. See radio receiver datasheet to obtain.</t>
  </si>
  <si>
    <t>Length of coaxial cable between spacecraft radio and antenna. If your spacecraft has a separate RF power amplifier then this is the length between the amplifier output and the antenna.</t>
  </si>
  <si>
    <t>600M</t>
  </si>
  <si>
    <t>Ant Gain</t>
  </si>
  <si>
    <t>Ant Qty</t>
  </si>
  <si>
    <t>Derating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</si>
</sst>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B9F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4" fillId="0" borderId="3" xfId="0" applyFont="1" applyBorder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5" fillId="0" borderId="1" xfId="0" applyFont="1" applyBorder="1"/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7" fillId="0" borderId="7" xfId="0" applyFont="1" applyBorder="1" applyAlignment="1">
      <alignment vertical="top"/>
    </xf>
    <xf numFmtId="2" fontId="0" fillId="0" borderId="4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2" xfId="0" applyNumberFormat="1" applyBorder="1"/>
    <xf numFmtId="0" fontId="9" fillId="0" borderId="0" xfId="0" applyFont="1"/>
    <xf numFmtId="0" fontId="0" fillId="0" borderId="1" xfId="0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6" fillId="7" borderId="1" xfId="0" applyFont="1" applyFill="1" applyBorder="1" applyAlignment="1">
      <alignment horizontal="center" vertical="center"/>
    </xf>
    <xf numFmtId="2" fontId="8" fillId="0" borderId="4" xfId="0" applyNumberFormat="1" applyFont="1" applyBorder="1" applyAlignment="1">
      <alignment horizontal="right" vertical="center"/>
    </xf>
    <xf numFmtId="2" fontId="8" fillId="0" borderId="6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CCFFCC"/>
        </patternFill>
      </fill>
    </dxf>
  </dxfs>
  <tableStyles count="0" defaultTableStyle="TableStyleMedium2" defaultPivotStyle="PivotStyleLight16"/>
  <colors>
    <mruColors>
      <color rgb="FFCCFFCC"/>
      <color rgb="FFF9B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D7A3-E282-46EE-A82F-560B0298C5C5}">
  <dimension ref="C1:Q15"/>
  <sheetViews>
    <sheetView tabSelected="1" workbookViewId="0">
      <selection activeCell="G13" sqref="G13"/>
    </sheetView>
  </sheetViews>
  <sheetFormatPr defaultRowHeight="15" x14ac:dyDescent="0.25"/>
  <cols>
    <col min="1" max="2" width="9.140625" customWidth="1"/>
    <col min="3" max="3" width="25.7109375" customWidth="1"/>
    <col min="4" max="4" width="13.7109375" customWidth="1"/>
    <col min="5" max="5" width="12" customWidth="1"/>
    <col min="8" max="8" width="26" customWidth="1"/>
    <col min="9" max="9" width="14.42578125" customWidth="1"/>
    <col min="10" max="10" width="14.7109375" customWidth="1"/>
    <col min="16" max="16" width="11" customWidth="1"/>
  </cols>
  <sheetData>
    <row r="1" spans="3:17" ht="15" customHeight="1" x14ac:dyDescent="0.25">
      <c r="C1" s="29" t="s">
        <v>0</v>
      </c>
      <c r="D1" s="29"/>
      <c r="E1" s="29"/>
      <c r="H1" s="30" t="s">
        <v>1</v>
      </c>
      <c r="I1" s="30"/>
      <c r="J1" s="30"/>
      <c r="M1" s="31" t="s">
        <v>2</v>
      </c>
      <c r="N1" s="31"/>
      <c r="O1" s="31"/>
      <c r="P1" s="31"/>
    </row>
    <row r="2" spans="3:17" ht="15" customHeight="1" x14ac:dyDescent="0.25">
      <c r="C2" s="29"/>
      <c r="D2" s="29"/>
      <c r="E2" s="29"/>
      <c r="H2" s="30"/>
      <c r="I2" s="30"/>
      <c r="J2" s="30"/>
      <c r="M2" s="31"/>
      <c r="N2" s="31"/>
      <c r="O2" s="31"/>
      <c r="P2" s="31"/>
    </row>
    <row r="3" spans="3:17" ht="15" customHeight="1" x14ac:dyDescent="0.25">
      <c r="C3" s="1"/>
      <c r="D3" s="1" t="s">
        <v>3</v>
      </c>
      <c r="E3" s="1" t="s">
        <v>4</v>
      </c>
      <c r="H3" s="1"/>
      <c r="I3" s="1" t="s">
        <v>3</v>
      </c>
      <c r="J3" s="1" t="s">
        <v>4</v>
      </c>
      <c r="M3" s="32" t="s">
        <v>74</v>
      </c>
      <c r="N3" s="32"/>
      <c r="O3" s="32"/>
      <c r="P3" s="32"/>
    </row>
    <row r="4" spans="3:17" ht="24.75" customHeight="1" x14ac:dyDescent="0.25">
      <c r="C4" s="2" t="s">
        <v>5</v>
      </c>
      <c r="D4" t="str">
        <f>_xlfn.CONCAT('Ground Radio'!C9, " W")</f>
        <v>300 W</v>
      </c>
      <c r="E4" s="23">
        <f>'Ground Radio'!C10</f>
        <v>54.771212547196626</v>
      </c>
      <c r="F4" s="1" t="s">
        <v>6</v>
      </c>
      <c r="H4" s="2" t="s">
        <v>7</v>
      </c>
      <c r="I4" t="str">
        <f>_xlfn.CONCAT('Space Radio'!C9, " W")</f>
        <v>100 W</v>
      </c>
      <c r="J4" s="25">
        <f>'Space Radio'!C10</f>
        <v>50</v>
      </c>
      <c r="K4" s="1" t="s">
        <v>6</v>
      </c>
      <c r="M4" s="32"/>
      <c r="N4" s="32"/>
      <c r="O4" s="32"/>
      <c r="P4" s="32"/>
    </row>
    <row r="5" spans="3:17" ht="24.75" customHeight="1" x14ac:dyDescent="0.25">
      <c r="C5" s="2" t="s">
        <v>8</v>
      </c>
      <c r="D5" s="3" t="s">
        <v>9</v>
      </c>
      <c r="E5" s="23">
        <f>'Ground Radio'!C6</f>
        <v>0.25</v>
      </c>
      <c r="F5" s="1" t="s">
        <v>10</v>
      </c>
      <c r="H5" s="2" t="s">
        <v>11</v>
      </c>
      <c r="I5" s="8" t="s">
        <v>9</v>
      </c>
      <c r="J5" s="25">
        <f>'Space Radio'!C6</f>
        <v>0.3</v>
      </c>
      <c r="K5" s="1" t="s">
        <v>10</v>
      </c>
      <c r="M5" s="32"/>
      <c r="N5" s="32"/>
      <c r="O5" s="32"/>
      <c r="P5" s="32"/>
    </row>
    <row r="6" spans="3:17" ht="24.75" customHeight="1" x14ac:dyDescent="0.25">
      <c r="C6" s="2" t="s">
        <v>12</v>
      </c>
      <c r="D6" s="3" t="s">
        <v>9</v>
      </c>
      <c r="E6" s="23">
        <f>'Ground Radio'!C16</f>
        <v>79.52</v>
      </c>
      <c r="F6" s="1" t="s">
        <v>13</v>
      </c>
      <c r="H6" s="2" t="s">
        <v>14</v>
      </c>
      <c r="I6" s="8" t="s">
        <v>9</v>
      </c>
      <c r="J6" s="25">
        <f>'Space Radio'!C16</f>
        <v>88.384000000000015</v>
      </c>
      <c r="K6" s="1" t="s">
        <v>13</v>
      </c>
      <c r="M6" s="32"/>
      <c r="N6" s="32"/>
      <c r="O6" s="32"/>
      <c r="P6" s="32"/>
      <c r="Q6" s="18" t="s">
        <v>15</v>
      </c>
    </row>
    <row r="7" spans="3:17" ht="24.75" customHeight="1" x14ac:dyDescent="0.25">
      <c r="C7" s="2" t="s">
        <v>16</v>
      </c>
      <c r="D7" s="1" t="str">
        <f>_xlfn.CONCAT(FSPL!C6, " km")</f>
        <v>54600000 km</v>
      </c>
      <c r="E7" s="23">
        <f>FSPL!C10</f>
        <v>294.60711210854339</v>
      </c>
      <c r="F7" s="1" t="s">
        <v>10</v>
      </c>
      <c r="H7" s="2" t="s">
        <v>16</v>
      </c>
      <c r="I7" s="20" t="str">
        <f>_xlfn.CONCAT(FSPL!C6, " km")</f>
        <v>54600000 km</v>
      </c>
      <c r="J7" s="25">
        <f>FSPL!C12</f>
        <v>294.60711210854339</v>
      </c>
      <c r="K7" s="1" t="s">
        <v>10</v>
      </c>
      <c r="M7" s="32"/>
      <c r="N7" s="32"/>
      <c r="O7" s="32"/>
      <c r="P7" s="32"/>
      <c r="Q7" s="18" t="s">
        <v>17</v>
      </c>
    </row>
    <row r="8" spans="3:17" ht="24.75" customHeight="1" x14ac:dyDescent="0.25">
      <c r="C8" s="2" t="s">
        <v>18</v>
      </c>
      <c r="D8" s="1" t="str">
        <f>_xlfn.CONCAT(FSPL!C7, " km")</f>
        <v>374000000 km</v>
      </c>
      <c r="E8" s="23">
        <f>FSPL!C9</f>
        <v>277.89353291862858</v>
      </c>
      <c r="F8" s="1" t="s">
        <v>10</v>
      </c>
      <c r="H8" s="2" t="s">
        <v>18</v>
      </c>
      <c r="I8" s="20" t="str">
        <f>_xlfn.CONCAT(FSPL!C7, " km")</f>
        <v>374000000 km</v>
      </c>
      <c r="J8" s="25">
        <f>FSPL!C11</f>
        <v>277.89353291862858</v>
      </c>
      <c r="K8" s="1" t="s">
        <v>10</v>
      </c>
      <c r="M8" s="32"/>
      <c r="N8" s="32"/>
      <c r="O8" s="32"/>
      <c r="P8" s="32"/>
    </row>
    <row r="9" spans="3:17" ht="24.75" customHeight="1" x14ac:dyDescent="0.25">
      <c r="C9" s="2" t="s">
        <v>14</v>
      </c>
      <c r="D9" s="3" t="s">
        <v>9</v>
      </c>
      <c r="E9" s="23">
        <f>'Space Radio'!C16</f>
        <v>88.384000000000015</v>
      </c>
      <c r="F9" s="1" t="s">
        <v>13</v>
      </c>
      <c r="H9" s="2" t="s">
        <v>12</v>
      </c>
      <c r="I9" s="8" t="s">
        <v>9</v>
      </c>
      <c r="J9" s="25">
        <f>'Ground Radio'!C16</f>
        <v>79.52</v>
      </c>
      <c r="K9" s="1" t="s">
        <v>13</v>
      </c>
      <c r="M9" s="17"/>
      <c r="N9" s="17"/>
      <c r="O9" s="17"/>
      <c r="P9" s="17"/>
    </row>
    <row r="10" spans="3:17" ht="24.75" customHeight="1" x14ac:dyDescent="0.25">
      <c r="C10" s="2" t="s">
        <v>11</v>
      </c>
      <c r="D10" s="3" t="s">
        <v>9</v>
      </c>
      <c r="E10" s="23">
        <f>'Space Radio'!C6</f>
        <v>0.3</v>
      </c>
      <c r="F10" s="1" t="s">
        <v>10</v>
      </c>
      <c r="H10" s="2" t="s">
        <v>8</v>
      </c>
      <c r="I10" s="8" t="s">
        <v>9</v>
      </c>
      <c r="J10" s="25">
        <f>'Ground Radio'!C6</f>
        <v>0.25</v>
      </c>
      <c r="K10" s="1" t="s">
        <v>10</v>
      </c>
      <c r="M10" s="33" t="s">
        <v>19</v>
      </c>
      <c r="N10" s="33"/>
      <c r="O10" s="33"/>
      <c r="P10" s="33"/>
    </row>
    <row r="11" spans="3:17" ht="30" customHeight="1" x14ac:dyDescent="0.25">
      <c r="C11" s="4" t="s">
        <v>20</v>
      </c>
      <c r="D11" s="5" t="str">
        <f>_xlfn.CONCAT('Space Radio'!C18, " Baud")</f>
        <v>600M Baud</v>
      </c>
      <c r="E11" s="24">
        <f>'Space Radio'!C14</f>
        <v>-80</v>
      </c>
      <c r="F11" s="1" t="s">
        <v>6</v>
      </c>
      <c r="H11" s="2" t="s">
        <v>21</v>
      </c>
      <c r="I11" s="21" t="str">
        <f>_xlfn.CONCAT('Ground Radio'!C18, " Baud")</f>
        <v>600M Baud</v>
      </c>
      <c r="J11" s="26">
        <f>'Ground Radio'!C14</f>
        <v>-80</v>
      </c>
      <c r="K11" s="1" t="s">
        <v>6</v>
      </c>
      <c r="M11" s="11">
        <v>1</v>
      </c>
      <c r="N11" s="28" t="s">
        <v>22</v>
      </c>
      <c r="O11" s="28"/>
      <c r="P11" s="28"/>
    </row>
    <row r="12" spans="3:17" ht="24.75" customHeight="1" x14ac:dyDescent="0.25">
      <c r="C12" s="6"/>
      <c r="D12" s="7"/>
      <c r="E12" s="8"/>
      <c r="H12" s="6"/>
      <c r="I12" s="7"/>
      <c r="J12" s="8"/>
      <c r="M12" s="11">
        <v>2</v>
      </c>
      <c r="N12" s="36" t="s">
        <v>23</v>
      </c>
      <c r="O12" s="36"/>
      <c r="P12" s="36"/>
    </row>
    <row r="13" spans="3:17" ht="29.25" customHeight="1" x14ac:dyDescent="0.25">
      <c r="C13" s="9" t="s">
        <v>24</v>
      </c>
      <c r="D13" s="34">
        <f>(E4+E6+E9)-(E5+E8+E10+E11)</f>
        <v>24.231679628568031</v>
      </c>
      <c r="E13" s="35"/>
      <c r="F13" s="1" t="s">
        <v>10</v>
      </c>
      <c r="H13" s="9" t="s">
        <v>24</v>
      </c>
      <c r="I13" s="34">
        <f>(J4+J6+J9)-(J5+J8+J10+J11)</f>
        <v>19.460467081371405</v>
      </c>
      <c r="J13" s="35"/>
      <c r="K13" s="1" t="s">
        <v>10</v>
      </c>
      <c r="M13" s="11">
        <v>3</v>
      </c>
      <c r="N13" s="36" t="s">
        <v>25</v>
      </c>
      <c r="O13" s="36"/>
      <c r="P13" s="36"/>
    </row>
    <row r="14" spans="3:17" ht="28.5" customHeight="1" x14ac:dyDescent="0.25">
      <c r="C14" s="19" t="s">
        <v>26</v>
      </c>
      <c r="D14" s="34">
        <f>(E4+E6+E9)-(E5+E7+E10+E11)</f>
        <v>7.5181004386532209</v>
      </c>
      <c r="E14" s="35"/>
      <c r="F14" s="1" t="s">
        <v>10</v>
      </c>
      <c r="H14" s="19" t="s">
        <v>26</v>
      </c>
      <c r="I14" s="34">
        <f>(J4+J6+J9)-(J5+J7+J10+J11)</f>
        <v>2.7468878914565948</v>
      </c>
      <c r="J14" s="35"/>
      <c r="K14" s="1" t="s">
        <v>10</v>
      </c>
      <c r="M14" s="11">
        <v>4</v>
      </c>
      <c r="N14" s="36" t="s">
        <v>27</v>
      </c>
      <c r="O14" s="36"/>
      <c r="P14" s="36"/>
    </row>
    <row r="15" spans="3:17" ht="28.5" customHeight="1" x14ac:dyDescent="0.25">
      <c r="C15" s="22"/>
      <c r="D15" s="22"/>
      <c r="E15" s="22"/>
      <c r="H15" s="22"/>
      <c r="I15" s="22"/>
      <c r="J15" s="22"/>
      <c r="M15" s="11">
        <v>5</v>
      </c>
      <c r="N15" s="28" t="s">
        <v>28</v>
      </c>
      <c r="O15" s="28"/>
      <c r="P15" s="28"/>
    </row>
  </sheetData>
  <mergeCells count="14">
    <mergeCell ref="N15:P15"/>
    <mergeCell ref="C1:E2"/>
    <mergeCell ref="H1:J2"/>
    <mergeCell ref="M1:P2"/>
    <mergeCell ref="M3:P8"/>
    <mergeCell ref="M10:P10"/>
    <mergeCell ref="D13:E13"/>
    <mergeCell ref="D14:E14"/>
    <mergeCell ref="I13:J13"/>
    <mergeCell ref="I14:J14"/>
    <mergeCell ref="N11:P11"/>
    <mergeCell ref="N12:P12"/>
    <mergeCell ref="N13:P13"/>
    <mergeCell ref="N14:P14"/>
  </mergeCells>
  <conditionalFormatting sqref="D13:E14 I13:J14">
    <cfRule type="cellIs" dxfId="2" priority="1" operator="greaterThan">
      <formula>10</formula>
    </cfRule>
    <cfRule type="cellIs" dxfId="1" priority="2" operator="lessThan">
      <formula>1</formula>
    </cfRule>
    <cfRule type="cellIs" dxfId="0" priority="3" operator="between">
      <formula>1</formula>
      <formula>10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347D-940A-4292-8345-7B163EB05328}">
  <dimension ref="B1:I25"/>
  <sheetViews>
    <sheetView workbookViewId="0">
      <selection activeCell="I16" sqref="I16"/>
    </sheetView>
  </sheetViews>
  <sheetFormatPr defaultRowHeight="15" x14ac:dyDescent="0.25"/>
  <cols>
    <col min="2" max="2" width="14.5703125" customWidth="1"/>
    <col min="4" max="4" width="8.85546875" customWidth="1"/>
    <col min="5" max="5" width="49.85546875" customWidth="1"/>
  </cols>
  <sheetData>
    <row r="1" spans="2:9" ht="15" customHeight="1" x14ac:dyDescent="0.25">
      <c r="B1" s="37" t="s">
        <v>29</v>
      </c>
      <c r="C1" s="37"/>
      <c r="D1" s="37"/>
      <c r="E1" s="37"/>
    </row>
    <row r="2" spans="2:9" ht="15" customHeight="1" x14ac:dyDescent="0.25">
      <c r="B2" s="37"/>
      <c r="C2" s="37"/>
      <c r="D2" s="37"/>
      <c r="E2" s="37"/>
    </row>
    <row r="3" spans="2:9" x14ac:dyDescent="0.25">
      <c r="B3" s="1"/>
      <c r="C3" s="1" t="s">
        <v>30</v>
      </c>
      <c r="D3" s="14" t="s">
        <v>31</v>
      </c>
      <c r="E3" s="14" t="s">
        <v>32</v>
      </c>
    </row>
    <row r="4" spans="2:9" x14ac:dyDescent="0.25">
      <c r="B4" s="12" t="s">
        <v>33</v>
      </c>
      <c r="C4" s="1">
        <v>10</v>
      </c>
      <c r="D4" s="14" t="s">
        <v>34</v>
      </c>
      <c r="E4" s="14" t="s">
        <v>35</v>
      </c>
    </row>
    <row r="5" spans="2:9" ht="60" x14ac:dyDescent="0.25">
      <c r="B5" s="12" t="s">
        <v>36</v>
      </c>
      <c r="C5" s="1">
        <v>2.5</v>
      </c>
      <c r="D5" s="14" t="s">
        <v>10</v>
      </c>
      <c r="E5" s="15" t="s">
        <v>37</v>
      </c>
    </row>
    <row r="6" spans="2:9" x14ac:dyDescent="0.25">
      <c r="B6" s="1" t="s">
        <v>38</v>
      </c>
      <c r="C6" s="16">
        <f>(C5/100)*C4</f>
        <v>0.25</v>
      </c>
      <c r="D6" s="14" t="s">
        <v>10</v>
      </c>
      <c r="E6" s="14" t="s">
        <v>39</v>
      </c>
    </row>
    <row r="7" spans="2:9" x14ac:dyDescent="0.25">
      <c r="B7" s="13"/>
      <c r="C7" s="3"/>
      <c r="D7" s="3"/>
      <c r="E7" s="13"/>
    </row>
    <row r="8" spans="2:9" x14ac:dyDescent="0.25">
      <c r="B8" s="12" t="s">
        <v>40</v>
      </c>
      <c r="C8" s="1">
        <v>34315</v>
      </c>
      <c r="D8" s="14" t="s">
        <v>41</v>
      </c>
      <c r="E8" s="15" t="s">
        <v>42</v>
      </c>
    </row>
    <row r="9" spans="2:9" x14ac:dyDescent="0.25">
      <c r="B9" s="12" t="s">
        <v>43</v>
      </c>
      <c r="C9" s="1">
        <v>300</v>
      </c>
      <c r="D9" s="14" t="s">
        <v>44</v>
      </c>
      <c r="E9" s="15" t="s">
        <v>45</v>
      </c>
    </row>
    <row r="10" spans="2:9" x14ac:dyDescent="0.25">
      <c r="B10" s="12"/>
      <c r="C10" s="16">
        <f>C11+30</f>
        <v>54.771212547196626</v>
      </c>
      <c r="D10" s="14" t="s">
        <v>6</v>
      </c>
      <c r="E10" s="15" t="s">
        <v>46</v>
      </c>
    </row>
    <row r="11" spans="2:9" x14ac:dyDescent="0.25">
      <c r="B11" s="12"/>
      <c r="C11" s="16">
        <f>IFERROR(10*LOG10(C9), -1E+99)</f>
        <v>24.771212547196626</v>
      </c>
      <c r="D11" s="14" t="s">
        <v>47</v>
      </c>
      <c r="E11" s="15" t="s">
        <v>46</v>
      </c>
    </row>
    <row r="12" spans="2:9" x14ac:dyDescent="0.25">
      <c r="B12" s="13"/>
      <c r="C12" s="3"/>
      <c r="D12" s="3"/>
      <c r="E12" s="13"/>
    </row>
    <row r="13" spans="2:9" x14ac:dyDescent="0.25">
      <c r="B13" s="12" t="s">
        <v>48</v>
      </c>
      <c r="C13" s="1">
        <v>34315</v>
      </c>
      <c r="D13" s="14" t="s">
        <v>41</v>
      </c>
      <c r="E13" s="15" t="s">
        <v>49</v>
      </c>
    </row>
    <row r="14" spans="2:9" ht="45" x14ac:dyDescent="0.25">
      <c r="B14" s="12" t="s">
        <v>50</v>
      </c>
      <c r="C14" s="1">
        <v>-80</v>
      </c>
      <c r="D14" s="14" t="s">
        <v>6</v>
      </c>
      <c r="E14" s="15" t="s">
        <v>76</v>
      </c>
    </row>
    <row r="15" spans="2:9" x14ac:dyDescent="0.25">
      <c r="B15" s="13"/>
      <c r="C15" s="3"/>
      <c r="D15" s="3"/>
      <c r="E15" s="13"/>
      <c r="H15" t="s">
        <v>79</v>
      </c>
      <c r="I15" t="s">
        <v>80</v>
      </c>
    </row>
    <row r="16" spans="2:9" ht="30" customHeight="1" x14ac:dyDescent="0.25">
      <c r="B16" s="12" t="s">
        <v>51</v>
      </c>
      <c r="C16" s="27">
        <f>H16*I16</f>
        <v>79.52</v>
      </c>
      <c r="D16" s="14" t="s">
        <v>13</v>
      </c>
      <c r="E16" s="15" t="s">
        <v>52</v>
      </c>
      <c r="H16">
        <v>79.52</v>
      </c>
      <c r="I16">
        <v>1</v>
      </c>
    </row>
    <row r="17" spans="2:5" x14ac:dyDescent="0.25">
      <c r="B17" s="13"/>
      <c r="C17" s="3"/>
      <c r="D17" s="3"/>
      <c r="E17" s="13"/>
    </row>
    <row r="18" spans="2:5" ht="30" customHeight="1" x14ac:dyDescent="0.25">
      <c r="B18" s="12" t="s">
        <v>53</v>
      </c>
      <c r="C18" s="1" t="s">
        <v>78</v>
      </c>
      <c r="D18" s="14" t="s">
        <v>54</v>
      </c>
      <c r="E18" s="15" t="s">
        <v>55</v>
      </c>
    </row>
    <row r="19" spans="2:5" x14ac:dyDescent="0.25">
      <c r="E19" s="10"/>
    </row>
    <row r="20" spans="2:5" x14ac:dyDescent="0.25">
      <c r="E20" s="10"/>
    </row>
    <row r="21" spans="2:5" x14ac:dyDescent="0.25">
      <c r="E21" s="10"/>
    </row>
    <row r="22" spans="2:5" x14ac:dyDescent="0.25">
      <c r="E22" s="10"/>
    </row>
    <row r="23" spans="2:5" x14ac:dyDescent="0.25">
      <c r="E23" s="10"/>
    </row>
    <row r="24" spans="2:5" x14ac:dyDescent="0.25">
      <c r="E24" s="10"/>
    </row>
    <row r="25" spans="2:5" x14ac:dyDescent="0.25">
      <c r="E25" s="10"/>
    </row>
  </sheetData>
  <mergeCells count="1">
    <mergeCell ref="B1:E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1EF3-66AD-420A-989A-E6F9177BA0BB}">
  <dimension ref="B1:J18"/>
  <sheetViews>
    <sheetView workbookViewId="0">
      <selection activeCell="I17" sqref="I17"/>
    </sheetView>
  </sheetViews>
  <sheetFormatPr defaultRowHeight="15" x14ac:dyDescent="0.25"/>
  <cols>
    <col min="2" max="2" width="15.42578125" customWidth="1"/>
    <col min="5" max="5" width="45.5703125" customWidth="1"/>
  </cols>
  <sheetData>
    <row r="1" spans="2:10" x14ac:dyDescent="0.25">
      <c r="B1" s="38" t="s">
        <v>56</v>
      </c>
      <c r="C1" s="38"/>
      <c r="D1" s="38"/>
      <c r="E1" s="38"/>
    </row>
    <row r="2" spans="2:10" x14ac:dyDescent="0.25">
      <c r="B2" s="38"/>
      <c r="C2" s="38"/>
      <c r="D2" s="38"/>
      <c r="E2" s="38"/>
    </row>
    <row r="3" spans="2:10" x14ac:dyDescent="0.25">
      <c r="B3" s="1"/>
      <c r="C3" s="1" t="s">
        <v>30</v>
      </c>
      <c r="D3" s="14" t="s">
        <v>31</v>
      </c>
      <c r="E3" s="14" t="s">
        <v>32</v>
      </c>
    </row>
    <row r="4" spans="2:10" ht="60" x14ac:dyDescent="0.25">
      <c r="B4" s="12" t="s">
        <v>33</v>
      </c>
      <c r="C4" s="1">
        <v>10</v>
      </c>
      <c r="D4" s="14" t="s">
        <v>34</v>
      </c>
      <c r="E4" s="15" t="s">
        <v>77</v>
      </c>
    </row>
    <row r="5" spans="2:10" ht="61.5" customHeight="1" x14ac:dyDescent="0.25">
      <c r="B5" s="12" t="s">
        <v>36</v>
      </c>
      <c r="C5" s="1">
        <v>3</v>
      </c>
      <c r="D5" s="14" t="s">
        <v>10</v>
      </c>
      <c r="E5" s="15" t="s">
        <v>37</v>
      </c>
    </row>
    <row r="6" spans="2:10" x14ac:dyDescent="0.25">
      <c r="B6" s="1" t="s">
        <v>38</v>
      </c>
      <c r="C6" s="16">
        <f>(C5/100)*C4</f>
        <v>0.3</v>
      </c>
      <c r="D6" s="14" t="s">
        <v>10</v>
      </c>
      <c r="E6" s="15" t="s">
        <v>39</v>
      </c>
    </row>
    <row r="7" spans="2:10" x14ac:dyDescent="0.25">
      <c r="B7" s="13"/>
      <c r="C7" s="3"/>
      <c r="D7" s="3"/>
      <c r="E7" s="13"/>
    </row>
    <row r="8" spans="2:10" x14ac:dyDescent="0.25">
      <c r="B8" s="12" t="s">
        <v>40</v>
      </c>
      <c r="C8" s="1">
        <v>34315</v>
      </c>
      <c r="D8" s="14" t="s">
        <v>41</v>
      </c>
      <c r="E8" s="15" t="s">
        <v>49</v>
      </c>
    </row>
    <row r="9" spans="2:10" ht="60" x14ac:dyDescent="0.25">
      <c r="B9" s="12" t="s">
        <v>43</v>
      </c>
      <c r="C9" s="1">
        <v>100</v>
      </c>
      <c r="D9" s="14" t="s">
        <v>44</v>
      </c>
      <c r="E9" s="15" t="s">
        <v>57</v>
      </c>
    </row>
    <row r="10" spans="2:10" x14ac:dyDescent="0.25">
      <c r="B10" s="12"/>
      <c r="C10" s="16">
        <f>C11+30</f>
        <v>50</v>
      </c>
      <c r="D10" s="14" t="s">
        <v>6</v>
      </c>
      <c r="E10" s="15" t="s">
        <v>46</v>
      </c>
    </row>
    <row r="11" spans="2:10" x14ac:dyDescent="0.25">
      <c r="B11" s="12"/>
      <c r="C11" s="16">
        <f>IFERROR(10*LOG10(C9), -1E+99)</f>
        <v>20</v>
      </c>
      <c r="D11" s="14" t="s">
        <v>47</v>
      </c>
      <c r="E11" s="15" t="s">
        <v>46</v>
      </c>
    </row>
    <row r="12" spans="2:10" x14ac:dyDescent="0.25">
      <c r="B12" s="13"/>
      <c r="C12" s="3"/>
      <c r="D12" s="3"/>
      <c r="E12" s="13"/>
    </row>
    <row r="13" spans="2:10" x14ac:dyDescent="0.25">
      <c r="B13" s="12" t="s">
        <v>48</v>
      </c>
      <c r="C13" s="1">
        <v>34315</v>
      </c>
      <c r="D13" s="14" t="s">
        <v>41</v>
      </c>
      <c r="E13" s="15" t="s">
        <v>42</v>
      </c>
    </row>
    <row r="14" spans="2:10" ht="45" x14ac:dyDescent="0.25">
      <c r="B14" s="12" t="s">
        <v>50</v>
      </c>
      <c r="C14" s="1">
        <v>-80</v>
      </c>
      <c r="D14" s="14" t="s">
        <v>6</v>
      </c>
      <c r="E14" s="15" t="s">
        <v>76</v>
      </c>
    </row>
    <row r="15" spans="2:10" x14ac:dyDescent="0.25">
      <c r="B15" s="13"/>
      <c r="C15" s="3"/>
      <c r="D15" s="3"/>
      <c r="E15" s="13"/>
      <c r="H15" t="s">
        <v>79</v>
      </c>
      <c r="I15" t="s">
        <v>80</v>
      </c>
      <c r="J15" t="s">
        <v>81</v>
      </c>
    </row>
    <row r="16" spans="2:10" ht="45" x14ac:dyDescent="0.25">
      <c r="B16" s="12" t="s">
        <v>51</v>
      </c>
      <c r="C16" s="1">
        <f>H16*I16*J16</f>
        <v>88.384000000000015</v>
      </c>
      <c r="D16" s="14" t="s">
        <v>13</v>
      </c>
      <c r="E16" s="15" t="s">
        <v>52</v>
      </c>
      <c r="H16">
        <v>55.24</v>
      </c>
      <c r="I16">
        <v>2</v>
      </c>
      <c r="J16">
        <v>0.8</v>
      </c>
    </row>
    <row r="17" spans="2:5" x14ac:dyDescent="0.25">
      <c r="B17" s="13"/>
      <c r="C17" s="3"/>
      <c r="D17" s="3"/>
      <c r="E17" s="13"/>
    </row>
    <row r="18" spans="2:5" x14ac:dyDescent="0.25">
      <c r="B18" s="12" t="s">
        <v>58</v>
      </c>
      <c r="C18" s="1" t="s">
        <v>78</v>
      </c>
      <c r="D18" s="14" t="s">
        <v>54</v>
      </c>
      <c r="E18" s="15" t="s">
        <v>59</v>
      </c>
    </row>
  </sheetData>
  <mergeCells count="1">
    <mergeCell ref="B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8040-98BE-45E6-8DB6-69C6B9B890CC}">
  <dimension ref="A1:E16"/>
  <sheetViews>
    <sheetView workbookViewId="0">
      <selection activeCell="C10" sqref="C10"/>
    </sheetView>
  </sheetViews>
  <sheetFormatPr defaultRowHeight="15" x14ac:dyDescent="0.25"/>
  <cols>
    <col min="2" max="2" width="17.7109375" customWidth="1"/>
    <col min="3" max="3" width="10" bestFit="1" customWidth="1"/>
    <col min="5" max="5" width="42" customWidth="1"/>
  </cols>
  <sheetData>
    <row r="1" spans="1:5" x14ac:dyDescent="0.25">
      <c r="B1" s="39" t="s">
        <v>60</v>
      </c>
      <c r="C1" s="39"/>
      <c r="D1" s="39"/>
      <c r="E1" s="39"/>
    </row>
    <row r="2" spans="1:5" x14ac:dyDescent="0.25">
      <c r="B2" s="39"/>
      <c r="C2" s="39"/>
      <c r="D2" s="39"/>
      <c r="E2" s="39"/>
    </row>
    <row r="3" spans="1:5" x14ac:dyDescent="0.25">
      <c r="B3" s="1"/>
      <c r="C3" s="1" t="s">
        <v>30</v>
      </c>
      <c r="D3" s="14" t="s">
        <v>31</v>
      </c>
      <c r="E3" s="14" t="s">
        <v>32</v>
      </c>
    </row>
    <row r="4" spans="1:5" ht="30.75" customHeight="1" x14ac:dyDescent="0.25">
      <c r="B4" s="12" t="s">
        <v>61</v>
      </c>
      <c r="C4" s="1">
        <v>34315</v>
      </c>
      <c r="D4" s="14" t="s">
        <v>41</v>
      </c>
      <c r="E4" s="15" t="s">
        <v>62</v>
      </c>
    </row>
    <row r="5" spans="1:5" x14ac:dyDescent="0.25">
      <c r="B5" s="12" t="s">
        <v>63</v>
      </c>
      <c r="C5" s="1">
        <v>34315</v>
      </c>
      <c r="D5" s="14" t="s">
        <v>41</v>
      </c>
      <c r="E5" s="15"/>
    </row>
    <row r="6" spans="1:5" ht="58.5" customHeight="1" x14ac:dyDescent="0.25">
      <c r="B6" s="12" t="s">
        <v>64</v>
      </c>
      <c r="C6" s="1">
        <v>54600000</v>
      </c>
      <c r="D6" s="14" t="s">
        <v>65</v>
      </c>
      <c r="E6" s="15" t="s">
        <v>66</v>
      </c>
    </row>
    <row r="7" spans="1:5" ht="75" x14ac:dyDescent="0.25">
      <c r="B7" s="12" t="s">
        <v>67</v>
      </c>
      <c r="C7" s="1">
        <v>374000000</v>
      </c>
      <c r="D7" s="14" t="s">
        <v>65</v>
      </c>
      <c r="E7" s="15" t="s">
        <v>75</v>
      </c>
    </row>
    <row r="8" spans="1:5" x14ac:dyDescent="0.25">
      <c r="B8" s="13"/>
      <c r="C8" s="3"/>
      <c r="D8" s="3"/>
      <c r="E8" s="13"/>
    </row>
    <row r="9" spans="1:5" ht="30" x14ac:dyDescent="0.25">
      <c r="A9" s="40" t="s">
        <v>68</v>
      </c>
      <c r="B9" s="12" t="s">
        <v>69</v>
      </c>
      <c r="C9" s="1">
        <f>IFERROR(20*LOG10(C6)+20*LOG10(C4) + 32.44, 0)</f>
        <v>277.89353291862858</v>
      </c>
      <c r="D9" s="14" t="s">
        <v>10</v>
      </c>
      <c r="E9" s="15" t="s">
        <v>70</v>
      </c>
    </row>
    <row r="10" spans="1:5" ht="30" x14ac:dyDescent="0.25">
      <c r="A10" s="40"/>
      <c r="B10" s="12" t="s">
        <v>71</v>
      </c>
      <c r="C10" s="1">
        <f>IFERROR(20*LOG10(C7)+20*LOG10(C4) + 32.44, 0)</f>
        <v>294.60711210854339</v>
      </c>
      <c r="D10" s="14" t="s">
        <v>10</v>
      </c>
      <c r="E10" s="15" t="s">
        <v>72</v>
      </c>
    </row>
    <row r="11" spans="1:5" ht="30" x14ac:dyDescent="0.25">
      <c r="A11" s="40" t="s">
        <v>73</v>
      </c>
      <c r="B11" s="12" t="s">
        <v>69</v>
      </c>
      <c r="C11" s="1">
        <f>IFERROR(20*LOG10(C6)+20*LOG10(C5) + 32.44, 0)</f>
        <v>277.89353291862858</v>
      </c>
      <c r="D11" s="14" t="s">
        <v>10</v>
      </c>
      <c r="E11" s="15" t="s">
        <v>70</v>
      </c>
    </row>
    <row r="12" spans="1:5" ht="30" x14ac:dyDescent="0.25">
      <c r="A12" s="40"/>
      <c r="B12" s="12" t="s">
        <v>71</v>
      </c>
      <c r="C12" s="1">
        <f>IFERROR(20*LOG10(C7)+20*LOG10(C5) + 32.44, 0)</f>
        <v>294.60711210854339</v>
      </c>
      <c r="D12" s="14" t="s">
        <v>10</v>
      </c>
      <c r="E12" s="15" t="s">
        <v>72</v>
      </c>
    </row>
    <row r="13" spans="1:5" x14ac:dyDescent="0.25">
      <c r="E13" s="10"/>
    </row>
    <row r="14" spans="1:5" x14ac:dyDescent="0.25">
      <c r="E14" s="10"/>
    </row>
    <row r="15" spans="1:5" x14ac:dyDescent="0.25">
      <c r="E15" s="10"/>
    </row>
    <row r="16" spans="1:5" x14ac:dyDescent="0.25">
      <c r="E16" s="10"/>
    </row>
  </sheetData>
  <mergeCells count="3">
    <mergeCell ref="B1:E2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</vt:lpstr>
      <vt:lpstr>Ground Radio</vt:lpstr>
      <vt:lpstr>Space Radio</vt:lpstr>
      <vt:lpstr>FSPL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</dc:creator>
  <cp:keywords/>
  <dc:description/>
  <cp:lastModifiedBy>Eason, Rick</cp:lastModifiedBy>
  <cp:revision/>
  <dcterms:created xsi:type="dcterms:W3CDTF">2022-10-20T02:55:03Z</dcterms:created>
  <dcterms:modified xsi:type="dcterms:W3CDTF">2023-03-07T20:06:10Z</dcterms:modified>
  <cp:category/>
  <cp:contentStatus/>
</cp:coreProperties>
</file>