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dy\Desktop\IST 440W\"/>
    </mc:Choice>
  </mc:AlternateContent>
  <xr:revisionPtr revIDLastSave="0" documentId="13_ncr:1_{EB0D11B1-98F2-41F7-A975-624CC2CE251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4" r:id="rId1"/>
    <sheet name="Project Gantt Chart" sheetId="1" r:id="rId2"/>
    <sheet name="HELP" sheetId="5" r:id="rId3"/>
    <sheet name="©" sheetId="8" r:id="rId4"/>
  </sheets>
  <definedNames>
    <definedName name="_name">Settings!$C$13:$C$26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J36" i="1" s="1"/>
  <c r="L36" i="1"/>
  <c r="N36" i="1" s="1"/>
  <c r="M36" i="1"/>
  <c r="O36" i="1" s="1"/>
  <c r="H27" i="1"/>
  <c r="J27" i="1" s="1"/>
  <c r="M27" i="1"/>
  <c r="O27" i="1" s="1"/>
  <c r="L27" i="1"/>
  <c r="N27" i="1" s="1"/>
  <c r="H26" i="1"/>
  <c r="I26" i="1" s="1"/>
  <c r="K26" i="1" s="1"/>
  <c r="L26" i="1"/>
  <c r="N26" i="1" s="1"/>
  <c r="M26" i="1"/>
  <c r="O26" i="1" s="1"/>
  <c r="H28" i="1"/>
  <c r="J28" i="1" s="1"/>
  <c r="L28" i="1"/>
  <c r="N28" i="1" s="1"/>
  <c r="M28" i="1"/>
  <c r="O28" i="1" s="1"/>
  <c r="H32" i="1"/>
  <c r="J32" i="1" s="1"/>
  <c r="M32" i="1"/>
  <c r="O32" i="1" s="1"/>
  <c r="L32" i="1"/>
  <c r="N32" i="1" s="1"/>
  <c r="E17" i="1"/>
  <c r="E13" i="1"/>
  <c r="I13" i="1"/>
  <c r="H31" i="1"/>
  <c r="J31" i="1" s="1"/>
  <c r="M35" i="1"/>
  <c r="O35" i="1" s="1"/>
  <c r="L35" i="1"/>
  <c r="N35" i="1" s="1"/>
  <c r="H35" i="1"/>
  <c r="J35" i="1" s="1"/>
  <c r="A35" i="1"/>
  <c r="A36" i="1" s="1"/>
  <c r="M33" i="1"/>
  <c r="O33" i="1" s="1"/>
  <c r="L33" i="1"/>
  <c r="N33" i="1" s="1"/>
  <c r="H33" i="1"/>
  <c r="I33" i="1" s="1"/>
  <c r="K33" i="1" s="1"/>
  <c r="M31" i="1"/>
  <c r="O31" i="1" s="1"/>
  <c r="L31" i="1"/>
  <c r="N31" i="1" s="1"/>
  <c r="A31" i="1"/>
  <c r="A32" i="1" s="1"/>
  <c r="H29" i="1"/>
  <c r="I29" i="1" s="1"/>
  <c r="K29" i="1" s="1"/>
  <c r="M29" i="1"/>
  <c r="O29" i="1" s="1"/>
  <c r="L29" i="1"/>
  <c r="N29" i="1" s="1"/>
  <c r="I31" i="1" l="1"/>
  <c r="K31" i="1" s="1"/>
  <c r="I36" i="1"/>
  <c r="K36" i="1" s="1"/>
  <c r="I32" i="1"/>
  <c r="K32" i="1" s="1"/>
  <c r="I27" i="1"/>
  <c r="K27" i="1" s="1"/>
  <c r="I28" i="1"/>
  <c r="K28" i="1" s="1"/>
  <c r="J26" i="1"/>
  <c r="J29" i="1"/>
  <c r="A33" i="1"/>
  <c r="J33" i="1"/>
  <c r="I35" i="1"/>
  <c r="K35" i="1" s="1"/>
  <c r="D30" i="1"/>
  <c r="D25" i="1"/>
  <c r="M14" i="1"/>
  <c r="O14" i="1" s="1"/>
  <c r="M16" i="1"/>
  <c r="O16" i="1" s="1"/>
  <c r="M20" i="1"/>
  <c r="O20" i="1" s="1"/>
  <c r="E24" i="1"/>
  <c r="L24" i="1" s="1"/>
  <c r="N24" i="1" s="1"/>
  <c r="E15" i="1"/>
  <c r="L15" i="1" s="1"/>
  <c r="N15" i="1" s="1"/>
  <c r="E16" i="1"/>
  <c r="L16" i="1" s="1"/>
  <c r="N16" i="1" s="1"/>
  <c r="E18" i="1"/>
  <c r="L18" i="1" s="1"/>
  <c r="N18" i="1" s="1"/>
  <c r="E19" i="1"/>
  <c r="L19" i="1" s="1"/>
  <c r="N19" i="1" s="1"/>
  <c r="E20" i="1"/>
  <c r="L20" i="1" s="1"/>
  <c r="N20" i="1" s="1"/>
  <c r="E21" i="1"/>
  <c r="L21" i="1" s="1"/>
  <c r="N21" i="1" s="1"/>
  <c r="E22" i="1"/>
  <c r="L22" i="1" s="1"/>
  <c r="N22" i="1" s="1"/>
  <c r="E23" i="1"/>
  <c r="L23" i="1" s="1"/>
  <c r="N23" i="1" s="1"/>
  <c r="L13" i="1"/>
  <c r="N13" i="1" s="1"/>
  <c r="L44" i="1"/>
  <c r="N44" i="1" s="1"/>
  <c r="J24" i="1"/>
  <c r="J15" i="1"/>
  <c r="J16" i="1"/>
  <c r="J17" i="1"/>
  <c r="J18" i="1"/>
  <c r="J19" i="1"/>
  <c r="J20" i="1"/>
  <c r="J21" i="1"/>
  <c r="J22" i="1"/>
  <c r="J23" i="1"/>
  <c r="M19" i="1"/>
  <c r="O19" i="1" s="1"/>
  <c r="A19" i="1"/>
  <c r="A20" i="1" s="1"/>
  <c r="A21" i="1" s="1"/>
  <c r="A22" i="1" s="1"/>
  <c r="A23" i="1" s="1"/>
  <c r="A24" i="1" s="1"/>
  <c r="H47" i="1"/>
  <c r="M17" i="1"/>
  <c r="O17" i="1" s="1"/>
  <c r="M15" i="1"/>
  <c r="O15" i="1" s="1"/>
  <c r="I3" i="8"/>
  <c r="M47" i="1"/>
  <c r="O47" i="1" s="1"/>
  <c r="L47" i="1"/>
  <c r="N47" i="1" s="1"/>
  <c r="M46" i="1"/>
  <c r="O46" i="1" s="1"/>
  <c r="L46" i="1"/>
  <c r="N46" i="1" s="1"/>
  <c r="H46" i="1"/>
  <c r="J46" i="1" s="1"/>
  <c r="M45" i="1"/>
  <c r="O45" i="1" s="1"/>
  <c r="L45" i="1"/>
  <c r="N45" i="1" s="1"/>
  <c r="H45" i="1"/>
  <c r="J45" i="1" s="1"/>
  <c r="M44" i="1"/>
  <c r="O44" i="1" s="1"/>
  <c r="H44" i="1"/>
  <c r="I44" i="1" s="1"/>
  <c r="G43" i="1"/>
  <c r="D43" i="1"/>
  <c r="A43" i="1"/>
  <c r="A44" i="1" s="1"/>
  <c r="A45" i="1" s="1"/>
  <c r="A46" i="1" s="1"/>
  <c r="A47" i="1" s="1"/>
  <c r="O39" i="1"/>
  <c r="O38" i="1"/>
  <c r="O37" i="1"/>
  <c r="G34" i="1"/>
  <c r="D34" i="1"/>
  <c r="G30" i="1"/>
  <c r="G25" i="1"/>
  <c r="A12" i="1"/>
  <c r="A13" i="1" s="1"/>
  <c r="A14" i="1" s="1"/>
  <c r="A15" i="1" s="1"/>
  <c r="A16" i="1" s="1"/>
  <c r="A17" i="1" s="1"/>
  <c r="Q11" i="1"/>
  <c r="R11" i="1" s="1"/>
  <c r="R9" i="1" s="1"/>
  <c r="C5" i="1"/>
  <c r="P4" i="1"/>
  <c r="C4" i="1"/>
  <c r="A1" i="1"/>
  <c r="I30" i="1" l="1"/>
  <c r="H25" i="1"/>
  <c r="E25" i="1" s="1"/>
  <c r="L17" i="1"/>
  <c r="N17" i="1" s="1"/>
  <c r="K18" i="1"/>
  <c r="K20" i="1"/>
  <c r="K19" i="1"/>
  <c r="H43" i="1"/>
  <c r="E43" i="1" s="1"/>
  <c r="L43" i="1" s="1"/>
  <c r="A25" i="1"/>
  <c r="I46" i="1"/>
  <c r="K46" i="1" s="1"/>
  <c r="J44" i="1"/>
  <c r="H30" i="1"/>
  <c r="E30" i="1" s="1"/>
  <c r="L30" i="1" s="1"/>
  <c r="N30" i="1" s="1"/>
  <c r="I45" i="1"/>
  <c r="K45" i="1" s="1"/>
  <c r="H34" i="1"/>
  <c r="J34" i="1" s="1"/>
  <c r="S11" i="1"/>
  <c r="Q9" i="1"/>
  <c r="K44" i="1"/>
  <c r="I47" i="1"/>
  <c r="K47" i="1" s="1"/>
  <c r="J47" i="1"/>
  <c r="A26" i="1" l="1"/>
  <c r="N43" i="1"/>
  <c r="J30" i="1"/>
  <c r="K17" i="1"/>
  <c r="E34" i="1"/>
  <c r="L34" i="1" s="1"/>
  <c r="J43" i="1"/>
  <c r="I34" i="1"/>
  <c r="I43" i="1"/>
  <c r="J25" i="1"/>
  <c r="I25" i="1"/>
  <c r="S9" i="1"/>
  <c r="T11" i="1"/>
  <c r="A28" i="1" l="1"/>
  <c r="A29" i="1" s="1"/>
  <c r="K16" i="1"/>
  <c r="N34" i="1"/>
  <c r="F43" i="1"/>
  <c r="K43" i="1"/>
  <c r="U11" i="1"/>
  <c r="T9" i="1"/>
  <c r="F25" i="1"/>
  <c r="K25" i="1"/>
  <c r="L25" i="1"/>
  <c r="N25" i="1" s="1"/>
  <c r="F30" i="1"/>
  <c r="K30" i="1"/>
  <c r="F34" i="1"/>
  <c r="K34" i="1"/>
  <c r="K15" i="1" l="1"/>
  <c r="M25" i="1"/>
  <c r="O25" i="1" s="1"/>
  <c r="M34" i="1"/>
  <c r="O34" i="1" s="1"/>
  <c r="V11" i="1"/>
  <c r="U9" i="1"/>
  <c r="M30" i="1"/>
  <c r="O30" i="1" s="1"/>
  <c r="M43" i="1"/>
  <c r="O43" i="1" s="1"/>
  <c r="K14" i="1" l="1"/>
  <c r="W11" i="1"/>
  <c r="V9" i="1"/>
  <c r="W9" i="1" l="1"/>
  <c r="X11" i="1"/>
  <c r="X9" i="1" l="1"/>
  <c r="Y11" i="1"/>
  <c r="Z11" i="1" l="1"/>
  <c r="Y9" i="1"/>
  <c r="Z9" i="1" l="1"/>
  <c r="AA11" i="1"/>
  <c r="AB11" i="1" l="1"/>
  <c r="AA9" i="1"/>
  <c r="AB9" i="1" l="1"/>
  <c r="AC11" i="1"/>
  <c r="AD11" i="1" l="1"/>
  <c r="AC9" i="1"/>
  <c r="AE11" i="1" l="1"/>
  <c r="AD9" i="1"/>
  <c r="AE9" i="1" l="1"/>
  <c r="AF11" i="1"/>
  <c r="AF9" i="1" l="1"/>
  <c r="AG11" i="1"/>
  <c r="AH11" i="1" l="1"/>
  <c r="AG9" i="1"/>
  <c r="AH9" i="1" l="1"/>
  <c r="AI11" i="1"/>
  <c r="AJ11" i="1" l="1"/>
  <c r="AI9" i="1"/>
  <c r="AJ9" i="1" l="1"/>
  <c r="AK11" i="1"/>
  <c r="AL11" i="1" l="1"/>
  <c r="AK9" i="1"/>
  <c r="AM11" i="1" l="1"/>
  <c r="AL9" i="1"/>
  <c r="AM9" i="1" l="1"/>
  <c r="AN11" i="1"/>
  <c r="AO11" i="1" l="1"/>
  <c r="AN9" i="1"/>
  <c r="AP11" i="1" l="1"/>
  <c r="AO9" i="1"/>
  <c r="AP9" i="1" l="1"/>
  <c r="AQ11" i="1"/>
  <c r="AQ9" i="1" l="1"/>
  <c r="AR11" i="1"/>
  <c r="AS11" i="1" l="1"/>
  <c r="AR9" i="1"/>
  <c r="AT11" i="1" l="1"/>
  <c r="AS9" i="1"/>
  <c r="AU11" i="1" l="1"/>
  <c r="AT9" i="1"/>
  <c r="AU9" i="1" l="1"/>
  <c r="AV11" i="1"/>
  <c r="AW11" i="1" l="1"/>
  <c r="AV9" i="1"/>
  <c r="AX11" i="1" l="1"/>
  <c r="AW9" i="1"/>
  <c r="AX9" i="1" l="1"/>
  <c r="AY11" i="1"/>
  <c r="AZ11" i="1" l="1"/>
  <c r="AY9" i="1"/>
  <c r="BA11" i="1" l="1"/>
  <c r="AZ9" i="1"/>
  <c r="BB11" i="1" l="1"/>
  <c r="BA9" i="1"/>
  <c r="BC11" i="1" l="1"/>
  <c r="BB9" i="1"/>
  <c r="BC9" i="1" l="1"/>
  <c r="BD11" i="1"/>
  <c r="BD9" i="1" l="1"/>
  <c r="BE11" i="1"/>
  <c r="BF11" i="1" l="1"/>
  <c r="BE9" i="1"/>
  <c r="BF9" i="1" l="1"/>
  <c r="BG11" i="1"/>
  <c r="BG9" i="1" l="1"/>
  <c r="BH11" i="1"/>
  <c r="BH9" i="1" l="1"/>
  <c r="BI11" i="1"/>
  <c r="BJ11" i="1" l="1"/>
  <c r="BI9" i="1"/>
  <c r="BK11" i="1" l="1"/>
  <c r="BJ9" i="1"/>
  <c r="BK9" i="1" l="1"/>
  <c r="BL11" i="1"/>
  <c r="BM11" i="1" l="1"/>
  <c r="BL9" i="1"/>
  <c r="BN11" i="1" l="1"/>
  <c r="BM9" i="1"/>
  <c r="BN9" i="1" l="1"/>
  <c r="BO11" i="1"/>
  <c r="BO9" i="1" l="1"/>
  <c r="BP11" i="1"/>
  <c r="BP9" i="1" l="1"/>
  <c r="BQ11" i="1"/>
  <c r="BR11" i="1" l="1"/>
  <c r="BQ9" i="1"/>
  <c r="BS11" i="1" l="1"/>
  <c r="BR9" i="1"/>
  <c r="BS9" i="1" l="1"/>
  <c r="BT11" i="1"/>
  <c r="BT9" i="1" l="1"/>
  <c r="BU11" i="1"/>
  <c r="BV11" i="1" l="1"/>
  <c r="BU9" i="1"/>
  <c r="BV9" i="1" l="1"/>
  <c r="BW11" i="1"/>
  <c r="BW9" i="1" l="1"/>
  <c r="BX11" i="1"/>
  <c r="BY11" i="1" l="1"/>
  <c r="BX9" i="1"/>
  <c r="BZ11" i="1" l="1"/>
  <c r="BY9" i="1"/>
  <c r="CA11" i="1" l="1"/>
  <c r="BZ9" i="1"/>
  <c r="CA9" i="1" l="1"/>
  <c r="CB11" i="1"/>
  <c r="CB9" i="1" l="1"/>
  <c r="CC11" i="1"/>
  <c r="CD11" i="1" l="1"/>
  <c r="CC9" i="1"/>
  <c r="CD9" i="1" l="1"/>
  <c r="CE11" i="1"/>
  <c r="CE9" i="1" l="1"/>
  <c r="CF11" i="1"/>
  <c r="CG11" i="1" l="1"/>
  <c r="CF9" i="1"/>
  <c r="CH11" i="1" l="1"/>
  <c r="CG9" i="1"/>
  <c r="CI11" i="1" l="1"/>
  <c r="CH9" i="1"/>
  <c r="CI9" i="1" l="1"/>
  <c r="CJ11" i="1"/>
  <c r="CJ9" i="1" l="1"/>
  <c r="CK11" i="1"/>
  <c r="CL11" i="1" l="1"/>
  <c r="CK9" i="1"/>
  <c r="CL9" i="1" l="1"/>
  <c r="CM11" i="1"/>
  <c r="CN11" i="1" l="1"/>
  <c r="CM9" i="1"/>
  <c r="CO11" i="1" l="1"/>
  <c r="CN9" i="1"/>
  <c r="CP11" i="1" l="1"/>
  <c r="CO9" i="1"/>
  <c r="CQ11" i="1" l="1"/>
  <c r="CP9" i="1"/>
  <c r="CQ9" i="1" l="1"/>
  <c r="CR11" i="1"/>
  <c r="CS11" i="1" l="1"/>
  <c r="CR9" i="1"/>
  <c r="CT11" i="1" l="1"/>
  <c r="CS9" i="1"/>
  <c r="CT9" i="1" l="1"/>
  <c r="CU11" i="1"/>
  <c r="CV11" i="1" l="1"/>
  <c r="CU9" i="1"/>
  <c r="CV9" i="1" l="1"/>
  <c r="CW11" i="1"/>
  <c r="CX11" i="1" l="1"/>
  <c r="CW9" i="1"/>
  <c r="CY11" i="1" l="1"/>
  <c r="CX9" i="1"/>
  <c r="CY9" i="1" l="1"/>
  <c r="CZ11" i="1"/>
  <c r="DA11" i="1" l="1"/>
  <c r="CZ9" i="1"/>
  <c r="DB11" i="1" l="1"/>
  <c r="DA9" i="1"/>
  <c r="DB9" i="1" l="1"/>
  <c r="DC11" i="1"/>
  <c r="DC9" i="1" l="1"/>
  <c r="DD11" i="1"/>
  <c r="DE11" i="1" l="1"/>
  <c r="DD9" i="1"/>
  <c r="DF11" i="1" l="1"/>
  <c r="DE9" i="1"/>
  <c r="DG11" i="1" l="1"/>
  <c r="DF9" i="1"/>
  <c r="DG9" i="1" l="1"/>
  <c r="DH11" i="1"/>
  <c r="DH9" i="1" l="1"/>
  <c r="DI11" i="1"/>
  <c r="DJ11" i="1" l="1"/>
  <c r="DI9" i="1"/>
  <c r="DJ9" i="1" l="1"/>
  <c r="DK11" i="1"/>
  <c r="DL11" i="1" l="1"/>
  <c r="DK9" i="1"/>
  <c r="DM11" i="1" l="1"/>
  <c r="DL9" i="1"/>
  <c r="DN11" i="1" l="1"/>
  <c r="DM9" i="1"/>
  <c r="DO11" i="1" l="1"/>
  <c r="DN9" i="1"/>
  <c r="DO9" i="1" l="1"/>
  <c r="DP11" i="1"/>
  <c r="DP9" i="1" l="1"/>
  <c r="DQ11" i="1"/>
  <c r="DR11" i="1" l="1"/>
  <c r="DQ9" i="1"/>
  <c r="DR9" i="1" l="1"/>
  <c r="DS11" i="1"/>
  <c r="DT11" i="1" l="1"/>
  <c r="DS9" i="1"/>
  <c r="DU11" i="1" l="1"/>
  <c r="DT9" i="1"/>
  <c r="DV11" i="1" l="1"/>
  <c r="DU9" i="1"/>
  <c r="DW11" i="1" l="1"/>
  <c r="DV9" i="1"/>
  <c r="DW9" i="1" l="1"/>
  <c r="DX11" i="1"/>
  <c r="DY11" i="1" l="1"/>
  <c r="DX9" i="1"/>
  <c r="DZ11" i="1" l="1"/>
  <c r="DY9" i="1"/>
  <c r="DZ9" i="1" l="1"/>
  <c r="EA11" i="1"/>
  <c r="EB11" i="1" l="1"/>
  <c r="EA9" i="1"/>
  <c r="EB9" i="1" l="1"/>
  <c r="EC11" i="1"/>
  <c r="ED11" i="1" l="1"/>
  <c r="EC9" i="1"/>
  <c r="EE11" i="1" l="1"/>
  <c r="ED9" i="1"/>
  <c r="EE9" i="1" l="1"/>
  <c r="EF11" i="1"/>
  <c r="EF9" i="1" s="1"/>
  <c r="E12" i="1"/>
  <c r="J12" i="1"/>
  <c r="M13" i="1"/>
  <c r="O13" i="1" s="1"/>
  <c r="K13" i="1"/>
  <c r="I12" i="1"/>
  <c r="F12" i="1" s="1"/>
  <c r="K12" i="1" l="1"/>
  <c r="G12" i="1"/>
  <c r="L12" i="1" s="1"/>
  <c r="N12" i="1" s="1"/>
  <c r="L14" i="1"/>
  <c r="N14" i="1" s="1"/>
  <c r="H14" i="1"/>
  <c r="J14" i="1" s="1"/>
  <c r="M12" i="1" l="1"/>
  <c r="O12" i="1" s="1"/>
</calcChain>
</file>

<file path=xl/sharedStrings.xml><?xml version="1.0" encoding="utf-8"?>
<sst xmlns="http://schemas.openxmlformats.org/spreadsheetml/2006/main" count="186" uniqueCount="159">
  <si>
    <t>WBS</t>
  </si>
  <si>
    <t>Work Breakdown Structure</t>
  </si>
  <si>
    <t>Tasks Name</t>
  </si>
  <si>
    <t>Date</t>
  </si>
  <si>
    <t>Duration</t>
  </si>
  <si>
    <t>Complete</t>
  </si>
  <si>
    <t>Assigned</t>
  </si>
  <si>
    <t>Remaining</t>
  </si>
  <si>
    <t>Start Date</t>
  </si>
  <si>
    <t>Today's Date</t>
  </si>
  <si>
    <t>Week Starts from</t>
  </si>
  <si>
    <t>Actual End</t>
  </si>
  <si>
    <t>Act. Assigned</t>
  </si>
  <si>
    <t>Act. Remaining</t>
  </si>
  <si>
    <t>Act. Duration</t>
  </si>
  <si>
    <t>Act. Complete</t>
  </si>
  <si>
    <t xml:space="preserve">Projected End </t>
  </si>
  <si>
    <r>
      <t>Sub Project (</t>
    </r>
    <r>
      <rPr>
        <b/>
        <sz val="10"/>
        <color theme="1"/>
        <rFont val="Calibri"/>
        <family val="2"/>
        <scheme val="minor"/>
      </rPr>
      <t>Level 1)</t>
    </r>
  </si>
  <si>
    <r>
      <t>Sub Project (</t>
    </r>
    <r>
      <rPr>
        <b/>
        <sz val="10"/>
        <color theme="1"/>
        <rFont val="Calibri"/>
        <family val="2"/>
        <scheme val="minor"/>
      </rPr>
      <t>Level 3)</t>
    </r>
  </si>
  <si>
    <r>
      <t>Sub Project (</t>
    </r>
    <r>
      <rPr>
        <b/>
        <sz val="10"/>
        <color theme="1"/>
        <rFont val="Calibri"/>
        <family val="2"/>
        <scheme val="minor"/>
      </rPr>
      <t>Level 2)</t>
    </r>
  </si>
  <si>
    <t>Project 1</t>
  </si>
  <si>
    <r>
      <t>Sub Project (</t>
    </r>
    <r>
      <rPr>
        <b/>
        <sz val="10"/>
        <color theme="1"/>
        <rFont val="Calibri"/>
        <family val="2"/>
        <scheme val="minor"/>
      </rPr>
      <t>Level 4)</t>
    </r>
  </si>
  <si>
    <t>Monday</t>
  </si>
  <si>
    <t>Predecessor</t>
  </si>
  <si>
    <t>Task that has been followed or replaced by another</t>
  </si>
  <si>
    <t>SETTINGS</t>
  </si>
  <si>
    <t>Team</t>
  </si>
  <si>
    <t>NAME</t>
  </si>
  <si>
    <t>E-MAIL</t>
  </si>
  <si>
    <t>PHONE</t>
  </si>
  <si>
    <t>Insert new row above this line</t>
  </si>
  <si>
    <t>Assigned to:</t>
  </si>
  <si>
    <t>Project</t>
  </si>
  <si>
    <t>Name of the Project</t>
  </si>
  <si>
    <t>Project Manager</t>
  </si>
  <si>
    <r>
      <t>TEMPLATE ROWS</t>
    </r>
    <r>
      <rPr>
        <sz val="12"/>
        <color theme="1"/>
        <rFont val="Calibri"/>
        <family val="2"/>
        <scheme val="minor"/>
      </rPr>
      <t xml:space="preserve"> (do not modify)</t>
    </r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</si>
  <si>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</si>
  <si>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</si>
  <si>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</si>
  <si>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</si>
  <si>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</si>
  <si>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</si>
  <si>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</si>
  <si>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</si>
  <si>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</si>
  <si>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</si>
  <si>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</si>
  <si>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rgb="FFFF0000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</si>
  <si>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</si>
  <si>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</si>
  <si>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</si>
  <si>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</si>
  <si>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</si>
  <si>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rgb="FFFF0000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</si>
  <si>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rgb="FFFF0000"/>
        <rFont val="Calibri"/>
        <family val="2"/>
      </rPr>
      <t>TEMPLATE</t>
    </r>
    <r>
      <rPr>
        <sz val="11"/>
        <color rgb="FFFF0000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</si>
  <si>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</si>
  <si>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</si>
  <si>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</si>
  <si>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</si>
  <si>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</si>
  <si>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</si>
  <si>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</si>
  <si>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</si>
  <si>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theme="1"/>
        <rFont val="Calibri"/>
        <family val="2"/>
        <scheme val="minor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</si>
  <si>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</si>
  <si>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</si>
  <si>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</si>
  <si>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</si>
  <si>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</si>
  <si>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</si>
  <si>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</si>
  <si>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</si>
  <si>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</si>
  <si>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</si>
  <si>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</si>
  <si>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</si>
  <si>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</si>
  <si>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</si>
  <si>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</si>
  <si>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</si>
  <si>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Terminology</t>
  </si>
  <si>
    <t>How can I print the Gantt Chart?</t>
  </si>
  <si>
    <t>To print the Gantt Chart first you need to define the printing area by selecting the range of cells that you</t>
  </si>
  <si>
    <r>
      <t xml:space="preserve">want to print then go to </t>
    </r>
    <r>
      <rPr>
        <b/>
        <sz val="11"/>
        <color theme="1"/>
        <rFont val="Calibri"/>
        <family val="2"/>
        <scheme val="minor"/>
      </rPr>
      <t>Page Layout tab</t>
    </r>
    <r>
      <rPr>
        <sz val="11"/>
        <color theme="1"/>
        <rFont val="Calibri"/>
        <family val="2"/>
        <scheme val="minor"/>
      </rPr>
      <t xml:space="preserve"> in the ribbon, click on the</t>
    </r>
    <r>
      <rPr>
        <b/>
        <sz val="11"/>
        <color theme="1"/>
        <rFont val="Calibri"/>
        <family val="2"/>
        <scheme val="minor"/>
      </rPr>
      <t xml:space="preserve"> Print Area</t>
    </r>
    <r>
      <rPr>
        <sz val="11"/>
        <color theme="1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Set Print Area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</si>
  <si>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FF0000"/>
        <rFont val="Calibri"/>
        <family val="2"/>
        <scheme val="minor"/>
      </rPr>
      <t>Important:</t>
    </r>
    <r>
      <rPr>
        <sz val="11"/>
        <color theme="1"/>
        <rFont val="Calibri"/>
        <family val="2"/>
        <scheme val="minor"/>
      </rPr>
      <t xml:space="preserve"> The number of selected cells can be wider than default printing area which may results in </t>
    </r>
  </si>
  <si>
    <t>split printouts.</t>
  </si>
  <si>
    <r>
      <t xml:space="preserve">To adjust print out scaling or orientation click on </t>
    </r>
    <r>
      <rPr>
        <b/>
        <sz val="11"/>
        <color theme="1"/>
        <rFont val="Calibri"/>
        <family val="2"/>
        <scheme val="minor"/>
      </rPr>
      <t>Margins</t>
    </r>
    <r>
      <rPr>
        <sz val="11"/>
        <color theme="1"/>
        <rFont val="Calibri"/>
        <family val="2"/>
        <scheme val="minor"/>
      </rPr>
      <t xml:space="preserve">  &gt; </t>
    </r>
    <r>
      <rPr>
        <b/>
        <sz val="11"/>
        <color theme="1"/>
        <rFont val="Calibri"/>
        <family val="2"/>
        <scheme val="minor"/>
      </rPr>
      <t>Custom Margins</t>
    </r>
    <r>
      <rPr>
        <sz val="11"/>
        <color theme="1"/>
        <rFont val="Calibri"/>
        <family val="2"/>
        <scheme val="minor"/>
      </rPr>
      <t xml:space="preserve"> then in the dialogue window </t>
    </r>
  </si>
  <si>
    <r>
      <t xml:space="preserve">click on the </t>
    </r>
    <r>
      <rPr>
        <b/>
        <sz val="11"/>
        <color theme="1"/>
        <rFont val="Calibri"/>
        <family val="2"/>
        <scheme val="minor"/>
      </rPr>
      <t>Page</t>
    </r>
    <r>
      <rPr>
        <sz val="11"/>
        <color theme="1"/>
        <rFont val="Calibri"/>
        <family val="2"/>
        <scheme val="minor"/>
      </rPr>
      <t xml:space="preserve"> tab and adjust printing </t>
    </r>
    <r>
      <rPr>
        <b/>
        <sz val="11"/>
        <color theme="1"/>
        <rFont val="Calibri"/>
        <family val="2"/>
        <scheme val="minor"/>
      </rPr>
      <t>Orientation</t>
    </r>
    <r>
      <rPr>
        <sz val="11"/>
        <color theme="1"/>
        <rFont val="Calibri"/>
        <family val="2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Scaling</t>
    </r>
    <r>
      <rPr>
        <sz val="11"/>
        <color theme="1"/>
        <rFont val="Calibri"/>
        <family val="2"/>
        <scheme val="minor"/>
      </rPr>
      <t xml:space="preserve"> settings as desired.</t>
    </r>
  </si>
  <si>
    <t>How to start task after the end of predecessor task?</t>
  </si>
  <si>
    <t xml:space="preserve">When you need to start new task after the end of predecessor task, you can do the following: </t>
  </si>
  <si>
    <r>
      <t xml:space="preserve">column </t>
    </r>
    <r>
      <rPr>
        <b/>
        <sz val="11"/>
        <color theme="1"/>
        <rFont val="Calibri"/>
        <family val="2"/>
        <scheme val="minor"/>
      </rPr>
      <t>Actual End</t>
    </r>
    <r>
      <rPr>
        <sz val="11"/>
        <color theme="1"/>
        <rFont val="Calibri"/>
        <family val="2"/>
        <scheme val="minor"/>
      </rPr>
      <t>.</t>
    </r>
  </si>
  <si>
    <r>
      <t xml:space="preserve">new task on the next working day, where </t>
    </r>
    <r>
      <rPr>
        <b/>
        <sz val="11"/>
        <color theme="1"/>
        <rFont val="Calibri"/>
        <family val="2"/>
        <scheme val="minor"/>
      </rPr>
      <t>ActualEnd</t>
    </r>
    <r>
      <rPr>
        <sz val="11"/>
        <color theme="1"/>
        <rFont val="Calibri"/>
        <family val="2"/>
        <scheme val="minor"/>
      </rPr>
      <t xml:space="preserve"> is the date of the end of predecessor task in the </t>
    </r>
  </si>
  <si>
    <r>
      <t xml:space="preserve">in the Start Date you can enter the following formula </t>
    </r>
    <r>
      <rPr>
        <b/>
        <sz val="11"/>
        <color theme="1"/>
        <rFont val="Calibri"/>
        <family val="2"/>
        <scheme val="minor"/>
      </rPr>
      <t>=ActualEnd + 1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=WORKDAY(ActualEnd,1)</t>
    </r>
    <r>
      <rPr>
        <sz val="11"/>
        <color theme="1"/>
        <rFont val="Calibri"/>
        <family val="2"/>
        <scheme val="minor"/>
      </rPr>
      <t xml:space="preserve"> to start</t>
    </r>
  </si>
  <si>
    <t>What is the difference between Duration and Actual Duration?</t>
  </si>
  <si>
    <r>
      <t xml:space="preserve">The </t>
    </r>
    <r>
      <rPr>
        <b/>
        <sz val="11"/>
        <color theme="1"/>
        <rFont val="Calibri"/>
        <family val="2"/>
        <scheme val="minor"/>
      </rPr>
      <t>Duration</t>
    </r>
    <r>
      <rPr>
        <sz val="11"/>
        <color theme="1"/>
        <rFont val="Calibri"/>
        <family val="2"/>
        <scheme val="minor"/>
      </rPr>
      <t xml:space="preserve"> is used to define expected duration of the task.  </t>
    </r>
    <r>
      <rPr>
        <b/>
        <sz val="11"/>
        <color theme="1"/>
        <rFont val="Calibri"/>
        <family val="2"/>
        <scheme val="minor"/>
      </rPr>
      <t>Actual Duration</t>
    </r>
    <r>
      <rPr>
        <sz val="11"/>
        <color theme="1"/>
        <rFont val="Calibri"/>
        <family val="2"/>
        <scheme val="minor"/>
      </rPr>
      <t xml:space="preserve"> defines the total length of </t>
    </r>
  </si>
  <si>
    <t>time of the task - even if it exceeds the predicted duration or if the task was finished ahead of schedule.</t>
  </si>
  <si>
    <t>following tasks when you use formula to enter start date as explained above.</t>
  </si>
  <si>
    <r>
      <t xml:space="preserve">For your convenience, </t>
    </r>
    <r>
      <rPr>
        <b/>
        <sz val="11"/>
        <color theme="1"/>
        <rFont val="Calibri"/>
        <family val="2"/>
        <scheme val="minor"/>
      </rPr>
      <t>Actual Duration</t>
    </r>
    <r>
      <rPr>
        <sz val="11"/>
        <color theme="1"/>
        <rFont val="Calibri"/>
        <family val="2"/>
        <scheme val="minor"/>
      </rPr>
      <t xml:space="preserve"> corrects </t>
    </r>
    <r>
      <rPr>
        <b/>
        <sz val="11"/>
        <color theme="1"/>
        <rFont val="Calibri"/>
        <family val="2"/>
        <scheme val="minor"/>
      </rPr>
      <t>Actual End</t>
    </r>
    <r>
      <rPr>
        <sz val="11"/>
        <color theme="1"/>
        <rFont val="Calibri"/>
        <family val="2"/>
        <scheme val="minor"/>
      </rPr>
      <t xml:space="preserve"> date and thereby adjusts start date of any</t>
    </r>
  </si>
  <si>
    <t>Help</t>
  </si>
  <si>
    <t>How to insert new tasks and subtasks in to the project?</t>
  </si>
  <si>
    <t>The Project Manager Gantt Chart contains Template rows, which you can use to insert new tasks into your</t>
  </si>
  <si>
    <t>click on the row reference above which you need to insert your new task and select Insert Copied Cell.</t>
  </si>
  <si>
    <t xml:space="preserve">Note that WBS task and subtask numbering is automated. You can also use the same technique to insert </t>
  </si>
  <si>
    <t>new projects.</t>
  </si>
  <si>
    <r>
      <t>project. You can copy entire row by clicking on the row reference number then copy it (</t>
    </r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>) then right</t>
    </r>
  </si>
  <si>
    <t xml:space="preserve">If you are inserting new task after the last task be sure to check formulas in following columns: </t>
  </si>
  <si>
    <r>
      <rPr>
        <b/>
        <sz val="11"/>
        <color theme="1"/>
        <rFont val="Calibri"/>
        <family val="2"/>
        <scheme val="minor"/>
      </rPr>
      <t>Date, Complete, Projected End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Actual End</t>
    </r>
    <r>
      <rPr>
        <sz val="11"/>
        <color theme="1"/>
        <rFont val="Calibri"/>
        <family val="2"/>
        <scheme val="minor"/>
      </rPr>
      <t>. Each of this formulas contain references to the cells</t>
    </r>
  </si>
  <si>
    <t>HELP</t>
  </si>
  <si>
    <t>For any questions regarding use of this template please email us.</t>
  </si>
  <si>
    <t>Need more help or have a question?</t>
  </si>
  <si>
    <t>How to begin using Gantt Chart?</t>
  </si>
  <si>
    <t>● Only modify cells with Blue background, including Week Starts from and Start Date, which determines</t>
  </si>
  <si>
    <t xml:space="preserve">    the first day of the gantt chart.</t>
  </si>
  <si>
    <t xml:space="preserve">● Cells with Grey background in column Task Name and Assigned To can also be modified as well as other </t>
  </si>
  <si>
    <t xml:space="preserve">    cells, but with care as they contain formulas, which summarize information from all subtasks of that </t>
  </si>
  <si>
    <t xml:space="preserve">    project.</t>
  </si>
  <si>
    <t>● You can begin gantt chart from any day of the week by choosing it from the drop down list in cell C8.</t>
  </si>
  <si>
    <t>● Only 120 days are shown at once, the Gantt Chart is limited by maximum 365 days, but you can adjust it</t>
  </si>
  <si>
    <t xml:space="preserve">    by changing settings of the scrollbar.</t>
  </si>
  <si>
    <t>● Use the scrollbar to change the range of dates displayed on the gantt chart.</t>
  </si>
  <si>
    <r>
      <t xml:space="preserve">below </t>
    </r>
    <r>
      <rPr>
        <b/>
        <sz val="11"/>
        <color theme="1"/>
        <rFont val="Calibri"/>
        <family val="2"/>
        <scheme val="minor"/>
      </rPr>
      <t>=MAX(H41:H46)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=SUMPRODUCT(E41:E46,G41:G46)/SUM(E41:E46)</t>
    </r>
    <r>
      <rPr>
        <sz val="11"/>
        <color theme="1"/>
        <rFont val="Calibri"/>
        <family val="2"/>
        <scheme val="minor"/>
      </rPr>
      <t xml:space="preserve"> where the range </t>
    </r>
    <r>
      <rPr>
        <b/>
        <sz val="11"/>
        <color theme="1"/>
        <rFont val="Calibri"/>
        <family val="2"/>
        <scheme val="minor"/>
      </rPr>
      <t>H41:H46</t>
    </r>
    <r>
      <rPr>
        <sz val="11"/>
        <color theme="1"/>
        <rFont val="Calibri"/>
        <family val="2"/>
        <scheme val="minor"/>
      </rPr>
      <t>,</t>
    </r>
  </si>
  <si>
    <r>
      <rPr>
        <b/>
        <sz val="11"/>
        <color theme="1"/>
        <rFont val="Calibri"/>
        <family val="2"/>
        <scheme val="minor"/>
      </rPr>
      <t>E41:E46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G41:G46</t>
    </r>
    <r>
      <rPr>
        <sz val="11"/>
        <color theme="1"/>
        <rFont val="Calibri"/>
        <family val="2"/>
        <scheme val="minor"/>
      </rPr>
      <t xml:space="preserve"> is the range of cells that this formula computes. You can change this references to</t>
    </r>
  </si>
  <si>
    <t>include new tasks.</t>
  </si>
  <si>
    <t>Click to veiw video help</t>
  </si>
  <si>
    <t>Send e-mail</t>
  </si>
  <si>
    <t>Andrew Carreiro</t>
  </si>
  <si>
    <t>ajc6988@psu.edu</t>
  </si>
  <si>
    <t>Yue Lian</t>
  </si>
  <si>
    <t>Colton Sparvero</t>
  </si>
  <si>
    <t>Deliverables</t>
  </si>
  <si>
    <t>Online Search</t>
  </si>
  <si>
    <t>Literature Review</t>
  </si>
  <si>
    <t>Project Brief</t>
  </si>
  <si>
    <t>Paper Demo</t>
  </si>
  <si>
    <t>Project Specs</t>
  </si>
  <si>
    <t>Charts and Networks</t>
  </si>
  <si>
    <t>Implementation</t>
  </si>
  <si>
    <t>Enhanced Implementation</t>
  </si>
  <si>
    <t>Midterm PPT and Presentation</t>
  </si>
  <si>
    <t>Testing</t>
  </si>
  <si>
    <t>Revise, Redo</t>
  </si>
  <si>
    <t>Written Report + PPT + Presentation</t>
  </si>
  <si>
    <t>cjs270@psu.edu</t>
  </si>
  <si>
    <t>yzl318@psu.edu</t>
  </si>
  <si>
    <t>Front End (In progress)</t>
  </si>
  <si>
    <t>Group Me</t>
  </si>
  <si>
    <t>Design Home Page with Seach Bar</t>
  </si>
  <si>
    <t>Develop Map Page</t>
  </si>
  <si>
    <t>Overlay Crime rate data on map</t>
  </si>
  <si>
    <t>Backend</t>
  </si>
  <si>
    <t>Configure Data</t>
  </si>
  <si>
    <t>Create Data Models</t>
  </si>
  <si>
    <t>API</t>
  </si>
  <si>
    <t>Interact with API frontend</t>
  </si>
  <si>
    <t>SafeZone</t>
  </si>
  <si>
    <t>Format Google Maps API</t>
  </si>
  <si>
    <t>Collect and Insert Chicago Data</t>
  </si>
  <si>
    <t>2.1.1</t>
  </si>
  <si>
    <t>Search Bar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</si>
</sst>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ddd"/>
    <numFmt numFmtId="165" formatCode="dd\ mmm\ yyyy\,\ dddd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0"/>
      <color theme="0"/>
      <name val="Calibri"/>
      <family val="2"/>
      <scheme val="minor"/>
    </font>
    <font>
      <sz val="24"/>
      <color theme="4" tint="-0.249977111117893"/>
      <name val="Arial"/>
      <family val="2"/>
    </font>
    <font>
      <sz val="11"/>
      <color theme="1"/>
      <name val="Arial"/>
      <family val="2"/>
    </font>
    <font>
      <sz val="18"/>
      <color theme="0"/>
      <name val="Arial"/>
      <family val="2"/>
    </font>
    <font>
      <b/>
      <sz val="14"/>
      <color theme="0"/>
      <name val="Arial"/>
      <family val="2"/>
    </font>
    <font>
      <sz val="11"/>
      <color theme="1" tint="0.34998626667073579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4" tint="-0.249977111117893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11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24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/>
      <bottom style="thin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textRotation="9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5" fillId="0" borderId="0" xfId="0" applyNumberFormat="1" applyFont="1" applyAlignment="1">
      <alignment horizontal="center" textRotation="90"/>
    </xf>
    <xf numFmtId="0" fontId="6" fillId="0" borderId="7" xfId="0" applyFont="1" applyBorder="1" applyAlignment="1">
      <alignment textRotation="30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  <xf numFmtId="0" fontId="10" fillId="5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horizontal="left" vertical="center" indent="1"/>
    </xf>
    <xf numFmtId="0" fontId="13" fillId="6" borderId="8" xfId="0" applyFont="1" applyFill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4" fillId="0" borderId="8" xfId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15" fillId="0" borderId="0" xfId="0" applyFont="1" applyAlignment="1">
      <alignment vertical="center"/>
    </xf>
    <xf numFmtId="0" fontId="6" fillId="0" borderId="0" xfId="0" applyFont="1" applyBorder="1" applyAlignment="1">
      <alignment textRotation="30"/>
    </xf>
    <xf numFmtId="0" fontId="12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textRotation="90"/>
    </xf>
    <xf numFmtId="0" fontId="2" fillId="0" borderId="0" xfId="0" applyFont="1" applyFill="1" applyAlignment="1">
      <alignment textRotation="90"/>
    </xf>
    <xf numFmtId="14" fontId="0" fillId="0" borderId="0" xfId="0" applyNumberFormat="1" applyFont="1" applyBorder="1" applyAlignment="1">
      <alignment horizontal="center" vertical="center"/>
    </xf>
    <xf numFmtId="0" fontId="20" fillId="0" borderId="0" xfId="0" applyFont="1" applyFill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14" fillId="0" borderId="0" xfId="1" applyFill="1" applyBorder="1" applyAlignment="1" applyProtection="1">
      <protection hidden="1"/>
    </xf>
    <xf numFmtId="0" fontId="22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0" fontId="30" fillId="0" borderId="0" xfId="0" applyFont="1" applyFill="1" applyBorder="1" applyProtection="1">
      <protection hidden="1"/>
    </xf>
    <xf numFmtId="0" fontId="31" fillId="0" borderId="0" xfId="0" applyFont="1" applyFill="1" applyBorder="1" applyAlignment="1" applyProtection="1">
      <alignment horizontal="left"/>
      <protection hidden="1"/>
    </xf>
    <xf numFmtId="0" fontId="31" fillId="0" borderId="0" xfId="0" applyFont="1" applyFill="1" applyBorder="1" applyProtection="1">
      <protection hidden="1"/>
    </xf>
    <xf numFmtId="0" fontId="22" fillId="0" borderId="0" xfId="0" applyFont="1" applyFill="1" applyBorder="1" applyAlignment="1" applyProtection="1">
      <alignment horizontal="right" vertical="top" readingOrder="1"/>
      <protection hidden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NumberFormat="1" applyFont="1" applyFill="1" applyAlignment="1" applyProtection="1">
      <alignment horizontal="center" vertical="center"/>
      <protection locked="0"/>
    </xf>
    <xf numFmtId="9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left" vertical="center" indent="1"/>
      <protection locked="0"/>
    </xf>
    <xf numFmtId="0" fontId="2" fillId="4" borderId="1" xfId="0" applyFont="1" applyFill="1" applyBorder="1" applyAlignment="1" applyProtection="1">
      <alignment horizontal="left" vertical="center" indent="1"/>
      <protection locked="0"/>
    </xf>
    <xf numFmtId="14" fontId="2" fillId="4" borderId="1" xfId="0" applyNumberFormat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9" fontId="2" fillId="4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left" vertical="center" indent="2"/>
      <protection locked="0"/>
    </xf>
    <xf numFmtId="0" fontId="2" fillId="4" borderId="1" xfId="0" applyFont="1" applyFill="1" applyBorder="1" applyAlignment="1" applyProtection="1">
      <alignment horizontal="left" vertical="center" indent="2"/>
      <protection locked="0"/>
    </xf>
    <xf numFmtId="14" fontId="2" fillId="4" borderId="2" xfId="0" applyNumberFormat="1" applyFont="1" applyFill="1" applyBorder="1" applyAlignment="1" applyProtection="1">
      <alignment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9" fontId="2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2" fillId="4" borderId="6" xfId="0" applyFont="1" applyFill="1" applyBorder="1" applyAlignment="1" applyProtection="1">
      <alignment horizontal="left" vertical="center" indent="3"/>
      <protection locked="0"/>
    </xf>
    <xf numFmtId="0" fontId="2" fillId="4" borderId="1" xfId="0" applyFont="1" applyFill="1" applyBorder="1" applyAlignment="1" applyProtection="1">
      <alignment horizontal="left" vertical="center" indent="3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 indent="4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4" borderId="6" xfId="0" applyFont="1" applyFill="1" applyBorder="1" applyAlignment="1" applyProtection="1">
      <alignment horizontal="left" vertical="center" indent="4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32" fillId="3" borderId="0" xfId="0" applyFont="1" applyFill="1"/>
    <xf numFmtId="0" fontId="33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7" fillId="8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6" fillId="8" borderId="0" xfId="0" applyFont="1" applyFill="1" applyAlignment="1">
      <alignment horizontal="left" vertical="center" indent="1"/>
    </xf>
    <xf numFmtId="0" fontId="14" fillId="0" borderId="0" xfId="1" applyAlignment="1">
      <alignment horizontal="left" vertical="center" indent="1"/>
    </xf>
    <xf numFmtId="0" fontId="34" fillId="0" borderId="0" xfId="0" applyFont="1"/>
    <xf numFmtId="0" fontId="14" fillId="0" borderId="0" xfId="1" applyAlignment="1">
      <alignment horizontal="left" vertical="center"/>
    </xf>
    <xf numFmtId="0" fontId="14" fillId="0" borderId="0" xfId="1" applyAlignment="1">
      <alignment vertical="center"/>
    </xf>
    <xf numFmtId="0" fontId="35" fillId="0" borderId="0" xfId="0" applyFont="1" applyAlignment="1">
      <alignment horizontal="left" indent="1"/>
    </xf>
    <xf numFmtId="0" fontId="2" fillId="0" borderId="0" xfId="0" applyNumberFormat="1" applyFont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2" fillId="4" borderId="5" xfId="0" applyFont="1" applyFill="1" applyBorder="1" applyAlignment="1" applyProtection="1">
      <alignment horizontal="left" vertical="center" indent="1"/>
      <protection locked="0"/>
    </xf>
    <xf numFmtId="14" fontId="2" fillId="4" borderId="0" xfId="0" applyNumberFormat="1" applyFont="1" applyFill="1" applyBorder="1" applyAlignment="1" applyProtection="1">
      <alignment vertical="center"/>
      <protection locked="0"/>
    </xf>
    <xf numFmtId="9" fontId="2" fillId="4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horizontal="left" vertical="center" indent="1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2" fillId="0" borderId="9" xfId="0" applyFont="1" applyBorder="1" applyAlignment="1">
      <alignment horizontal="left" vertical="center" indent="1"/>
    </xf>
    <xf numFmtId="0" fontId="12" fillId="0" borderId="10" xfId="0" applyFont="1" applyBorder="1" applyAlignment="1">
      <alignment horizontal="left" vertical="center" indent="1"/>
    </xf>
    <xf numFmtId="165" fontId="0" fillId="0" borderId="0" xfId="0" applyNumberFormat="1" applyFont="1" applyAlignment="1">
      <alignment horizontal="center" vertical="center"/>
    </xf>
    <xf numFmtId="14" fontId="0" fillId="4" borderId="11" xfId="0" applyNumberFormat="1" applyFont="1" applyFill="1" applyBorder="1" applyAlignment="1" applyProtection="1">
      <alignment horizontal="center" vertical="center"/>
      <protection locked="0"/>
    </xf>
    <xf numFmtId="14" fontId="0" fillId="4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Font="1" applyBorder="1" applyAlignment="1">
      <alignment horizontal="center" vertical="center"/>
    </xf>
    <xf numFmtId="0" fontId="0" fillId="0" borderId="0" xfId="0" applyFill="1" applyBorder="1" applyAlignment="1" applyProtection="1">
      <alignment horizontal="left"/>
      <protection hidden="1"/>
    </xf>
    <xf numFmtId="0" fontId="19" fillId="0" borderId="0" xfId="0" applyFont="1" applyFill="1" applyBorder="1" applyAlignment="1" applyProtection="1">
      <alignment horizontal="left" vertical="center"/>
      <protection hidden="1"/>
    </xf>
    <xf numFmtId="0" fontId="23" fillId="3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</cellXfs>
  <cellStyles count="2">
    <cellStyle name="Hyperlink" xfId="1" builtinId="8"/>
    <cellStyle name="Normal" xfId="0" builtinId="0"/>
  </cellStyles>
  <dxfs count="62"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border>
        <left style="thin">
          <color theme="5"/>
        </left>
        <top style="thin">
          <color theme="5"/>
        </top>
        <bottom style="thin">
          <color theme="5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lightDown">
          <f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C$8" horiz="1" max="245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25400</xdr:rowOff>
        </xdr:from>
        <xdr:to>
          <xdr:col>5</xdr:col>
          <xdr:colOff>0</xdr:colOff>
          <xdr:row>8</xdr:row>
          <xdr:rowOff>266700</xdr:rowOff>
        </xdr:to>
        <xdr:sp macro="" textlink="">
          <xdr:nvSpPr>
            <xdr:cNvPr id="1037" name="Scroll Bar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7</xdr:col>
      <xdr:colOff>476250</xdr:colOff>
      <xdr:row>0</xdr:row>
      <xdr:rowOff>95250</xdr:rowOff>
    </xdr:from>
    <xdr:to>
      <xdr:col>15</xdr:col>
      <xdr:colOff>123825</xdr:colOff>
      <xdr:row>2</xdr:row>
      <xdr:rowOff>19050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95250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js270@psu.edu" TargetMode="External"/><Relationship Id="rId2" Type="http://schemas.openxmlformats.org/officeDocument/2006/relationships/hyperlink" Target="mailto:yzl318@psu.edu" TargetMode="External"/><Relationship Id="rId1" Type="http://schemas.openxmlformats.org/officeDocument/2006/relationships/hyperlink" Target="mailto:ajc6988@psu.ed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showGridLines="0" topLeftCell="A3" workbookViewId="0">
      <selection activeCell="D19" sqref="D19"/>
    </sheetView>
  </sheetViews>
  <sheetFormatPr defaultColWidth="9.1796875" defaultRowHeight="18" customHeight="1" x14ac:dyDescent="0.35"/>
  <cols>
    <col min="1" max="1" width="3.1796875" style="16" customWidth="1"/>
    <col min="2" max="2" width="2.81640625" style="16" customWidth="1"/>
    <col min="3" max="3" width="27" style="16" customWidth="1"/>
    <col min="4" max="4" width="34.1796875" style="16" customWidth="1"/>
    <col min="5" max="5" width="21" style="16" customWidth="1"/>
    <col min="6" max="6" width="3.1796875" style="16" customWidth="1"/>
    <col min="7" max="16384" width="9.1796875" style="16"/>
  </cols>
  <sheetData>
    <row r="1" spans="2:7" s="14" customFormat="1" ht="32.15" customHeight="1" x14ac:dyDescent="0.3">
      <c r="B1" s="13" t="s">
        <v>25</v>
      </c>
      <c r="C1" s="13"/>
      <c r="D1" s="13"/>
      <c r="E1" s="13"/>
      <c r="F1" s="13"/>
      <c r="G1" s="13"/>
    </row>
    <row r="4" spans="2:7" ht="22" customHeight="1" x14ac:dyDescent="0.35">
      <c r="B4" s="17" t="s">
        <v>32</v>
      </c>
      <c r="C4" s="15"/>
      <c r="D4" s="15"/>
      <c r="E4" s="15"/>
      <c r="F4" s="15"/>
    </row>
    <row r="6" spans="2:7" ht="18" customHeight="1" x14ac:dyDescent="0.35">
      <c r="C6" s="26" t="s">
        <v>33</v>
      </c>
      <c r="D6" s="120" t="s">
        <v>154</v>
      </c>
      <c r="E6" s="121"/>
    </row>
    <row r="8" spans="2:7" ht="22" customHeight="1" x14ac:dyDescent="0.35">
      <c r="B8" s="17" t="s">
        <v>26</v>
      </c>
      <c r="C8" s="15"/>
      <c r="D8" s="15"/>
      <c r="E8" s="15"/>
      <c r="F8" s="15"/>
    </row>
    <row r="9" spans="2:7" ht="18" customHeight="1" x14ac:dyDescent="0.35">
      <c r="C9" s="23"/>
      <c r="D9" s="23"/>
      <c r="E9" s="23"/>
    </row>
    <row r="10" spans="2:7" ht="18" customHeight="1" x14ac:dyDescent="0.35">
      <c r="C10" s="23" t="s">
        <v>34</v>
      </c>
      <c r="D10" s="120" t="s">
        <v>125</v>
      </c>
      <c r="E10" s="121"/>
    </row>
    <row r="12" spans="2:7" ht="18" customHeight="1" x14ac:dyDescent="0.35">
      <c r="C12" s="18" t="s">
        <v>27</v>
      </c>
      <c r="D12" s="18" t="s">
        <v>28</v>
      </c>
      <c r="E12" s="18" t="s">
        <v>29</v>
      </c>
    </row>
    <row r="13" spans="2:7" ht="18" customHeight="1" x14ac:dyDescent="0.35">
      <c r="C13" s="19" t="s">
        <v>125</v>
      </c>
      <c r="D13" s="22" t="s">
        <v>126</v>
      </c>
      <c r="E13" s="19" t="s">
        <v>145</v>
      </c>
    </row>
    <row r="14" spans="2:7" ht="18" customHeight="1" x14ac:dyDescent="0.35">
      <c r="C14" s="19" t="s">
        <v>127</v>
      </c>
      <c r="D14" s="22" t="s">
        <v>143</v>
      </c>
      <c r="E14" s="19" t="s">
        <v>145</v>
      </c>
    </row>
    <row r="15" spans="2:7" ht="18" customHeight="1" x14ac:dyDescent="0.35">
      <c r="C15" s="19" t="s">
        <v>128</v>
      </c>
      <c r="D15" s="22" t="s">
        <v>142</v>
      </c>
      <c r="E15" s="19" t="s">
        <v>145</v>
      </c>
    </row>
    <row r="16" spans="2:7" ht="18" customHeight="1" x14ac:dyDescent="0.35">
      <c r="C16" s="19"/>
      <c r="D16" s="22"/>
      <c r="E16" s="19"/>
    </row>
    <row r="17" spans="3:5" ht="18" customHeight="1" x14ac:dyDescent="0.35">
      <c r="C17" s="19"/>
      <c r="D17" s="22"/>
      <c r="E17" s="19"/>
    </row>
    <row r="18" spans="3:5" ht="18" customHeight="1" x14ac:dyDescent="0.35">
      <c r="C18" s="19"/>
      <c r="D18" s="19"/>
      <c r="E18" s="19"/>
    </row>
    <row r="19" spans="3:5" ht="18" customHeight="1" x14ac:dyDescent="0.35">
      <c r="C19" s="19"/>
      <c r="D19" s="19"/>
      <c r="E19" s="19"/>
    </row>
    <row r="20" spans="3:5" ht="18" customHeight="1" x14ac:dyDescent="0.35">
      <c r="C20" s="19"/>
      <c r="D20" s="19"/>
      <c r="E20" s="19"/>
    </row>
    <row r="21" spans="3:5" ht="18" customHeight="1" x14ac:dyDescent="0.35">
      <c r="C21" s="19"/>
      <c r="D21" s="19"/>
      <c r="E21" s="19"/>
    </row>
    <row r="22" spans="3:5" ht="18" customHeight="1" x14ac:dyDescent="0.35">
      <c r="C22" s="19"/>
      <c r="D22" s="19"/>
      <c r="E22" s="19"/>
    </row>
    <row r="23" spans="3:5" ht="18" customHeight="1" x14ac:dyDescent="0.35">
      <c r="C23" s="19"/>
      <c r="D23" s="19"/>
      <c r="E23" s="19"/>
    </row>
    <row r="24" spans="3:5" ht="18" customHeight="1" x14ac:dyDescent="0.35">
      <c r="C24" s="19"/>
      <c r="D24" s="19"/>
      <c r="E24" s="19"/>
    </row>
    <row r="25" spans="3:5" ht="18" customHeight="1" x14ac:dyDescent="0.35">
      <c r="C25" s="19"/>
      <c r="D25" s="19"/>
      <c r="E25" s="19"/>
    </row>
    <row r="26" spans="3:5" ht="18" customHeight="1" x14ac:dyDescent="0.35">
      <c r="C26" s="20"/>
      <c r="D26" s="21" t="s">
        <v>30</v>
      </c>
      <c r="E26" s="20"/>
    </row>
  </sheetData>
  <mergeCells count="2">
    <mergeCell ref="D6:E6"/>
    <mergeCell ref="D10:E10"/>
  </mergeCells>
  <hyperlinks>
    <hyperlink ref="D13" r:id="rId1" xr:uid="{00000000-0004-0000-0000-000000000000}"/>
    <hyperlink ref="D14" r:id="rId2" xr:uid="{3750C18E-56F4-4640-9CC0-FB70133148FC}"/>
    <hyperlink ref="D15" r:id="rId3" xr:uid="{BB73C4EE-2A0D-4527-BEB4-E35DAA97B544}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F48"/>
  <sheetViews>
    <sheetView showGridLines="0" tabSelected="1" workbookViewId="0">
      <pane xSplit="16" ySplit="11" topLeftCell="Q21" activePane="bottomRight" state="frozen"/>
      <selection pane="topRight" activeCell="P1" sqref="P1"/>
      <selection pane="bottomLeft" activeCell="A11" sqref="A11"/>
      <selection pane="bottomRight" activeCell="B39" sqref="B39"/>
    </sheetView>
  </sheetViews>
  <sheetFormatPr defaultColWidth="9.1796875" defaultRowHeight="13" x14ac:dyDescent="0.35"/>
  <cols>
    <col min="1" max="1" width="9.1796875" style="2"/>
    <col min="2" max="2" width="31.81640625" style="2" customWidth="1"/>
    <col min="3" max="3" width="11.81640625" style="2" customWidth="1"/>
    <col min="4" max="4" width="11.1796875" style="2" customWidth="1"/>
    <col min="5" max="6" width="4.81640625" style="2" customWidth="1"/>
    <col min="7" max="7" width="6.453125" style="2" customWidth="1"/>
    <col min="8" max="8" width="10.81640625" style="2" bestFit="1" customWidth="1"/>
    <col min="9" max="9" width="10.81640625" style="2" customWidth="1"/>
    <col min="10" max="10" width="4.81640625" style="2" customWidth="1"/>
    <col min="11" max="11" width="4.81640625" style="2" hidden="1" customWidth="1"/>
    <col min="12" max="12" width="4.81640625" style="2" customWidth="1"/>
    <col min="13" max="13" width="4.81640625" style="2" hidden="1" customWidth="1"/>
    <col min="14" max="14" width="4.81640625" style="2" customWidth="1"/>
    <col min="15" max="15" width="6.1796875" style="2" hidden="1" customWidth="1"/>
    <col min="16" max="16" width="2.1796875" style="2" customWidth="1"/>
    <col min="17" max="127" width="2.81640625" style="3" customWidth="1"/>
    <col min="128" max="135" width="2.81640625" style="5" customWidth="1"/>
    <col min="136" max="136" width="2.81640625" style="3" customWidth="1"/>
    <col min="137" max="16384" width="9.1796875" style="2"/>
  </cols>
  <sheetData>
    <row r="1" spans="1:136" ht="30" customHeight="1" x14ac:dyDescent="0.35">
      <c r="A1" s="24" t="str">
        <f>IF(ISBLANK(Settings!D6),"Enter the name of your project in Settings",Settings!D6)</f>
        <v>SafeZone</v>
      </c>
    </row>
    <row r="3" spans="1:136" ht="5.15" customHeight="1" x14ac:dyDescent="0.35"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</row>
    <row r="4" spans="1:136" ht="18" customHeight="1" x14ac:dyDescent="0.35">
      <c r="B4" s="12" t="s">
        <v>9</v>
      </c>
      <c r="C4" s="122">
        <f ca="1">TODAY()</f>
        <v>44665</v>
      </c>
      <c r="D4" s="122"/>
      <c r="P4" s="45" t="str">
        <f ca="1">"© "&amp;YEAR(TODAY())&amp;" Spreadsheet123 LTD"</f>
        <v>© 2022 Spreadsheet123 LTD</v>
      </c>
    </row>
    <row r="5" spans="1:136" ht="18" customHeight="1" x14ac:dyDescent="0.35">
      <c r="B5" s="12" t="s">
        <v>34</v>
      </c>
      <c r="C5" s="125" t="str">
        <f>IF(ISBLANK(Settings!D10),"Enter in Settings",Settings!D10)</f>
        <v>Andrew Carreiro</v>
      </c>
      <c r="D5" s="125"/>
      <c r="F5" s="6"/>
      <c r="V5" s="4"/>
    </row>
    <row r="6" spans="1:136" ht="18" customHeight="1" x14ac:dyDescent="0.35">
      <c r="B6" s="12" t="s">
        <v>10</v>
      </c>
      <c r="C6" s="123" t="s">
        <v>22</v>
      </c>
      <c r="D6" s="124"/>
    </row>
    <row r="7" spans="1:136" ht="18" customHeight="1" x14ac:dyDescent="0.35">
      <c r="B7" s="12" t="s">
        <v>8</v>
      </c>
      <c r="C7" s="123">
        <v>44575</v>
      </c>
      <c r="D7" s="124"/>
      <c r="Q7" s="108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</row>
    <row r="8" spans="1:136" ht="5.15" customHeight="1" x14ac:dyDescent="0.35">
      <c r="B8" s="12"/>
      <c r="C8" s="93">
        <v>0</v>
      </c>
      <c r="D8" s="30"/>
      <c r="N8" s="11"/>
      <c r="Q8" s="4"/>
      <c r="R8" s="4"/>
      <c r="S8" s="4"/>
      <c r="T8" s="4"/>
      <c r="U8" s="4"/>
      <c r="V8" s="4"/>
      <c r="W8" s="4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</row>
    <row r="9" spans="1:136" ht="46" x14ac:dyDescent="0.35">
      <c r="O9" s="3"/>
      <c r="Q9" s="10" t="str">
        <f>TEXT(DATE(YEAR(Q11),MONTH(Q11),DAY(Q11)),"MMM YYYY")</f>
        <v>Jan 2022</v>
      </c>
      <c r="R9" s="10" t="str">
        <f>IF(MONTH(R11)&lt;&gt;MONTH(Q11),TEXT(DATE(YEAR(R11),MONTH(R11),DAY(R11)),"MMM YYYY"),"")</f>
        <v/>
      </c>
      <c r="S9" s="10" t="str">
        <f>IF(MONTH(S11)&lt;&gt;MONTH(R11),TEXT(DATE(YEAR(S11),MONTH(S11),DAY(S11)),"MMM YYYY"),"")</f>
        <v/>
      </c>
      <c r="T9" s="10" t="str">
        <f>IF(MONTH(T11)&lt;&gt;MONTH(S11),TEXT(DATE(YEAR(T11),MONTH(T11),DAY(T11)),"MMM YYYY"),"")</f>
        <v/>
      </c>
      <c r="U9" s="10" t="str">
        <f t="shared" ref="U9:CF9" si="0">IF(MONTH(U11)&lt;&gt;MONTH(T11),TEXT(DATE(YEAR(U11),MONTH(U11),DAY(U11)),"MMM YYYY"),"")</f>
        <v/>
      </c>
      <c r="V9" s="10" t="str">
        <f t="shared" si="0"/>
        <v/>
      </c>
      <c r="W9" s="10" t="str">
        <f t="shared" si="0"/>
        <v/>
      </c>
      <c r="X9" s="10" t="str">
        <f t="shared" si="0"/>
        <v/>
      </c>
      <c r="Y9" s="10" t="str">
        <f t="shared" si="0"/>
        <v/>
      </c>
      <c r="Z9" s="10" t="str">
        <f t="shared" si="0"/>
        <v/>
      </c>
      <c r="AA9" s="10" t="str">
        <f t="shared" si="0"/>
        <v/>
      </c>
      <c r="AB9" s="10" t="str">
        <f t="shared" si="0"/>
        <v/>
      </c>
      <c r="AC9" s="10" t="str">
        <f t="shared" si="0"/>
        <v/>
      </c>
      <c r="AD9" s="10" t="str">
        <f t="shared" si="0"/>
        <v/>
      </c>
      <c r="AE9" s="10" t="str">
        <f t="shared" si="0"/>
        <v/>
      </c>
      <c r="AF9" s="10" t="str">
        <f t="shared" si="0"/>
        <v/>
      </c>
      <c r="AG9" s="10" t="str">
        <f t="shared" si="0"/>
        <v/>
      </c>
      <c r="AH9" s="10" t="str">
        <f t="shared" si="0"/>
        <v/>
      </c>
      <c r="AI9" s="10" t="str">
        <f t="shared" si="0"/>
        <v/>
      </c>
      <c r="AJ9" s="10" t="str">
        <f t="shared" si="0"/>
        <v/>
      </c>
      <c r="AK9" s="10" t="str">
        <f t="shared" si="0"/>
        <v/>
      </c>
      <c r="AL9" s="10" t="str">
        <f t="shared" si="0"/>
        <v/>
      </c>
      <c r="AM9" s="10" t="str">
        <f t="shared" si="0"/>
        <v>Feb 2022</v>
      </c>
      <c r="AN9" s="10" t="str">
        <f t="shared" si="0"/>
        <v/>
      </c>
      <c r="AO9" s="10" t="str">
        <f t="shared" si="0"/>
        <v/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0"/>
        <v/>
      </c>
      <c r="BD9" s="10" t="str">
        <f t="shared" si="0"/>
        <v/>
      </c>
      <c r="BE9" s="10" t="str">
        <f t="shared" si="0"/>
        <v/>
      </c>
      <c r="BF9" s="10" t="str">
        <f t="shared" si="0"/>
        <v/>
      </c>
      <c r="BG9" s="10" t="str">
        <f t="shared" si="0"/>
        <v/>
      </c>
      <c r="BH9" s="10" t="str">
        <f t="shared" si="0"/>
        <v/>
      </c>
      <c r="BI9" s="10" t="str">
        <f t="shared" si="0"/>
        <v/>
      </c>
      <c r="BJ9" s="10" t="str">
        <f t="shared" si="0"/>
        <v/>
      </c>
      <c r="BK9" s="10" t="str">
        <f t="shared" si="0"/>
        <v/>
      </c>
      <c r="BL9" s="10" t="str">
        <f t="shared" si="0"/>
        <v/>
      </c>
      <c r="BM9" s="10" t="str">
        <f t="shared" si="0"/>
        <v/>
      </c>
      <c r="BN9" s="10" t="str">
        <f t="shared" si="0"/>
        <v/>
      </c>
      <c r="BO9" s="10" t="str">
        <f t="shared" si="0"/>
        <v>Mar 2022</v>
      </c>
      <c r="BP9" s="10" t="str">
        <f t="shared" si="0"/>
        <v/>
      </c>
      <c r="BQ9" s="10" t="str">
        <f t="shared" si="0"/>
        <v/>
      </c>
      <c r="BR9" s="10" t="str">
        <f t="shared" si="0"/>
        <v/>
      </c>
      <c r="BS9" s="10" t="str">
        <f t="shared" si="0"/>
        <v/>
      </c>
      <c r="BT9" s="10" t="str">
        <f t="shared" si="0"/>
        <v/>
      </c>
      <c r="BU9" s="10" t="str">
        <f t="shared" si="0"/>
        <v/>
      </c>
      <c r="BV9" s="10" t="str">
        <f t="shared" si="0"/>
        <v/>
      </c>
      <c r="BW9" s="10" t="str">
        <f t="shared" si="0"/>
        <v/>
      </c>
      <c r="BX9" s="10" t="str">
        <f t="shared" si="0"/>
        <v/>
      </c>
      <c r="BY9" s="10" t="str">
        <f t="shared" si="0"/>
        <v/>
      </c>
      <c r="BZ9" s="10" t="str">
        <f t="shared" si="0"/>
        <v/>
      </c>
      <c r="CA9" s="10" t="str">
        <f t="shared" si="0"/>
        <v/>
      </c>
      <c r="CB9" s="10" t="str">
        <f t="shared" si="0"/>
        <v/>
      </c>
      <c r="CC9" s="10" t="str">
        <f t="shared" si="0"/>
        <v/>
      </c>
      <c r="CD9" s="10" t="str">
        <f t="shared" si="0"/>
        <v/>
      </c>
      <c r="CE9" s="10" t="str">
        <f t="shared" si="0"/>
        <v/>
      </c>
      <c r="CF9" s="10" t="str">
        <f t="shared" si="0"/>
        <v/>
      </c>
      <c r="CG9" s="10" t="str">
        <f t="shared" ref="CG9:EF9" si="1">IF(MONTH(CG11)&lt;&gt;MONTH(CF11),TEXT(DATE(YEAR(CG11),MONTH(CG11),DAY(CG11)),"MMM YYYY"),"")</f>
        <v/>
      </c>
      <c r="CH9" s="10" t="str">
        <f t="shared" si="1"/>
        <v/>
      </c>
      <c r="CI9" s="10" t="str">
        <f t="shared" si="1"/>
        <v/>
      </c>
      <c r="CJ9" s="10" t="str">
        <f t="shared" si="1"/>
        <v/>
      </c>
      <c r="CK9" s="10" t="str">
        <f t="shared" si="1"/>
        <v/>
      </c>
      <c r="CL9" s="10" t="str">
        <f t="shared" si="1"/>
        <v/>
      </c>
      <c r="CM9" s="10" t="str">
        <f t="shared" si="1"/>
        <v/>
      </c>
      <c r="CN9" s="10" t="str">
        <f t="shared" si="1"/>
        <v/>
      </c>
      <c r="CO9" s="10" t="str">
        <f t="shared" si="1"/>
        <v/>
      </c>
      <c r="CP9" s="10" t="str">
        <f t="shared" si="1"/>
        <v/>
      </c>
      <c r="CQ9" s="10" t="str">
        <f t="shared" si="1"/>
        <v/>
      </c>
      <c r="CR9" s="10" t="str">
        <f t="shared" si="1"/>
        <v/>
      </c>
      <c r="CS9" s="10" t="str">
        <f t="shared" si="1"/>
        <v/>
      </c>
      <c r="CT9" s="10" t="str">
        <f t="shared" si="1"/>
        <v>Apr 2022</v>
      </c>
      <c r="CU9" s="10" t="str">
        <f t="shared" si="1"/>
        <v/>
      </c>
      <c r="CV9" s="10" t="str">
        <f t="shared" si="1"/>
        <v/>
      </c>
      <c r="CW9" s="10" t="str">
        <f t="shared" si="1"/>
        <v/>
      </c>
      <c r="CX9" s="10" t="str">
        <f t="shared" si="1"/>
        <v/>
      </c>
      <c r="CY9" s="10" t="str">
        <f t="shared" si="1"/>
        <v/>
      </c>
      <c r="CZ9" s="10" t="str">
        <f t="shared" si="1"/>
        <v/>
      </c>
      <c r="DA9" s="10" t="str">
        <f t="shared" si="1"/>
        <v/>
      </c>
      <c r="DB9" s="10" t="str">
        <f t="shared" si="1"/>
        <v/>
      </c>
      <c r="DC9" s="10" t="str">
        <f t="shared" si="1"/>
        <v/>
      </c>
      <c r="DD9" s="10" t="str">
        <f t="shared" si="1"/>
        <v/>
      </c>
      <c r="DE9" s="10" t="str">
        <f t="shared" si="1"/>
        <v/>
      </c>
      <c r="DF9" s="10" t="str">
        <f t="shared" si="1"/>
        <v/>
      </c>
      <c r="DG9" s="10" t="str">
        <f t="shared" si="1"/>
        <v/>
      </c>
      <c r="DH9" s="10" t="str">
        <f t="shared" si="1"/>
        <v/>
      </c>
      <c r="DI9" s="10" t="str">
        <f t="shared" si="1"/>
        <v/>
      </c>
      <c r="DJ9" s="10" t="str">
        <f t="shared" si="1"/>
        <v/>
      </c>
      <c r="DK9" s="10" t="str">
        <f t="shared" si="1"/>
        <v/>
      </c>
      <c r="DL9" s="10" t="str">
        <f t="shared" si="1"/>
        <v/>
      </c>
      <c r="DM9" s="10" t="str">
        <f t="shared" si="1"/>
        <v/>
      </c>
      <c r="DN9" s="10" t="str">
        <f t="shared" si="1"/>
        <v/>
      </c>
      <c r="DO9" s="10" t="str">
        <f t="shared" si="1"/>
        <v/>
      </c>
      <c r="DP9" s="10" t="str">
        <f t="shared" si="1"/>
        <v/>
      </c>
      <c r="DQ9" s="10" t="str">
        <f t="shared" si="1"/>
        <v/>
      </c>
      <c r="DR9" s="10" t="str">
        <f t="shared" si="1"/>
        <v/>
      </c>
      <c r="DS9" s="10" t="str">
        <f t="shared" si="1"/>
        <v/>
      </c>
      <c r="DT9" s="10" t="str">
        <f t="shared" si="1"/>
        <v/>
      </c>
      <c r="DU9" s="10" t="str">
        <f t="shared" si="1"/>
        <v/>
      </c>
      <c r="DV9" s="10" t="str">
        <f t="shared" si="1"/>
        <v/>
      </c>
      <c r="DW9" s="10" t="str">
        <f t="shared" si="1"/>
        <v/>
      </c>
      <c r="DX9" s="10" t="str">
        <f t="shared" si="1"/>
        <v>May 2022</v>
      </c>
      <c r="DY9" s="10" t="str">
        <f t="shared" si="1"/>
        <v/>
      </c>
      <c r="DZ9" s="10" t="str">
        <f t="shared" si="1"/>
        <v/>
      </c>
      <c r="EA9" s="10" t="str">
        <f t="shared" si="1"/>
        <v/>
      </c>
      <c r="EB9" s="10" t="str">
        <f t="shared" si="1"/>
        <v/>
      </c>
      <c r="EC9" s="10" t="str">
        <f t="shared" si="1"/>
        <v/>
      </c>
      <c r="ED9" s="10" t="str">
        <f t="shared" si="1"/>
        <v/>
      </c>
      <c r="EE9" s="10" t="str">
        <f t="shared" si="1"/>
        <v/>
      </c>
      <c r="EF9" s="10" t="str">
        <f t="shared" si="1"/>
        <v/>
      </c>
    </row>
    <row r="10" spans="1:136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</row>
    <row r="11" spans="1:136" s="1" customFormat="1" ht="65.25" customHeight="1" x14ac:dyDescent="0.3">
      <c r="A11" s="27" t="s">
        <v>0</v>
      </c>
      <c r="B11" s="27" t="s">
        <v>2</v>
      </c>
      <c r="C11" s="27" t="s">
        <v>31</v>
      </c>
      <c r="D11" s="27" t="s">
        <v>3</v>
      </c>
      <c r="E11" s="28" t="s">
        <v>4</v>
      </c>
      <c r="F11" s="28" t="s">
        <v>14</v>
      </c>
      <c r="G11" s="28" t="s">
        <v>5</v>
      </c>
      <c r="H11" s="28" t="s">
        <v>16</v>
      </c>
      <c r="I11" s="28" t="s">
        <v>11</v>
      </c>
      <c r="J11" s="28" t="s">
        <v>6</v>
      </c>
      <c r="K11" s="28" t="s">
        <v>12</v>
      </c>
      <c r="L11" s="28" t="s">
        <v>5</v>
      </c>
      <c r="M11" s="28" t="s">
        <v>15</v>
      </c>
      <c r="N11" s="28" t="s">
        <v>7</v>
      </c>
      <c r="O11" s="29" t="s">
        <v>13</v>
      </c>
      <c r="P11" s="29"/>
      <c r="Q11" s="9">
        <f>$C$7-WEEKDAY($C$7,1)+INDEX({1;2;3;4;5;6;7},MATCH($C$6,{"Sunday";"Monday";"Tuesday";"Wednesday";"Thursday";"Friday";"Saturday"},0))+C8</f>
        <v>44571</v>
      </c>
      <c r="R11" s="9">
        <f>Q11+1</f>
        <v>44572</v>
      </c>
      <c r="S11" s="9">
        <f t="shared" ref="S11:EF11" si="2">R11+1</f>
        <v>44573</v>
      </c>
      <c r="T11" s="9">
        <f t="shared" si="2"/>
        <v>44574</v>
      </c>
      <c r="U11" s="9">
        <f t="shared" si="2"/>
        <v>44575</v>
      </c>
      <c r="V11" s="9">
        <f t="shared" si="2"/>
        <v>44576</v>
      </c>
      <c r="W11" s="9">
        <f t="shared" si="2"/>
        <v>44577</v>
      </c>
      <c r="X11" s="9">
        <f t="shared" si="2"/>
        <v>44578</v>
      </c>
      <c r="Y11" s="9">
        <f t="shared" si="2"/>
        <v>44579</v>
      </c>
      <c r="Z11" s="9">
        <f t="shared" si="2"/>
        <v>44580</v>
      </c>
      <c r="AA11" s="9">
        <f t="shared" si="2"/>
        <v>44581</v>
      </c>
      <c r="AB11" s="9">
        <f t="shared" si="2"/>
        <v>44582</v>
      </c>
      <c r="AC11" s="9">
        <f t="shared" si="2"/>
        <v>44583</v>
      </c>
      <c r="AD11" s="9">
        <f t="shared" si="2"/>
        <v>44584</v>
      </c>
      <c r="AE11" s="9">
        <f t="shared" si="2"/>
        <v>44585</v>
      </c>
      <c r="AF11" s="9">
        <f t="shared" si="2"/>
        <v>44586</v>
      </c>
      <c r="AG11" s="9">
        <f t="shared" ref="AG11" si="3">AF11+1</f>
        <v>44587</v>
      </c>
      <c r="AH11" s="9">
        <f t="shared" ref="AH11" si="4">AG11+1</f>
        <v>44588</v>
      </c>
      <c r="AI11" s="9">
        <f t="shared" ref="AI11" si="5">AH11+1</f>
        <v>44589</v>
      </c>
      <c r="AJ11" s="9">
        <f t="shared" ref="AJ11" si="6">AI11+1</f>
        <v>44590</v>
      </c>
      <c r="AK11" s="9">
        <f t="shared" ref="AK11:DU11" si="7">AJ11+1</f>
        <v>44591</v>
      </c>
      <c r="AL11" s="9">
        <f t="shared" si="7"/>
        <v>44592</v>
      </c>
      <c r="AM11" s="9">
        <f t="shared" si="7"/>
        <v>44593</v>
      </c>
      <c r="AN11" s="9">
        <f t="shared" si="7"/>
        <v>44594</v>
      </c>
      <c r="AO11" s="9">
        <f t="shared" si="7"/>
        <v>44595</v>
      </c>
      <c r="AP11" s="9">
        <f t="shared" si="7"/>
        <v>44596</v>
      </c>
      <c r="AQ11" s="9">
        <f t="shared" si="7"/>
        <v>44597</v>
      </c>
      <c r="AR11" s="9">
        <f t="shared" si="7"/>
        <v>44598</v>
      </c>
      <c r="AS11" s="9">
        <f t="shared" ref="AS11" si="8">AR11+1</f>
        <v>44599</v>
      </c>
      <c r="AT11" s="9">
        <f t="shared" ref="AT11" si="9">AS11+1</f>
        <v>44600</v>
      </c>
      <c r="AU11" s="9">
        <f t="shared" ref="AU11" si="10">AT11+1</f>
        <v>44601</v>
      </c>
      <c r="AV11" s="9">
        <f t="shared" ref="AV11" si="11">AU11+1</f>
        <v>44602</v>
      </c>
      <c r="AW11" s="9">
        <f t="shared" ref="AW11" si="12">AV11+1</f>
        <v>44603</v>
      </c>
      <c r="AX11" s="9">
        <f t="shared" ref="AX11" si="13">AW11+1</f>
        <v>44604</v>
      </c>
      <c r="AY11" s="9">
        <f t="shared" ref="AY11" si="14">AX11+1</f>
        <v>44605</v>
      </c>
      <c r="AZ11" s="9">
        <f t="shared" ref="AZ11" si="15">AY11+1</f>
        <v>44606</v>
      </c>
      <c r="BA11" s="9">
        <f t="shared" ref="BA11" si="16">AZ11+1</f>
        <v>44607</v>
      </c>
      <c r="BB11" s="9">
        <f t="shared" ref="BB11" si="17">BA11+1</f>
        <v>44608</v>
      </c>
      <c r="BC11" s="9">
        <f t="shared" ref="BC11" si="18">BB11+1</f>
        <v>44609</v>
      </c>
      <c r="BD11" s="9">
        <f t="shared" ref="BD11" si="19">BC11+1</f>
        <v>44610</v>
      </c>
      <c r="BE11" s="9">
        <f t="shared" ref="BE11" si="20">BD11+1</f>
        <v>44611</v>
      </c>
      <c r="BF11" s="9">
        <f t="shared" ref="BF11" si="21">BE11+1</f>
        <v>44612</v>
      </c>
      <c r="BG11" s="9">
        <f t="shared" ref="BG11" si="22">BF11+1</f>
        <v>44613</v>
      </c>
      <c r="BH11" s="9">
        <f t="shared" ref="BH11" si="23">BG11+1</f>
        <v>44614</v>
      </c>
      <c r="BI11" s="9">
        <f t="shared" ref="BI11" si="24">BH11+1</f>
        <v>44615</v>
      </c>
      <c r="BJ11" s="9">
        <f t="shared" ref="BJ11" si="25">BI11+1</f>
        <v>44616</v>
      </c>
      <c r="BK11" s="9">
        <f t="shared" ref="BK11" si="26">BJ11+1</f>
        <v>44617</v>
      </c>
      <c r="BL11" s="9">
        <f t="shared" ref="BL11" si="27">BK11+1</f>
        <v>44618</v>
      </c>
      <c r="BM11" s="9">
        <f t="shared" ref="BM11" si="28">BL11+1</f>
        <v>44619</v>
      </c>
      <c r="BN11" s="9">
        <f t="shared" ref="BN11" si="29">BM11+1</f>
        <v>44620</v>
      </c>
      <c r="BO11" s="9">
        <f t="shared" ref="BO11" si="30">BN11+1</f>
        <v>44621</v>
      </c>
      <c r="BP11" s="9">
        <f t="shared" ref="BP11" si="31">BO11+1</f>
        <v>44622</v>
      </c>
      <c r="BQ11" s="9">
        <f t="shared" ref="BQ11" si="32">BP11+1</f>
        <v>44623</v>
      </c>
      <c r="BR11" s="9">
        <f t="shared" ref="BR11" si="33">BQ11+1</f>
        <v>44624</v>
      </c>
      <c r="BS11" s="9">
        <f t="shared" ref="BS11" si="34">BR11+1</f>
        <v>44625</v>
      </c>
      <c r="BT11" s="9">
        <f t="shared" ref="BT11" si="35">BS11+1</f>
        <v>44626</v>
      </c>
      <c r="BU11" s="9">
        <f t="shared" ref="BU11" si="36">BT11+1</f>
        <v>44627</v>
      </c>
      <c r="BV11" s="9">
        <f t="shared" ref="BV11" si="37">BU11+1</f>
        <v>44628</v>
      </c>
      <c r="BW11" s="9">
        <f t="shared" ref="BW11" si="38">BV11+1</f>
        <v>44629</v>
      </c>
      <c r="BX11" s="9">
        <f t="shared" ref="BX11" si="39">BW11+1</f>
        <v>44630</v>
      </c>
      <c r="BY11" s="9">
        <f t="shared" ref="BY11" si="40">BX11+1</f>
        <v>44631</v>
      </c>
      <c r="BZ11" s="9">
        <f t="shared" ref="BZ11" si="41">BY11+1</f>
        <v>44632</v>
      </c>
      <c r="CA11" s="9">
        <f t="shared" ref="CA11" si="42">BZ11+1</f>
        <v>44633</v>
      </c>
      <c r="CB11" s="9">
        <f t="shared" ref="CB11" si="43">CA11+1</f>
        <v>44634</v>
      </c>
      <c r="CC11" s="9">
        <f t="shared" ref="CC11" si="44">CB11+1</f>
        <v>44635</v>
      </c>
      <c r="CD11" s="9">
        <f t="shared" ref="CD11" si="45">CC11+1</f>
        <v>44636</v>
      </c>
      <c r="CE11" s="9">
        <f t="shared" ref="CE11" si="46">CD11+1</f>
        <v>44637</v>
      </c>
      <c r="CF11" s="9">
        <f t="shared" ref="CF11" si="47">CE11+1</f>
        <v>44638</v>
      </c>
      <c r="CG11" s="9">
        <f t="shared" ref="CG11" si="48">CF11+1</f>
        <v>44639</v>
      </c>
      <c r="CH11" s="9">
        <f t="shared" ref="CH11" si="49">CG11+1</f>
        <v>44640</v>
      </c>
      <c r="CI11" s="9">
        <f t="shared" ref="CI11" si="50">CH11+1</f>
        <v>44641</v>
      </c>
      <c r="CJ11" s="9">
        <f t="shared" ref="CJ11" si="51">CI11+1</f>
        <v>44642</v>
      </c>
      <c r="CK11" s="9">
        <f t="shared" ref="CK11" si="52">CJ11+1</f>
        <v>44643</v>
      </c>
      <c r="CL11" s="9">
        <f t="shared" ref="CL11" si="53">CK11+1</f>
        <v>44644</v>
      </c>
      <c r="CM11" s="9">
        <f t="shared" ref="CM11" si="54">CL11+1</f>
        <v>44645</v>
      </c>
      <c r="CN11" s="9">
        <f t="shared" ref="CN11" si="55">CM11+1</f>
        <v>44646</v>
      </c>
      <c r="CO11" s="9">
        <f t="shared" ref="CO11" si="56">CN11+1</f>
        <v>44647</v>
      </c>
      <c r="CP11" s="9">
        <f t="shared" ref="CP11" si="57">CO11+1</f>
        <v>44648</v>
      </c>
      <c r="CQ11" s="9">
        <f t="shared" ref="CQ11" si="58">CP11+1</f>
        <v>44649</v>
      </c>
      <c r="CR11" s="9">
        <f t="shared" ref="CR11" si="59">CQ11+1</f>
        <v>44650</v>
      </c>
      <c r="CS11" s="9">
        <f t="shared" ref="CS11" si="60">CR11+1</f>
        <v>44651</v>
      </c>
      <c r="CT11" s="9">
        <f t="shared" ref="CT11" si="61">CS11+1</f>
        <v>44652</v>
      </c>
      <c r="CU11" s="9">
        <f t="shared" ref="CU11" si="62">CT11+1</f>
        <v>44653</v>
      </c>
      <c r="CV11" s="9">
        <f t="shared" ref="CV11" si="63">CU11+1</f>
        <v>44654</v>
      </c>
      <c r="CW11" s="9">
        <f t="shared" ref="CW11" si="64">CV11+1</f>
        <v>44655</v>
      </c>
      <c r="CX11" s="9">
        <f t="shared" ref="CX11" si="65">CW11+1</f>
        <v>44656</v>
      </c>
      <c r="CY11" s="9">
        <f t="shared" ref="CY11" si="66">CX11+1</f>
        <v>44657</v>
      </c>
      <c r="CZ11" s="9">
        <f t="shared" ref="CZ11" si="67">CY11+1</f>
        <v>44658</v>
      </c>
      <c r="DA11" s="9">
        <f t="shared" ref="DA11" si="68">CZ11+1</f>
        <v>44659</v>
      </c>
      <c r="DB11" s="9">
        <f t="shared" ref="DB11" si="69">DA11+1</f>
        <v>44660</v>
      </c>
      <c r="DC11" s="9">
        <f t="shared" ref="DC11" si="70">DB11+1</f>
        <v>44661</v>
      </c>
      <c r="DD11" s="9">
        <f t="shared" ref="DD11" si="71">DC11+1</f>
        <v>44662</v>
      </c>
      <c r="DE11" s="9">
        <f t="shared" ref="DE11" si="72">DD11+1</f>
        <v>44663</v>
      </c>
      <c r="DF11" s="9">
        <f t="shared" ref="DF11" si="73">DE11+1</f>
        <v>44664</v>
      </c>
      <c r="DG11" s="9">
        <f t="shared" ref="DG11" si="74">DF11+1</f>
        <v>44665</v>
      </c>
      <c r="DH11" s="9">
        <f t="shared" ref="DH11" si="75">DG11+1</f>
        <v>44666</v>
      </c>
      <c r="DI11" s="9">
        <f t="shared" ref="DI11" si="76">DH11+1</f>
        <v>44667</v>
      </c>
      <c r="DJ11" s="9">
        <f t="shared" ref="DJ11" si="77">DI11+1</f>
        <v>44668</v>
      </c>
      <c r="DK11" s="9">
        <f t="shared" ref="DK11" si="78">DJ11+1</f>
        <v>44669</v>
      </c>
      <c r="DL11" s="9">
        <f t="shared" ref="DL11" si="79">DK11+1</f>
        <v>44670</v>
      </c>
      <c r="DM11" s="9">
        <f t="shared" ref="DM11" si="80">DL11+1</f>
        <v>44671</v>
      </c>
      <c r="DN11" s="9">
        <f t="shared" ref="DN11" si="81">DM11+1</f>
        <v>44672</v>
      </c>
      <c r="DO11" s="9">
        <f t="shared" ref="DO11" si="82">DN11+1</f>
        <v>44673</v>
      </c>
      <c r="DP11" s="9">
        <f t="shared" ref="DP11" si="83">DO11+1</f>
        <v>44674</v>
      </c>
      <c r="DQ11" s="9">
        <f t="shared" ref="DQ11" si="84">DP11+1</f>
        <v>44675</v>
      </c>
      <c r="DR11" s="9">
        <f t="shared" ref="DR11" si="85">DQ11+1</f>
        <v>44676</v>
      </c>
      <c r="DS11" s="9">
        <f t="shared" si="7"/>
        <v>44677</v>
      </c>
      <c r="DT11" s="9">
        <f t="shared" si="7"/>
        <v>44678</v>
      </c>
      <c r="DU11" s="9">
        <f t="shared" si="7"/>
        <v>44679</v>
      </c>
      <c r="DV11" s="9">
        <f t="shared" si="2"/>
        <v>44680</v>
      </c>
      <c r="DW11" s="9">
        <f t="shared" si="2"/>
        <v>44681</v>
      </c>
      <c r="DX11" s="9">
        <f t="shared" si="2"/>
        <v>44682</v>
      </c>
      <c r="DY11" s="9">
        <f t="shared" si="2"/>
        <v>44683</v>
      </c>
      <c r="DZ11" s="9">
        <f t="shared" si="2"/>
        <v>44684</v>
      </c>
      <c r="EA11" s="9">
        <f t="shared" si="2"/>
        <v>44685</v>
      </c>
      <c r="EB11" s="9">
        <f t="shared" si="2"/>
        <v>44686</v>
      </c>
      <c r="EC11" s="9">
        <f t="shared" si="2"/>
        <v>44687</v>
      </c>
      <c r="ED11" s="9">
        <f t="shared" si="2"/>
        <v>44688</v>
      </c>
      <c r="EE11" s="9">
        <f t="shared" si="2"/>
        <v>44689</v>
      </c>
      <c r="EF11" s="9">
        <f t="shared" si="2"/>
        <v>44690</v>
      </c>
    </row>
    <row r="12" spans="1:136" s="53" customFormat="1" ht="15" customHeight="1" x14ac:dyDescent="0.35">
      <c r="A12" s="46">
        <f ca="1">IF(ISERROR(VALUE(SUBSTITUTE(OFFSET(A12,-1,0,1,1),".",""))),1,IF(ISERROR(FIND("@",SUBSTITUTE(OFFSET(A12,-1,0,1,1),".","@",1))),VALUE(OFFSET(A12,-1,0,1,1))+1,VALUE(LEFT(OFFSET(A12,-1,0,1,1),FIND("@",SUBSTITUTE(OFFSET(A12,-1,0,1,1),".","@",1))-1))+1))</f>
        <v>1</v>
      </c>
      <c r="B12" s="47" t="s">
        <v>129</v>
      </c>
      <c r="C12" s="47"/>
      <c r="D12" s="48">
        <v>44575</v>
      </c>
      <c r="E12" s="49">
        <f>H12-D12+1</f>
        <v>89</v>
      </c>
      <c r="F12" s="50">
        <f>I12-D12+1</f>
        <v>33</v>
      </c>
      <c r="G12" s="51">
        <f>SUMPRODUCT(E13:E19,G13:G19)/SUM(E13:E19)</f>
        <v>1</v>
      </c>
      <c r="H12" s="48">
        <v>44663</v>
      </c>
      <c r="I12" s="48">
        <f>IF(MAX(I13:I19)="","",MAX(I13:I19))</f>
        <v>44607</v>
      </c>
      <c r="J12" s="49">
        <f t="shared" ref="J12:J34" si="86">NETWORKDAYS(D12,H12)</f>
        <v>63</v>
      </c>
      <c r="K12" s="49">
        <f t="shared" ref="K12:K34" si="87">NETWORKDAYS(D12,I12)</f>
        <v>23</v>
      </c>
      <c r="L12" s="50">
        <f>ROUNDDOWN(G12*E12,0)</f>
        <v>89</v>
      </c>
      <c r="M12" s="50">
        <f t="shared" ref="M12:M34" si="88">ROUNDDOWN(G12*F12,0)</f>
        <v>33</v>
      </c>
      <c r="N12" s="49">
        <f>E12-L12</f>
        <v>0</v>
      </c>
      <c r="O12" s="47">
        <f t="shared" ref="O12:O13" si="89">F12-M12</f>
        <v>0</v>
      </c>
      <c r="P12" s="47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</row>
    <row r="13" spans="1:136" s="53" customFormat="1" ht="15" customHeight="1" x14ac:dyDescent="0.35">
      <c r="A13" s="54" t="str">
        <f ca="1">IF(ISERROR(VALUE(SUBSTITUTE(OFFSET(A13,-1,0,1,1),".",""))),"0.1",IF(ISERROR(FIND("@",SUBSTITUTE(OFFSET(A13,-1,0,1,1),".","@",1))),OFFSET(A13,-1,0,1,1)&amp;".1",LEFT(OFFSET(A13,-1,0,1,1),FIND("@",SUBSTITUTE(OFFSET(A13,-1,0,1,1),".","@",1)))&amp;IF(ISERROR(FIND("@",SUBSTITUTE(OFFSET(A13,-1,0,1,1),".","@",2))),VALUE(RIGHT(OFFSET(A13,-1,0,1,1),LEN(OFFSET(A13,-1,0,1,1))-FIND("@",SUBSTITUTE(OFFSET(A13,-1,0,1,1),".","@",1))))+1,VALUE(MID(OFFSET(A13,-1,0,1,1),FIND("@",SUBSTITUTE(OFFSET(A13,-1,0,1,1),".","@",1))+1,(FIND("@",SUBSTITUTE(OFFSET(A13,-1,0,1,1),".","@",2))-FIND("@",SUBSTITUTE(OFFSET(A13,-1,0,1,1),".","@",1))-1)))+1)))</f>
        <v>1.1</v>
      </c>
      <c r="B13" s="55" t="s">
        <v>130</v>
      </c>
      <c r="C13" s="56" t="s">
        <v>125</v>
      </c>
      <c r="D13" s="57">
        <v>44575</v>
      </c>
      <c r="E13" s="58">
        <f>H13-D13+1</f>
        <v>5</v>
      </c>
      <c r="F13" s="119"/>
      <c r="G13" s="59">
        <v>1</v>
      </c>
      <c r="H13" s="60">
        <v>44579</v>
      </c>
      <c r="I13" s="60">
        <f>IF(ISBLANK(F13),H13,D13+F13-1)</f>
        <v>44579</v>
      </c>
      <c r="J13" s="61">
        <v>6</v>
      </c>
      <c r="K13" s="61">
        <f t="shared" si="87"/>
        <v>3</v>
      </c>
      <c r="L13" s="119">
        <f t="shared" ref="L13:L24" si="90">ROUNDDOWN(G13*E13,0)</f>
        <v>5</v>
      </c>
      <c r="M13" s="62">
        <f t="shared" si="88"/>
        <v>0</v>
      </c>
      <c r="N13" s="61">
        <f>E13-L13</f>
        <v>0</v>
      </c>
      <c r="O13" s="63">
        <f t="shared" si="89"/>
        <v>0</v>
      </c>
      <c r="P13" s="64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</row>
    <row r="14" spans="1:136" s="53" customFormat="1" ht="15" customHeight="1" x14ac:dyDescent="0.35">
      <c r="A14" s="54" t="str">
        <f ca="1">IF(ISERROR(VALUE(SUBSTITUTE(OFFSET(A14,-1,0,1,1),".",""))),"0.1",IF(ISERROR(FIND("@",SUBSTITUTE(OFFSET(A14,-1,0,1,1),".","@",1))),OFFSET(A14,-1,0,1,1)&amp;".1",LEFT(OFFSET(A14,-1,0,1,1),FIND("@",SUBSTITUTE(OFFSET(A14,-1,0,1,1),".","@",1)))&amp;IF(ISERROR(FIND("@",SUBSTITUTE(OFFSET(A14,-1,0,1,1),".","@",2))),VALUE(RIGHT(OFFSET(A14,-1,0,1,1),LEN(OFFSET(A14,-1,0,1,1))-FIND("@",SUBSTITUTE(OFFSET(A14,-1,0,1,1),".","@",1))))+1,VALUE(MID(OFFSET(A14,-1,0,1,1),FIND("@",SUBSTITUTE(OFFSET(A14,-1,0,1,1),".","@",1))+1,(FIND("@",SUBSTITUTE(OFFSET(A14,-1,0,1,1),".","@",2))-FIND("@",SUBSTITUTE(OFFSET(A14,-1,0,1,1),".","@",1))-1)))+1)))</f>
        <v>1.2</v>
      </c>
      <c r="B14" s="55" t="s">
        <v>131</v>
      </c>
      <c r="C14" s="56" t="s">
        <v>127</v>
      </c>
      <c r="D14" s="57">
        <v>44575</v>
      </c>
      <c r="E14" s="58">
        <v>5</v>
      </c>
      <c r="F14" s="119"/>
      <c r="G14" s="59">
        <v>1</v>
      </c>
      <c r="H14" s="60">
        <f>D14+E14-1</f>
        <v>44579</v>
      </c>
      <c r="I14" s="60">
        <v>44579</v>
      </c>
      <c r="J14" s="61">
        <f>NETWORKDAYS(D14,H14)</f>
        <v>3</v>
      </c>
      <c r="K14" s="61">
        <f t="shared" si="87"/>
        <v>3</v>
      </c>
      <c r="L14" s="119">
        <f t="shared" si="90"/>
        <v>5</v>
      </c>
      <c r="M14" s="62">
        <f t="shared" si="88"/>
        <v>0</v>
      </c>
      <c r="N14" s="61">
        <f t="shared" ref="N14:N24" si="91">E14-L14</f>
        <v>0</v>
      </c>
      <c r="O14" s="63">
        <f t="shared" ref="O14" si="92">F14-M14</f>
        <v>0</v>
      </c>
      <c r="P14" s="66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</row>
    <row r="15" spans="1:136" s="53" customFormat="1" ht="15" customHeight="1" x14ac:dyDescent="0.35">
      <c r="A15" s="54" t="str">
        <f ca="1">IF(ISERROR(VALUE(SUBSTITUTE(OFFSET(A15,-1,0,1,1),".",""))),"0.1",IF(ISERROR(FIND("@",SUBSTITUTE(OFFSET(A15,-1,0,1,1),".","@",1))),OFFSET(A15,-1,0,1,1)&amp;".1",LEFT(OFFSET(A15,-1,0,1,1),FIND("@",SUBSTITUTE(OFFSET(A15,-1,0,1,1),".","@",1)))&amp;IF(ISERROR(FIND("@",SUBSTITUTE(OFFSET(A15,-1,0,1,1),".","@",2))),VALUE(RIGHT(OFFSET(A15,-1,0,1,1),LEN(OFFSET(A15,-1,0,1,1))-FIND("@",SUBSTITUTE(OFFSET(A15,-1,0,1,1),".","@",1))))+1,VALUE(MID(OFFSET(A15,-1,0,1,1),FIND("@",SUBSTITUTE(OFFSET(A15,-1,0,1,1),".","@",1))+1,(FIND("@",SUBSTITUTE(OFFSET(A15,-1,0,1,1),".","@",2))-FIND("@",SUBSTITUTE(OFFSET(A15,-1,0,1,1),".","@",1))-1)))+1)))</f>
        <v>1.3</v>
      </c>
      <c r="B15" s="55" t="s">
        <v>132</v>
      </c>
      <c r="C15" s="56" t="s">
        <v>128</v>
      </c>
      <c r="D15" s="57">
        <v>44587</v>
      </c>
      <c r="E15" s="58">
        <f t="shared" ref="E15:E23" si="93">H15-D15+1</f>
        <v>7</v>
      </c>
      <c r="F15" s="119"/>
      <c r="G15" s="59">
        <v>1</v>
      </c>
      <c r="H15" s="60">
        <v>44593</v>
      </c>
      <c r="I15" s="60">
        <v>44593</v>
      </c>
      <c r="J15" s="61">
        <f t="shared" ref="J15:J23" si="94">NETWORKDAYS(D15,H15)</f>
        <v>5</v>
      </c>
      <c r="K15" s="61">
        <f t="shared" ref="K15" si="95">NETWORKDAYS(D15,I15)</f>
        <v>5</v>
      </c>
      <c r="L15" s="119">
        <f t="shared" si="90"/>
        <v>7</v>
      </c>
      <c r="M15" s="62">
        <f t="shared" ref="M15" si="96">ROUNDDOWN(G15*F15,0)</f>
        <v>0</v>
      </c>
      <c r="N15" s="61">
        <f t="shared" si="91"/>
        <v>0</v>
      </c>
      <c r="O15" s="63">
        <f t="shared" ref="O15" si="97">F15-M15</f>
        <v>0</v>
      </c>
      <c r="P15" s="66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</row>
    <row r="16" spans="1:136" s="53" customFormat="1" ht="15" customHeight="1" x14ac:dyDescent="0.35">
      <c r="A16" s="54" t="str">
        <f ca="1">IF(ISERROR(VALUE(SUBSTITUTE(OFFSET(A16,-1,0,1,1),".",""))),"0.1",IF(ISERROR(FIND("@",SUBSTITUTE(OFFSET(A16,-1,0,1,1),".","@",1))),OFFSET(A16,-1,0,1,1)&amp;".1",LEFT(OFFSET(A16,-1,0,1,1),FIND("@",SUBSTITUTE(OFFSET(A16,-1,0,1,1),".","@",1)))&amp;IF(ISERROR(FIND("@",SUBSTITUTE(OFFSET(A16,-1,0,1,1),".","@",2))),VALUE(RIGHT(OFFSET(A16,-1,0,1,1),LEN(OFFSET(A16,-1,0,1,1))-FIND("@",SUBSTITUTE(OFFSET(A16,-1,0,1,1),".","@",1))))+1,VALUE(MID(OFFSET(A16,-1,0,1,1),FIND("@",SUBSTITUTE(OFFSET(A16,-1,0,1,1),".","@",1))+1,(FIND("@",SUBSTITUTE(OFFSET(A16,-1,0,1,1),".","@",2))-FIND("@",SUBSTITUTE(OFFSET(A16,-1,0,1,1),".","@",1))-1)))+1)))</f>
        <v>1.4</v>
      </c>
      <c r="B16" s="55" t="s">
        <v>133</v>
      </c>
      <c r="C16" s="56" t="s">
        <v>125</v>
      </c>
      <c r="D16" s="57">
        <v>44587</v>
      </c>
      <c r="E16" s="58">
        <f t="shared" si="93"/>
        <v>7</v>
      </c>
      <c r="F16" s="119"/>
      <c r="G16" s="59">
        <v>1</v>
      </c>
      <c r="H16" s="60">
        <v>44593</v>
      </c>
      <c r="I16" s="60">
        <v>44593</v>
      </c>
      <c r="J16" s="61">
        <f t="shared" si="94"/>
        <v>5</v>
      </c>
      <c r="K16" s="61">
        <f t="shared" ref="K16" si="98">NETWORKDAYS(D16,I16)</f>
        <v>5</v>
      </c>
      <c r="L16" s="119">
        <f t="shared" si="90"/>
        <v>7</v>
      </c>
      <c r="M16" s="62">
        <f t="shared" ref="M16" si="99">ROUNDDOWN(G16*F16,0)</f>
        <v>0</v>
      </c>
      <c r="N16" s="61">
        <f t="shared" si="91"/>
        <v>0</v>
      </c>
      <c r="O16" s="63">
        <f t="shared" ref="O16" si="100">F16-M16</f>
        <v>0</v>
      </c>
      <c r="P16" s="66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</row>
    <row r="17" spans="1:136" s="53" customFormat="1" ht="15" customHeight="1" x14ac:dyDescent="0.35">
      <c r="A17" s="54" t="str">
        <f ca="1">IF(ISERROR(VALUE(SUBSTITUTE(OFFSET(A17,-1,0,1,1),".",""))),"0.1",IF(ISERROR(FIND("@",SUBSTITUTE(OFFSET(A17,-1,0,1,1),".","@",1))),OFFSET(A17,-1,0,1,1)&amp;".1",LEFT(OFFSET(A17,-1,0,1,1),FIND("@",SUBSTITUTE(OFFSET(A17,-1,0,1,1),".","@",1)))&amp;IF(ISERROR(FIND("@",SUBSTITUTE(OFFSET(A17,-1,0,1,1),".","@",2))),VALUE(RIGHT(OFFSET(A17,-1,0,1,1),LEN(OFFSET(A17,-1,0,1,1))-FIND("@",SUBSTITUTE(OFFSET(A17,-1,0,1,1),".","@",1))))+1,VALUE(MID(OFFSET(A17,-1,0,1,1),FIND("@",SUBSTITUTE(OFFSET(A17,-1,0,1,1),".","@",1))+1,(FIND("@",SUBSTITUTE(OFFSET(A17,-1,0,1,1),".","@",2))-FIND("@",SUBSTITUTE(OFFSET(A17,-1,0,1,1),".","@",1))-1)))+1)))</f>
        <v>1.5</v>
      </c>
      <c r="B17" s="55" t="s">
        <v>134</v>
      </c>
      <c r="C17" s="56" t="s">
        <v>127</v>
      </c>
      <c r="D17" s="57">
        <v>44587</v>
      </c>
      <c r="E17" s="58">
        <f>H17-D17+1</f>
        <v>7</v>
      </c>
      <c r="F17" s="119"/>
      <c r="G17" s="59">
        <v>1</v>
      </c>
      <c r="H17" s="60">
        <v>44593</v>
      </c>
      <c r="I17" s="60">
        <v>44593</v>
      </c>
      <c r="J17" s="61">
        <f t="shared" si="94"/>
        <v>5</v>
      </c>
      <c r="K17" s="61">
        <f t="shared" ref="K17:K18" si="101">NETWORKDAYS(D17,I17)</f>
        <v>5</v>
      </c>
      <c r="L17" s="119">
        <f t="shared" si="90"/>
        <v>7</v>
      </c>
      <c r="M17" s="62">
        <f t="shared" ref="M17" si="102">ROUNDDOWN(G17*F17,0)</f>
        <v>0</v>
      </c>
      <c r="N17" s="61">
        <f t="shared" si="91"/>
        <v>0</v>
      </c>
      <c r="O17" s="63">
        <f t="shared" ref="O17" si="103">F17-M17</f>
        <v>0</v>
      </c>
      <c r="P17" s="66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</row>
    <row r="18" spans="1:136" s="53" customFormat="1" ht="15" customHeight="1" x14ac:dyDescent="0.35">
      <c r="A18" s="79">
        <v>1.6</v>
      </c>
      <c r="B18" s="110" t="s">
        <v>135</v>
      </c>
      <c r="C18" s="56" t="s">
        <v>128</v>
      </c>
      <c r="D18" s="57">
        <v>44587</v>
      </c>
      <c r="E18" s="58">
        <f t="shared" si="93"/>
        <v>11</v>
      </c>
      <c r="F18" s="119"/>
      <c r="G18" s="59">
        <v>1</v>
      </c>
      <c r="H18" s="60">
        <v>44597</v>
      </c>
      <c r="I18" s="60">
        <v>44597</v>
      </c>
      <c r="J18" s="61">
        <f t="shared" si="94"/>
        <v>8</v>
      </c>
      <c r="K18" s="61">
        <f t="shared" si="101"/>
        <v>8</v>
      </c>
      <c r="L18" s="119">
        <f t="shared" si="90"/>
        <v>11</v>
      </c>
      <c r="M18" s="62"/>
      <c r="N18" s="61">
        <f t="shared" si="91"/>
        <v>0</v>
      </c>
      <c r="O18" s="63"/>
      <c r="P18" s="81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</row>
    <row r="19" spans="1:136" s="53" customFormat="1" ht="15" customHeight="1" x14ac:dyDescent="0.35">
      <c r="A19" s="54" t="str">
        <f ca="1">IF(ISERROR(VALUE(SUBSTITUTE(OFFSET(A19,-1,0,1,1),".",""))),"0.1",IF(ISERROR(FIND("@",SUBSTITUTE(OFFSET(A19,-1,0,1,1),".","@",1))),OFFSET(A19,-1,0,1,1)&amp;".1",LEFT(OFFSET(A19,-1,0,1,1),FIND("@",SUBSTITUTE(OFFSET(A19,-1,0,1,1),".","@",1)))&amp;IF(ISERROR(FIND("@",SUBSTITUTE(OFFSET(A19,-1,0,1,1),".","@",2))),VALUE(RIGHT(OFFSET(A19,-1,0,1,1),LEN(OFFSET(A19,-1,0,1,1))-FIND("@",SUBSTITUTE(OFFSET(A19,-1,0,1,1),".","@",1))))+1,VALUE(MID(OFFSET(A19,-1,0,1,1),FIND("@",SUBSTITUTE(OFFSET(A19,-1,0,1,1),".","@",1))+1,(FIND("@",SUBSTITUTE(OFFSET(A19,-1,0,1,1),".","@",2))-FIND("@",SUBSTITUTE(OFFSET(A19,-1,0,1,1),".","@",1))-1)))+1)))</f>
        <v>1.7</v>
      </c>
      <c r="B19" s="55" t="s">
        <v>136</v>
      </c>
      <c r="C19" s="56" t="s">
        <v>125</v>
      </c>
      <c r="D19" s="57">
        <v>44587</v>
      </c>
      <c r="E19" s="58">
        <f t="shared" si="93"/>
        <v>21</v>
      </c>
      <c r="F19" s="119"/>
      <c r="G19" s="59">
        <v>1</v>
      </c>
      <c r="H19" s="60">
        <v>44607</v>
      </c>
      <c r="I19" s="60">
        <v>44607</v>
      </c>
      <c r="J19" s="61">
        <f t="shared" si="94"/>
        <v>15</v>
      </c>
      <c r="K19" s="61">
        <f>NETWORKDAYS(D19,I19)</f>
        <v>15</v>
      </c>
      <c r="L19" s="119">
        <f>ROUNDDOWN(G19*E19,0)</f>
        <v>21</v>
      </c>
      <c r="M19" s="62">
        <f>ROUNDDOWN(G19*F19,0)</f>
        <v>0</v>
      </c>
      <c r="N19" s="61">
        <f t="shared" si="91"/>
        <v>0</v>
      </c>
      <c r="O19" s="63">
        <f t="shared" ref="O19:O20" si="104">F19-M19</f>
        <v>0</v>
      </c>
      <c r="P19" s="64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</row>
    <row r="20" spans="1:136" s="53" customFormat="1" ht="15" customHeight="1" x14ac:dyDescent="0.35">
      <c r="A20" s="54" t="str">
        <f ca="1">IF(ISERROR(VALUE(SUBSTITUTE(OFFSET(A20,-1,0,1,1),".",""))),"0.1",IF(ISERROR(FIND("@",SUBSTITUTE(OFFSET(A20,-1,0,1,1),".","@",1))),OFFSET(A20,-1,0,1,1)&amp;".1",LEFT(OFFSET(A20,-1,0,1,1),FIND("@",SUBSTITUTE(OFFSET(A20,-1,0,1,1),".","@",1)))&amp;IF(ISERROR(FIND("@",SUBSTITUTE(OFFSET(A20,-1,0,1,1),".","@",2))),VALUE(RIGHT(OFFSET(A20,-1,0,1,1),LEN(OFFSET(A20,-1,0,1,1))-FIND("@",SUBSTITUTE(OFFSET(A20,-1,0,1,1),".","@",1))))+1,VALUE(MID(OFFSET(A20,-1,0,1,1),FIND("@",SUBSTITUTE(OFFSET(A20,-1,0,1,1),".","@",1))+1,(FIND("@",SUBSTITUTE(OFFSET(A20,-1,0,1,1),".","@",2))-FIND("@",SUBSTITUTE(OFFSET(A20,-1,0,1,1),".","@",1))-1)))+1)))</f>
        <v>1.8</v>
      </c>
      <c r="B20" s="55" t="s">
        <v>137</v>
      </c>
      <c r="C20" s="56" t="s">
        <v>127</v>
      </c>
      <c r="D20" s="57">
        <v>44587</v>
      </c>
      <c r="E20" s="58">
        <f t="shared" si="93"/>
        <v>35</v>
      </c>
      <c r="F20" s="119"/>
      <c r="G20" s="59">
        <v>1</v>
      </c>
      <c r="H20" s="60">
        <v>44621</v>
      </c>
      <c r="I20" s="60">
        <v>44621</v>
      </c>
      <c r="J20" s="61">
        <f t="shared" si="94"/>
        <v>25</v>
      </c>
      <c r="K20" s="61">
        <f>NETWORKDAYS(D20,I20)</f>
        <v>25</v>
      </c>
      <c r="L20" s="119">
        <f t="shared" si="90"/>
        <v>35</v>
      </c>
      <c r="M20" s="62">
        <f>ROUNDDOWN(G20*F20,0)</f>
        <v>0</v>
      </c>
      <c r="N20" s="61">
        <f t="shared" si="91"/>
        <v>0</v>
      </c>
      <c r="O20" s="63">
        <f t="shared" si="104"/>
        <v>0</v>
      </c>
      <c r="P20" s="64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</row>
    <row r="21" spans="1:136" s="53" customFormat="1" ht="15" customHeight="1" x14ac:dyDescent="0.35">
      <c r="A21" s="54" t="str">
        <f t="shared" ref="A21:A24" ca="1" si="105">IF(ISERROR(VALUE(SUBSTITUTE(OFFSET(A21,-1,0,1,1),".",""))),"0.1",IF(ISERROR(FIND("@",SUBSTITUTE(OFFSET(A21,-1,0,1,1),".","@",1))),OFFSET(A21,-1,0,1,1)&amp;".1",LEFT(OFFSET(A21,-1,0,1,1),FIND("@",SUBSTITUTE(OFFSET(A21,-1,0,1,1),".","@",1)))&amp;IF(ISERROR(FIND("@",SUBSTITUTE(OFFSET(A21,-1,0,1,1),".","@",2))),VALUE(RIGHT(OFFSET(A21,-1,0,1,1),LEN(OFFSET(A21,-1,0,1,1))-FIND("@",SUBSTITUTE(OFFSET(A21,-1,0,1,1),".","@",1))))+1,VALUE(MID(OFFSET(A21,-1,0,1,1),FIND("@",SUBSTITUTE(OFFSET(A21,-1,0,1,1),".","@",1))+1,(FIND("@",SUBSTITUTE(OFFSET(A21,-1,0,1,1),".","@",2))-FIND("@",SUBSTITUTE(OFFSET(A21,-1,0,1,1),".","@",1))-1)))+1)))</f>
        <v>1.9</v>
      </c>
      <c r="B21" s="118" t="s">
        <v>138</v>
      </c>
      <c r="C21" s="118" t="s">
        <v>128</v>
      </c>
      <c r="D21" s="111">
        <v>44587</v>
      </c>
      <c r="E21" s="58">
        <f t="shared" si="93"/>
        <v>37</v>
      </c>
      <c r="F21" s="119"/>
      <c r="G21" s="112">
        <v>1</v>
      </c>
      <c r="H21" s="113">
        <v>44623</v>
      </c>
      <c r="I21" s="113">
        <v>44624</v>
      </c>
      <c r="J21" s="61">
        <f t="shared" si="94"/>
        <v>27</v>
      </c>
      <c r="K21" s="114"/>
      <c r="L21" s="119">
        <f t="shared" si="90"/>
        <v>37</v>
      </c>
      <c r="M21" s="115"/>
      <c r="N21" s="61">
        <f t="shared" si="91"/>
        <v>0</v>
      </c>
      <c r="O21" s="116"/>
      <c r="P21" s="117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</row>
    <row r="22" spans="1:136" s="53" customFormat="1" ht="15" customHeight="1" x14ac:dyDescent="0.35">
      <c r="A22" s="54" t="str">
        <f t="shared" ca="1" si="105"/>
        <v>1.10</v>
      </c>
      <c r="B22" s="118" t="s">
        <v>139</v>
      </c>
      <c r="C22" s="118" t="s">
        <v>125</v>
      </c>
      <c r="D22" s="111">
        <v>44587</v>
      </c>
      <c r="E22" s="58">
        <f t="shared" si="93"/>
        <v>49</v>
      </c>
      <c r="F22" s="119"/>
      <c r="G22" s="112">
        <v>1</v>
      </c>
      <c r="H22" s="113">
        <v>44635</v>
      </c>
      <c r="I22" s="113">
        <v>44642</v>
      </c>
      <c r="J22" s="61">
        <f t="shared" si="94"/>
        <v>35</v>
      </c>
      <c r="K22" s="114"/>
      <c r="L22" s="119">
        <f t="shared" si="90"/>
        <v>49</v>
      </c>
      <c r="M22" s="115"/>
      <c r="N22" s="61">
        <f t="shared" si="91"/>
        <v>0</v>
      </c>
      <c r="O22" s="116"/>
      <c r="P22" s="117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</row>
    <row r="23" spans="1:136" s="53" customFormat="1" ht="15" customHeight="1" x14ac:dyDescent="0.35">
      <c r="A23" s="54" t="str">
        <f t="shared" ca="1" si="105"/>
        <v>1.11</v>
      </c>
      <c r="B23" s="118" t="s">
        <v>140</v>
      </c>
      <c r="C23" s="118" t="s">
        <v>125</v>
      </c>
      <c r="D23" s="111">
        <v>44587</v>
      </c>
      <c r="E23" s="58">
        <f t="shared" si="93"/>
        <v>56</v>
      </c>
      <c r="F23" s="119"/>
      <c r="G23" s="112">
        <v>1</v>
      </c>
      <c r="H23" s="113">
        <v>44642</v>
      </c>
      <c r="I23" s="113">
        <v>44649</v>
      </c>
      <c r="J23" s="61">
        <f t="shared" si="94"/>
        <v>40</v>
      </c>
      <c r="K23" s="114"/>
      <c r="L23" s="119">
        <f t="shared" si="90"/>
        <v>56</v>
      </c>
      <c r="M23" s="115"/>
      <c r="N23" s="61">
        <f>E23-L23</f>
        <v>0</v>
      </c>
      <c r="O23" s="116"/>
      <c r="P23" s="117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</row>
    <row r="24" spans="1:136" s="53" customFormat="1" ht="15" customHeight="1" x14ac:dyDescent="0.35">
      <c r="A24" s="54" t="str">
        <f t="shared" ca="1" si="105"/>
        <v>1.12</v>
      </c>
      <c r="B24" s="118" t="s">
        <v>141</v>
      </c>
      <c r="C24" s="118" t="s">
        <v>125</v>
      </c>
      <c r="D24" s="111">
        <v>44587</v>
      </c>
      <c r="E24" s="58">
        <f>H24-D24+1</f>
        <v>77</v>
      </c>
      <c r="F24" s="119"/>
      <c r="G24" s="112">
        <v>1</v>
      </c>
      <c r="H24" s="113">
        <v>44663</v>
      </c>
      <c r="I24" s="113">
        <v>44667</v>
      </c>
      <c r="J24" s="61">
        <f>NETWORKDAYS(D24,H24)</f>
        <v>55</v>
      </c>
      <c r="K24" s="114"/>
      <c r="L24" s="119">
        <f t="shared" si="90"/>
        <v>77</v>
      </c>
      <c r="M24" s="115"/>
      <c r="N24" s="61">
        <f t="shared" si="91"/>
        <v>0</v>
      </c>
      <c r="O24" s="116"/>
      <c r="P24" s="117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</row>
    <row r="25" spans="1:136" s="53" customFormat="1" ht="15" customHeight="1" x14ac:dyDescent="0.35">
      <c r="A25" s="46">
        <f ca="1">IF(ISERROR(VALUE(SUBSTITUTE(OFFSET(A25,-1,0,1,1),".",""))),1,IF(ISERROR(FIND("@",SUBSTITUTE(OFFSET(A25,-1,0,1,1),".","@",1))),VALUE(OFFSET(A25,-1,0,1,1))+1,VALUE(LEFT(OFFSET(A25,-1,0,1,1),FIND("@",SUBSTITUTE(OFFSET(A25,-1,0,1,1),".","@",1))-1))+1))</f>
        <v>2</v>
      </c>
      <c r="B25" s="47" t="s">
        <v>144</v>
      </c>
      <c r="C25" s="47"/>
      <c r="D25" s="48">
        <f>MIN(D26:D29)</f>
        <v>44613</v>
      </c>
      <c r="E25" s="49">
        <f>H25-D25+1</f>
        <v>30</v>
      </c>
      <c r="F25" s="50">
        <f>I25-D25+1</f>
        <v>30</v>
      </c>
      <c r="G25" s="51">
        <f>SUMPRODUCT(E26:E29,G26:G29)/SUM(E26:E29)</f>
        <v>1</v>
      </c>
      <c r="H25" s="48">
        <f>MAX(H26:H29)</f>
        <v>44642</v>
      </c>
      <c r="I25" s="48">
        <f>IF(MAX(I26:I29)="","",MAX(I26:I29))</f>
        <v>44642</v>
      </c>
      <c r="J25" s="49">
        <f t="shared" si="86"/>
        <v>22</v>
      </c>
      <c r="K25" s="49">
        <f t="shared" si="87"/>
        <v>22</v>
      </c>
      <c r="L25" s="50">
        <f t="shared" ref="L25:L34" si="106">ROUNDDOWN(G25*E25,0)</f>
        <v>30</v>
      </c>
      <c r="M25" s="50">
        <f t="shared" si="88"/>
        <v>30</v>
      </c>
      <c r="N25" s="49">
        <f>E25-L25</f>
        <v>0</v>
      </c>
      <c r="O25" s="47">
        <f t="shared" ref="O25:O29" si="107">F25-M25</f>
        <v>0</v>
      </c>
      <c r="P25" s="47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</row>
    <row r="26" spans="1:136" s="53" customFormat="1" ht="15" customHeight="1" x14ac:dyDescent="0.35">
      <c r="A26" s="54" t="str">
        <f ca="1">IF(ISERROR(VALUE(SUBSTITUTE(OFFSET(A26,-1,0,1,1),".",""))),"0.1",IF(ISERROR(FIND("@",SUBSTITUTE(OFFSET(A26,-1,0,1,1),".","@",1))),OFFSET(A26,-1,0,1,1)&amp;".1",LEFT(OFFSET(A26,-1,0,1,1),FIND("@",SUBSTITUTE(OFFSET(A26,-1,0,1,1),".","@",1)))&amp;IF(ISERROR(FIND("@",SUBSTITUTE(OFFSET(A26,-1,0,1,1),".","@",2))),VALUE(RIGHT(OFFSET(A26,-1,0,1,1),LEN(OFFSET(A26,-1,0,1,1))-FIND("@",SUBSTITUTE(OFFSET(A26,-1,0,1,1),".","@",1))))+1,VALUE(MID(OFFSET(A26,-1,0,1,1),FIND("@",SUBSTITUTE(OFFSET(A26,-1,0,1,1),".","@",1))+1,(FIND("@",SUBSTITUTE(OFFSET(A26,-1,0,1,1),".","@",2))-FIND("@",SUBSTITUTE(OFFSET(A26,-1,0,1,1),".","@",1))-1)))+1)))</f>
        <v>2.1</v>
      </c>
      <c r="B26" s="55" t="s">
        <v>146</v>
      </c>
      <c r="C26" s="56" t="s">
        <v>127</v>
      </c>
      <c r="D26" s="57">
        <v>44613</v>
      </c>
      <c r="E26" s="58">
        <v>8</v>
      </c>
      <c r="F26" s="58"/>
      <c r="G26" s="59">
        <v>1</v>
      </c>
      <c r="H26" s="60">
        <f>D26+E26-1</f>
        <v>44620</v>
      </c>
      <c r="I26" s="60">
        <f>IF(ISBLANK(F26),H26,D26+F26-1)</f>
        <v>44620</v>
      </c>
      <c r="J26" s="61">
        <f>NETWORKDAYS(D26,H26)</f>
        <v>6</v>
      </c>
      <c r="K26" s="61">
        <f>NETWORKDAYS(D26,I26)</f>
        <v>6</v>
      </c>
      <c r="L26" s="62">
        <f>ROUNDDOWN(G26*E26,0)</f>
        <v>8</v>
      </c>
      <c r="M26" s="62">
        <f>ROUNDDOWN(G26*F26,0)</f>
        <v>0</v>
      </c>
      <c r="N26" s="61">
        <f>E26-L26</f>
        <v>0</v>
      </c>
      <c r="O26" s="63">
        <f t="shared" si="107"/>
        <v>0</v>
      </c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</row>
    <row r="27" spans="1:136" s="53" customFormat="1" ht="15" customHeight="1" x14ac:dyDescent="0.35">
      <c r="A27" s="54" t="s">
        <v>157</v>
      </c>
      <c r="B27" s="67" t="s">
        <v>158</v>
      </c>
      <c r="C27" s="68" t="s">
        <v>127</v>
      </c>
      <c r="D27" s="69">
        <v>44635</v>
      </c>
      <c r="E27" s="70">
        <v>8</v>
      </c>
      <c r="F27" s="70"/>
      <c r="G27" s="71">
        <v>1</v>
      </c>
      <c r="H27" s="72">
        <f>D27+E27-1</f>
        <v>44642</v>
      </c>
      <c r="I27" s="72">
        <f>IF(ISBLANK(F27),H27,D27+F27-1)</f>
        <v>44642</v>
      </c>
      <c r="J27" s="73">
        <f>NETWORKDAYS(D27,H27)</f>
        <v>6</v>
      </c>
      <c r="K27" s="73">
        <f>NETWORKDAYS(D27,I27)</f>
        <v>6</v>
      </c>
      <c r="L27" s="74">
        <f>ROUNDDOWN(G27*E27,0)</f>
        <v>8</v>
      </c>
      <c r="M27" s="74">
        <f>ROUNDDOWN(G27*F27,0)</f>
        <v>0</v>
      </c>
      <c r="N27" s="73">
        <f t="shared" ref="N27" si="108">E27-L27</f>
        <v>0</v>
      </c>
      <c r="O27" s="75">
        <f t="shared" si="107"/>
        <v>0</v>
      </c>
      <c r="P27" s="66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</row>
    <row r="28" spans="1:136" s="53" customFormat="1" ht="15" customHeight="1" x14ac:dyDescent="0.35">
      <c r="A28" s="54" t="str">
        <f ca="1">IF(ISERROR(VALUE(SUBSTITUTE(OFFSET(A28,-1,0,1,1),".",""))),"0.1",IF(ISERROR(FIND("@",SUBSTITUTE(OFFSET(A28,-1,0,1,1),".","@",1))),OFFSET(A28,-1,0,1,1)&amp;".1",LEFT(OFFSET(A28,-1,0,1,1),FIND("@",SUBSTITUTE(OFFSET(A28,-1,0,1,1),".","@",1)))&amp;IF(ISERROR(FIND("@",SUBSTITUTE(OFFSET(A28,-1,0,1,1),".","@",2))),VALUE(RIGHT(OFFSET(A28,-1,0,1,1),LEN(OFFSET(A28,-1,0,1,1))-FIND("@",SUBSTITUTE(OFFSET(A28,-1,0,1,1),".","@",1))))+1,VALUE(MID(OFFSET(A28,-1,0,1,1),FIND("@",SUBSTITUTE(OFFSET(A28,-1,0,1,1),".","@",1))+1,(FIND("@",SUBSTITUTE(OFFSET(A28,-1,0,1,1),".","@",2))-FIND("@",SUBSTITUTE(OFFSET(A28,-1,0,1,1),".","@",1))-1)))+1)))</f>
        <v>2.2</v>
      </c>
      <c r="B28" s="55" t="s">
        <v>147</v>
      </c>
      <c r="C28" s="56" t="s">
        <v>125</v>
      </c>
      <c r="D28" s="57">
        <v>44613</v>
      </c>
      <c r="E28" s="58">
        <v>8</v>
      </c>
      <c r="F28" s="58"/>
      <c r="G28" s="59">
        <v>1</v>
      </c>
      <c r="H28" s="60">
        <f>D28+E28-1</f>
        <v>44620</v>
      </c>
      <c r="I28" s="60">
        <f>IF(ISBLANK(F28),H28,D28+F28-1)</f>
        <v>44620</v>
      </c>
      <c r="J28" s="61">
        <f>NETWORKDAYS(D28,H28)</f>
        <v>6</v>
      </c>
      <c r="K28" s="61">
        <f>NETWORKDAYS(D28,I28)</f>
        <v>6</v>
      </c>
      <c r="L28" s="62">
        <f>ROUNDDOWN(G28*E28,0)</f>
        <v>8</v>
      </c>
      <c r="M28" s="62">
        <f>ROUNDDOWN(G28*F28,0)</f>
        <v>0</v>
      </c>
      <c r="N28" s="61">
        <f>E28-L28</f>
        <v>0</v>
      </c>
      <c r="O28" s="63">
        <f t="shared" si="107"/>
        <v>0</v>
      </c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</row>
    <row r="29" spans="1:136" s="53" customFormat="1" ht="15" customHeight="1" x14ac:dyDescent="0.35">
      <c r="A29" s="54" t="str">
        <f ca="1">IF(ISERROR(VALUE(SUBSTITUTE(OFFSET(A29,-1,0,1,1),".",""))),"0.1",IF(ISERROR(FIND("@",SUBSTITUTE(OFFSET(A29,-1,0,1,1),".","@",1))),OFFSET(A29,-1,0,1,1)&amp;".1",LEFT(OFFSET(A29,-1,0,1,1),FIND("@",SUBSTITUTE(OFFSET(A29,-1,0,1,1),".","@",1)))&amp;IF(ISERROR(FIND("@",SUBSTITUTE(OFFSET(A29,-1,0,1,1),".","@",2))),VALUE(RIGHT(OFFSET(A29,-1,0,1,1),LEN(OFFSET(A29,-1,0,1,1))-FIND("@",SUBSTITUTE(OFFSET(A29,-1,0,1,1),".","@",1))))+1,VALUE(MID(OFFSET(A29,-1,0,1,1),FIND("@",SUBSTITUTE(OFFSET(A29,-1,0,1,1),".","@",1))+1,(FIND("@",SUBSTITUTE(OFFSET(A29,-1,0,1,1),".","@",2))-FIND("@",SUBSTITUTE(OFFSET(A29,-1,0,1,1),".","@",1))-1)))+1)))</f>
        <v>2.3</v>
      </c>
      <c r="B29" s="55" t="s">
        <v>148</v>
      </c>
      <c r="C29" s="56" t="s">
        <v>127</v>
      </c>
      <c r="D29" s="57">
        <v>44620</v>
      </c>
      <c r="E29" s="58">
        <v>22</v>
      </c>
      <c r="F29" s="58"/>
      <c r="G29" s="59">
        <v>1</v>
      </c>
      <c r="H29" s="60">
        <f>D29+E29-1</f>
        <v>44641</v>
      </c>
      <c r="I29" s="60">
        <f>IF(ISBLANK(F29),H29,D29+F29-1)</f>
        <v>44641</v>
      </c>
      <c r="J29" s="61">
        <f>NETWORKDAYS(D29,H29)</f>
        <v>16</v>
      </c>
      <c r="K29" s="61">
        <f>NETWORKDAYS(D29,I29)</f>
        <v>16</v>
      </c>
      <c r="L29" s="62">
        <f>ROUNDDOWN(G29*E29,0)</f>
        <v>22</v>
      </c>
      <c r="M29" s="62">
        <f>ROUNDDOWN(G29*F29,0)</f>
        <v>0</v>
      </c>
      <c r="N29" s="61">
        <f>E29-L29</f>
        <v>0</v>
      </c>
      <c r="O29" s="63">
        <f t="shared" si="107"/>
        <v>0</v>
      </c>
      <c r="P29" s="64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</row>
    <row r="30" spans="1:136" s="53" customFormat="1" ht="15" customHeight="1" x14ac:dyDescent="0.35">
      <c r="A30" s="46">
        <v>3</v>
      </c>
      <c r="B30" s="47" t="s">
        <v>149</v>
      </c>
      <c r="C30" s="47"/>
      <c r="D30" s="48">
        <f>MIN(D31:D33)</f>
        <v>44618</v>
      </c>
      <c r="E30" s="49">
        <f>H30-D30+1</f>
        <v>31</v>
      </c>
      <c r="F30" s="50">
        <f>I30-D30+1</f>
        <v>31</v>
      </c>
      <c r="G30" s="51">
        <f>SUMPRODUCT(E31:E33,G31:G33)/SUM(E31:E33)</f>
        <v>1</v>
      </c>
      <c r="H30" s="48">
        <f>MAX(H31:H33)</f>
        <v>44648</v>
      </c>
      <c r="I30" s="48">
        <f>IF(MAX(I31:I33)="","",MAX(I31:I33))</f>
        <v>44648</v>
      </c>
      <c r="J30" s="49">
        <f>NETWORKDAYS(D30,H30)</f>
        <v>21</v>
      </c>
      <c r="K30" s="49">
        <f t="shared" si="87"/>
        <v>21</v>
      </c>
      <c r="L30" s="50">
        <f t="shared" si="106"/>
        <v>31</v>
      </c>
      <c r="M30" s="50">
        <f t="shared" si="88"/>
        <v>31</v>
      </c>
      <c r="N30" s="49">
        <f>E30-L30</f>
        <v>0</v>
      </c>
      <c r="O30" s="47">
        <f t="shared" ref="O30:O33" si="109">F30-M30</f>
        <v>0</v>
      </c>
      <c r="P30" s="47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</row>
    <row r="31" spans="1:136" s="53" customFormat="1" ht="15" customHeight="1" x14ac:dyDescent="0.35">
      <c r="A31" s="54" t="str">
        <f ca="1">IF(ISERROR(VALUE(SUBSTITUTE(OFFSET(A31,-1,0,1,1),".",""))),"0.1",IF(ISERROR(FIND("@",SUBSTITUTE(OFFSET(A31,-1,0,1,1),".","@",1))),OFFSET(A31,-1,0,1,1)&amp;".1",LEFT(OFFSET(A31,-1,0,1,1),FIND("@",SUBSTITUTE(OFFSET(A31,-1,0,1,1),".","@",1)))&amp;IF(ISERROR(FIND("@",SUBSTITUTE(OFFSET(A31,-1,0,1,1),".","@",2))),VALUE(RIGHT(OFFSET(A31,-1,0,1,1),LEN(OFFSET(A31,-1,0,1,1))-FIND("@",SUBSTITUTE(OFFSET(A31,-1,0,1,1),".","@",1))))+1,VALUE(MID(OFFSET(A31,-1,0,1,1),FIND("@",SUBSTITUTE(OFFSET(A31,-1,0,1,1),".","@",1))+1,(FIND("@",SUBSTITUTE(OFFSET(A31,-1,0,1,1),".","@",2))-FIND("@",SUBSTITUTE(OFFSET(A31,-1,0,1,1),".","@",1))-1)))+1)))</f>
        <v>3.1</v>
      </c>
      <c r="B31" s="55" t="s">
        <v>150</v>
      </c>
      <c r="C31" s="56" t="s">
        <v>128</v>
      </c>
      <c r="D31" s="57">
        <v>44620</v>
      </c>
      <c r="E31" s="58">
        <v>6</v>
      </c>
      <c r="F31" s="58"/>
      <c r="G31" s="59">
        <v>1</v>
      </c>
      <c r="H31" s="60">
        <f>D31+E31-1</f>
        <v>44625</v>
      </c>
      <c r="I31" s="60">
        <f>IF(ISBLANK(F31),H31,D31+F31-1)</f>
        <v>44625</v>
      </c>
      <c r="J31" s="61">
        <f>NETWORKDAYS(D31,H31)</f>
        <v>5</v>
      </c>
      <c r="K31" s="61">
        <f>NETWORKDAYS(D31,I31)</f>
        <v>5</v>
      </c>
      <c r="L31" s="62">
        <f>ROUNDDOWN(G31*E31,0)</f>
        <v>6</v>
      </c>
      <c r="M31" s="62">
        <f>ROUNDDOWN(G31*F31,0)</f>
        <v>0</v>
      </c>
      <c r="N31" s="61">
        <f>E31-L31</f>
        <v>0</v>
      </c>
      <c r="O31" s="63">
        <f t="shared" si="109"/>
        <v>0</v>
      </c>
      <c r="P31" s="64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</row>
    <row r="32" spans="1:136" s="53" customFormat="1" ht="15" customHeight="1" x14ac:dyDescent="0.35">
      <c r="A32" s="54" t="str">
        <f ca="1">IF(ISERROR(VALUE(SUBSTITUTE(OFFSET(A32,-1,0,1,1),".",""))),"0.0.1",IF(ISERROR(FIND("@",SUBSTITUTE(OFFSET(A32,-1,0,1,1),".","@",2))),OFFSET(A32,-1,0,1,1)&amp;".1",LEFT(OFFSET(A32,-1,0,1,1),FIND("@",SUBSTITUTE(OFFSET(A32,-1,0,1,1),".","@",2)))&amp;IF(ISERROR(FIND("@",SUBSTITUTE(OFFSET(A32,-1,0,1,1),".","@",3))),VALUE(RIGHT(OFFSET(A32,-1,0,1,1),LEN(OFFSET(A32,-1,0,1,1))-FIND("@",SUBSTITUTE(OFFSET(A32,-1,0,1,1),".","@",2))))+1,VALUE(MID(OFFSET(A32,-1,0,1,1),FIND("@",SUBSTITUTE(OFFSET(A32,-1,0,1,1),".","@",2))+1,(FIND("@",SUBSTITUTE(OFFSET(A32,-1,0,1,1),".","@",3))-FIND("@",SUBSTITUTE(OFFSET(A32,-1,0,1,1),".","@",2))-1)))+1)))</f>
        <v>3.1.1</v>
      </c>
      <c r="B32" s="67" t="s">
        <v>156</v>
      </c>
      <c r="C32" s="68" t="s">
        <v>127</v>
      </c>
      <c r="D32" s="69">
        <v>44635</v>
      </c>
      <c r="E32" s="70">
        <v>14</v>
      </c>
      <c r="F32" s="70"/>
      <c r="G32" s="71">
        <v>1</v>
      </c>
      <c r="H32" s="72">
        <f>D32+E32-1</f>
        <v>44648</v>
      </c>
      <c r="I32" s="72">
        <f>IF(ISBLANK(F32),H32,D32+F32-1)</f>
        <v>44648</v>
      </c>
      <c r="J32" s="73">
        <f>NETWORKDAYS(D32,H32)</f>
        <v>10</v>
      </c>
      <c r="K32" s="73">
        <f>NETWORKDAYS(D32,I32)</f>
        <v>10</v>
      </c>
      <c r="L32" s="74">
        <f>ROUNDDOWN(G32*E32,0)</f>
        <v>14</v>
      </c>
      <c r="M32" s="74">
        <f>ROUNDDOWN(G32*F32,0)</f>
        <v>0</v>
      </c>
      <c r="N32" s="73">
        <f t="shared" ref="N32" si="110">E32-L32</f>
        <v>0</v>
      </c>
      <c r="O32" s="75">
        <f t="shared" si="109"/>
        <v>0</v>
      </c>
      <c r="P32" s="66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</row>
    <row r="33" spans="1:136" s="53" customFormat="1" ht="15" customHeight="1" x14ac:dyDescent="0.35">
      <c r="A33" s="54" t="str">
        <f ca="1">IF(ISERROR(VALUE(SUBSTITUTE(OFFSET(A33,-1,0,1,1),".",""))),"0.1",IF(ISERROR(FIND("@",SUBSTITUTE(OFFSET(A33,-1,0,1,1),".","@",1))),OFFSET(A33,-1,0,1,1)&amp;".1",LEFT(OFFSET(A33,-1,0,1,1),FIND("@",SUBSTITUTE(OFFSET(A33,-1,0,1,1),".","@",1)))&amp;IF(ISERROR(FIND("@",SUBSTITUTE(OFFSET(A33,-1,0,1,1),".","@",2))),VALUE(RIGHT(OFFSET(A33,-1,0,1,1),LEN(OFFSET(A33,-1,0,1,1))-FIND("@",SUBSTITUTE(OFFSET(A33,-1,0,1,1),".","@",1))))+1,VALUE(MID(OFFSET(A33,-1,0,1,1),FIND("@",SUBSTITUTE(OFFSET(A33,-1,0,1,1),".","@",1))+1,(FIND("@",SUBSTITUTE(OFFSET(A33,-1,0,1,1),".","@",2))-FIND("@",SUBSTITUTE(OFFSET(A33,-1,0,1,1),".","@",1))-1)))+1)))</f>
        <v>3.2</v>
      </c>
      <c r="B33" s="55" t="s">
        <v>151</v>
      </c>
      <c r="C33" s="56" t="s">
        <v>125</v>
      </c>
      <c r="D33" s="57">
        <v>44618</v>
      </c>
      <c r="E33" s="58">
        <v>8</v>
      </c>
      <c r="F33" s="58"/>
      <c r="G33" s="59">
        <v>1</v>
      </c>
      <c r="H33" s="60">
        <f>D33+E33-1</f>
        <v>44625</v>
      </c>
      <c r="I33" s="60">
        <f>IF(ISBLANK(F33),H33,D33+F33-1)</f>
        <v>44625</v>
      </c>
      <c r="J33" s="61">
        <f>NETWORKDAYS(D33,H33)</f>
        <v>5</v>
      </c>
      <c r="K33" s="61">
        <f>NETWORKDAYS(D33,I33)</f>
        <v>5</v>
      </c>
      <c r="L33" s="62">
        <f>ROUNDDOWN(G33*E33,0)</f>
        <v>8</v>
      </c>
      <c r="M33" s="62">
        <f>ROUNDDOWN(G33*F33,0)</f>
        <v>0</v>
      </c>
      <c r="N33" s="61">
        <f>E33-L33</f>
        <v>0</v>
      </c>
      <c r="O33" s="63">
        <f t="shared" si="109"/>
        <v>0</v>
      </c>
      <c r="P33" s="64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</row>
    <row r="34" spans="1:136" s="53" customFormat="1" ht="15" customHeight="1" x14ac:dyDescent="0.35">
      <c r="A34" s="46">
        <v>4</v>
      </c>
      <c r="B34" s="47" t="s">
        <v>152</v>
      </c>
      <c r="C34" s="47"/>
      <c r="D34" s="48">
        <f>MIN(D35:D36)</f>
        <v>44634</v>
      </c>
      <c r="E34" s="49">
        <f>H34-D34+1</f>
        <v>9</v>
      </c>
      <c r="F34" s="50">
        <f>I34-D34+1</f>
        <v>9</v>
      </c>
      <c r="G34" s="51">
        <f>SUMPRODUCT(E35:E36,G35:G36)/SUM(E35:E36)</f>
        <v>1</v>
      </c>
      <c r="H34" s="48">
        <f>MAX(H35:H36)</f>
        <v>44642</v>
      </c>
      <c r="I34" s="48">
        <f>IF(MAX(I35:I36)="","",MAX(I35:I36))</f>
        <v>44642</v>
      </c>
      <c r="J34" s="49">
        <f t="shared" si="86"/>
        <v>7</v>
      </c>
      <c r="K34" s="49">
        <f t="shared" si="87"/>
        <v>7</v>
      </c>
      <c r="L34" s="50">
        <f t="shared" si="106"/>
        <v>9</v>
      </c>
      <c r="M34" s="50">
        <f t="shared" si="88"/>
        <v>9</v>
      </c>
      <c r="N34" s="49">
        <f>E34-L34</f>
        <v>0</v>
      </c>
      <c r="O34" s="47">
        <f t="shared" ref="O34:O36" si="111">F34-M34</f>
        <v>0</v>
      </c>
      <c r="P34" s="47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</row>
    <row r="35" spans="1:136" s="53" customFormat="1" ht="15" customHeight="1" x14ac:dyDescent="0.35">
      <c r="A35" s="54" t="str">
        <f ca="1">IF(ISERROR(VALUE(SUBSTITUTE(OFFSET(A35,-1,0,1,1),".",""))),"0.1",IF(ISERROR(FIND("@",SUBSTITUTE(OFFSET(A35,-1,0,1,1),".","@",1))),OFFSET(A35,-1,0,1,1)&amp;".1",LEFT(OFFSET(A35,-1,0,1,1),FIND("@",SUBSTITUTE(OFFSET(A35,-1,0,1,1),".","@",1)))&amp;IF(ISERROR(FIND("@",SUBSTITUTE(OFFSET(A35,-1,0,1,1),".","@",2))),VALUE(RIGHT(OFFSET(A35,-1,0,1,1),LEN(OFFSET(A35,-1,0,1,1))-FIND("@",SUBSTITUTE(OFFSET(A35,-1,0,1,1),".","@",1))))+1,VALUE(MID(OFFSET(A35,-1,0,1,1),FIND("@",SUBSTITUTE(OFFSET(A35,-1,0,1,1),".","@",1))+1,(FIND("@",SUBSTITUTE(OFFSET(A35,-1,0,1,1),".","@",2))-FIND("@",SUBSTITUTE(OFFSET(A35,-1,0,1,1),".","@",1))-1)))+1)))</f>
        <v>4.1</v>
      </c>
      <c r="B35" s="55" t="s">
        <v>155</v>
      </c>
      <c r="C35" s="56" t="s">
        <v>127</v>
      </c>
      <c r="D35" s="57">
        <v>44634</v>
      </c>
      <c r="E35" s="58">
        <v>9</v>
      </c>
      <c r="F35" s="58"/>
      <c r="G35" s="59">
        <v>1</v>
      </c>
      <c r="H35" s="60">
        <f>D35+E35-1</f>
        <v>44642</v>
      </c>
      <c r="I35" s="60">
        <f>IF(ISBLANK(F35),H35,D35+F35-1)</f>
        <v>44642</v>
      </c>
      <c r="J35" s="61">
        <f>NETWORKDAYS(D35,H35)</f>
        <v>7</v>
      </c>
      <c r="K35" s="61">
        <f>NETWORKDAYS(D35,I35)</f>
        <v>7</v>
      </c>
      <c r="L35" s="62">
        <f>ROUNDDOWN(G35*E35,0)</f>
        <v>9</v>
      </c>
      <c r="M35" s="62">
        <f>ROUNDDOWN(G35*F35,0)</f>
        <v>0</v>
      </c>
      <c r="N35" s="61">
        <f>E35-L35</f>
        <v>0</v>
      </c>
      <c r="O35" s="63">
        <f t="shared" si="111"/>
        <v>0</v>
      </c>
      <c r="P35" s="64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</row>
    <row r="36" spans="1:136" s="53" customFormat="1" ht="15" customHeight="1" x14ac:dyDescent="0.35">
      <c r="A36" s="54" t="str">
        <f ca="1">IF(ISERROR(VALUE(SUBSTITUTE(OFFSET(A36,-1,0,1,1),".",""))),"0.1",IF(ISERROR(FIND("@",SUBSTITUTE(OFFSET(A36,-1,0,1,1),".","@",1))),OFFSET(A36,-1,0,1,1)&amp;".1",LEFT(OFFSET(A36,-1,0,1,1),FIND("@",SUBSTITUTE(OFFSET(A36,-1,0,1,1),".","@",1)))&amp;IF(ISERROR(FIND("@",SUBSTITUTE(OFFSET(A36,-1,0,1,1),".","@",2))),VALUE(RIGHT(OFFSET(A36,-1,0,1,1),LEN(OFFSET(A36,-1,0,1,1))-FIND("@",SUBSTITUTE(OFFSET(A36,-1,0,1,1),".","@",1))))+1,VALUE(MID(OFFSET(A36,-1,0,1,1),FIND("@",SUBSTITUTE(OFFSET(A36,-1,0,1,1),".","@",1))+1,(FIND("@",SUBSTITUTE(OFFSET(A36,-1,0,1,1),".","@",2))-FIND("@",SUBSTITUTE(OFFSET(A36,-1,0,1,1),".","@",1))-1)))+1)))</f>
        <v>4.2</v>
      </c>
      <c r="B36" s="55" t="s">
        <v>153</v>
      </c>
      <c r="C36" s="56" t="s">
        <v>127</v>
      </c>
      <c r="D36" s="57">
        <v>44634</v>
      </c>
      <c r="E36" s="58">
        <v>9</v>
      </c>
      <c r="F36" s="58"/>
      <c r="G36" s="59">
        <v>1</v>
      </c>
      <c r="H36" s="60">
        <f>D36+E36-1</f>
        <v>44642</v>
      </c>
      <c r="I36" s="60">
        <f>IF(ISBLANK(F36),H36,D36+F36-1)</f>
        <v>44642</v>
      </c>
      <c r="J36" s="61">
        <f>NETWORKDAYS(D36,H36)</f>
        <v>7</v>
      </c>
      <c r="K36" s="61">
        <f>NETWORKDAYS(D36,I36)</f>
        <v>7</v>
      </c>
      <c r="L36" s="62">
        <f>ROUNDDOWN(G36*E36,0)</f>
        <v>9</v>
      </c>
      <c r="M36" s="62">
        <f>ROUNDDOWN(G36*F36,0)</f>
        <v>0</v>
      </c>
      <c r="N36" s="61">
        <f>E36-L36</f>
        <v>0</v>
      </c>
      <c r="O36" s="63">
        <f t="shared" si="111"/>
        <v>0</v>
      </c>
      <c r="P36" s="64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</row>
    <row r="37" spans="1:136" s="53" customFormat="1" ht="15" customHeight="1" x14ac:dyDescent="0.35">
      <c r="A37" s="54"/>
      <c r="B37" s="67"/>
      <c r="C37" s="68"/>
      <c r="D37" s="69"/>
      <c r="E37" s="70"/>
      <c r="F37" s="70"/>
      <c r="G37" s="71"/>
      <c r="H37" s="72"/>
      <c r="I37" s="72"/>
      <c r="J37" s="73"/>
      <c r="K37" s="73"/>
      <c r="L37" s="74"/>
      <c r="M37" s="74"/>
      <c r="N37" s="73"/>
      <c r="O37" s="75">
        <f t="shared" ref="O37:O39" si="112">F37-M37</f>
        <v>0</v>
      </c>
      <c r="P37" s="66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</row>
    <row r="38" spans="1:136" s="53" customFormat="1" ht="15" customHeight="1" x14ac:dyDescent="0.35">
      <c r="A38" s="76"/>
      <c r="B38" s="77"/>
      <c r="C38" s="78"/>
      <c r="D38" s="57"/>
      <c r="E38" s="58"/>
      <c r="F38" s="58"/>
      <c r="G38" s="59"/>
      <c r="H38" s="60"/>
      <c r="I38" s="60"/>
      <c r="J38" s="61"/>
      <c r="K38" s="61"/>
      <c r="L38" s="62"/>
      <c r="M38" s="62"/>
      <c r="N38" s="61"/>
      <c r="O38" s="75">
        <f t="shared" si="112"/>
        <v>0</v>
      </c>
      <c r="P38" s="66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</row>
    <row r="39" spans="1:136" s="53" customFormat="1" ht="15" customHeight="1" x14ac:dyDescent="0.35">
      <c r="A39" s="76"/>
      <c r="B39" s="82"/>
      <c r="C39" s="80"/>
      <c r="D39" s="57"/>
      <c r="E39" s="58"/>
      <c r="F39" s="58"/>
      <c r="G39" s="59"/>
      <c r="H39" s="60"/>
      <c r="I39" s="60"/>
      <c r="J39" s="61"/>
      <c r="K39" s="61"/>
      <c r="L39" s="62"/>
      <c r="M39" s="62"/>
      <c r="N39" s="61"/>
      <c r="O39" s="63">
        <f t="shared" si="112"/>
        <v>0</v>
      </c>
      <c r="P39" s="83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</row>
    <row r="40" spans="1:136" s="84" customFormat="1" x14ac:dyDescent="0.35">
      <c r="D40" s="85"/>
      <c r="E40" s="86"/>
      <c r="F40" s="86"/>
      <c r="G40" s="87"/>
      <c r="H40" s="85"/>
      <c r="I40" s="85"/>
      <c r="J40" s="86"/>
      <c r="K40" s="86"/>
      <c r="L40" s="88"/>
      <c r="M40" s="88"/>
      <c r="N40" s="86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/>
      <c r="CO40" s="89"/>
      <c r="CP40" s="89"/>
      <c r="CQ40" s="89"/>
      <c r="CR40" s="89"/>
      <c r="CS40" s="89"/>
      <c r="CT40" s="89"/>
      <c r="CU40" s="89"/>
      <c r="CV40" s="89"/>
      <c r="CW40" s="89"/>
      <c r="CX40" s="89"/>
      <c r="CY40" s="89"/>
      <c r="CZ40" s="89"/>
      <c r="DA40" s="89"/>
      <c r="DB40" s="89"/>
      <c r="DC40" s="89"/>
      <c r="DD40" s="89"/>
      <c r="DE40" s="89"/>
      <c r="DF40" s="89"/>
      <c r="DG40" s="89"/>
      <c r="DH40" s="89"/>
      <c r="DI40" s="89"/>
      <c r="DJ40" s="89"/>
      <c r="DK40" s="89"/>
      <c r="DL40" s="89"/>
      <c r="DM40" s="89"/>
      <c r="DN40" s="89"/>
      <c r="DO40" s="89"/>
      <c r="DP40" s="89"/>
      <c r="DQ40" s="89"/>
      <c r="DR40" s="89"/>
      <c r="DS40" s="89"/>
      <c r="DT40" s="89"/>
      <c r="DU40" s="89"/>
      <c r="DV40" s="89"/>
      <c r="DW40" s="89"/>
      <c r="DX40" s="89"/>
      <c r="DY40" s="89"/>
      <c r="DZ40" s="89"/>
      <c r="EA40" s="89"/>
      <c r="EB40" s="89"/>
      <c r="EC40" s="89"/>
      <c r="ED40" s="89"/>
      <c r="EE40" s="89"/>
      <c r="EF40" s="89"/>
    </row>
    <row r="41" spans="1:136" s="84" customFormat="1" x14ac:dyDescent="0.35">
      <c r="D41" s="85"/>
      <c r="E41" s="86"/>
      <c r="F41" s="86"/>
      <c r="G41" s="87"/>
      <c r="H41" s="85"/>
      <c r="I41" s="85"/>
      <c r="J41" s="86"/>
      <c r="K41" s="86"/>
      <c r="L41" s="88"/>
      <c r="M41" s="88"/>
      <c r="N41" s="86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</row>
    <row r="42" spans="1:136" s="91" customFormat="1" ht="15.5" x14ac:dyDescent="0.35">
      <c r="A42" s="90" t="s">
        <v>35</v>
      </c>
      <c r="E42" s="92"/>
      <c r="F42" s="92"/>
      <c r="G42" s="92"/>
      <c r="J42" s="92"/>
      <c r="K42" s="92"/>
      <c r="L42" s="92"/>
      <c r="M42" s="92"/>
      <c r="N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</row>
    <row r="43" spans="1:136" s="53" customFormat="1" ht="15" customHeight="1" x14ac:dyDescent="0.35">
      <c r="A43" s="46">
        <f ca="1">IF(ISERROR(VALUE(SUBSTITUTE(OFFSET(A43,-1,0,1,1),".",""))),1,IF(ISERROR(FIND("@",SUBSTITUTE(OFFSET(A43,-1,0,1,1),".","@",1))),VALUE(OFFSET(A43,-1,0,1,1))+1,VALUE(LEFT(OFFSET(A43,-1,0,1,1),FIND("@",SUBSTITUTE(OFFSET(A43,-1,0,1,1),".","@",1))-1))+1))</f>
        <v>1</v>
      </c>
      <c r="B43" s="47" t="s">
        <v>20</v>
      </c>
      <c r="C43" s="47"/>
      <c r="D43" s="48">
        <f>MIN(D44:D49)</f>
        <v>42004</v>
      </c>
      <c r="E43" s="49">
        <f>H43-D43+1</f>
        <v>15</v>
      </c>
      <c r="F43" s="50">
        <f>I43-D43+1</f>
        <v>15</v>
      </c>
      <c r="G43" s="51">
        <f>SUMPRODUCT(E44:E49,G44:G49)/SUM(E44:E49)</f>
        <v>0.68800000000000017</v>
      </c>
      <c r="H43" s="48">
        <f>MAX(H44:H49)</f>
        <v>42018</v>
      </c>
      <c r="I43" s="48">
        <f>IF(MAX(I44:I49)="","",MAX(I44:I49))</f>
        <v>42018</v>
      </c>
      <c r="J43" s="49">
        <f>NETWORKDAYS(D43,H43)</f>
        <v>11</v>
      </c>
      <c r="K43" s="49">
        <f>NETWORKDAYS(D43,I43)</f>
        <v>11</v>
      </c>
      <c r="L43" s="50">
        <f>ROUNDDOWN(G43*E43,0)</f>
        <v>10</v>
      </c>
      <c r="M43" s="50">
        <f>ROUNDDOWN(G43*F43,0)</f>
        <v>10</v>
      </c>
      <c r="N43" s="49">
        <f>E43-L43</f>
        <v>5</v>
      </c>
      <c r="O43" s="47">
        <f t="shared" ref="O43:O44" si="113">F43-M43</f>
        <v>5</v>
      </c>
      <c r="P43" s="47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</row>
    <row r="44" spans="1:136" s="53" customFormat="1" ht="15" customHeight="1" x14ac:dyDescent="0.35">
      <c r="A44" s="54" t="str">
        <f ca="1">IF(ISERROR(VALUE(SUBSTITUTE(OFFSET(A44,-1,0,1,1),".",""))),"0.1",IF(ISERROR(FIND("@",SUBSTITUTE(OFFSET(A44,-1,0,1,1),".","@",1))),OFFSET(A44,-1,0,1,1)&amp;".1",LEFT(OFFSET(A44,-1,0,1,1),FIND("@",SUBSTITUTE(OFFSET(A44,-1,0,1,1),".","@",1)))&amp;IF(ISERROR(FIND("@",SUBSTITUTE(OFFSET(A44,-1,0,1,1),".","@",2))),VALUE(RIGHT(OFFSET(A44,-1,0,1,1),LEN(OFFSET(A44,-1,0,1,1))-FIND("@",SUBSTITUTE(OFFSET(A44,-1,0,1,1),".","@",1))))+1,VALUE(MID(OFFSET(A44,-1,0,1,1),FIND("@",SUBSTITUTE(OFFSET(A44,-1,0,1,1),".","@",1))+1,(FIND("@",SUBSTITUTE(OFFSET(A44,-1,0,1,1),".","@",2))-FIND("@",SUBSTITUTE(OFFSET(A44,-1,0,1,1),".","@",1))-1)))+1)))</f>
        <v>1.1</v>
      </c>
      <c r="B44" s="55" t="s">
        <v>17</v>
      </c>
      <c r="C44" s="56"/>
      <c r="D44" s="57">
        <v>42005</v>
      </c>
      <c r="E44" s="58">
        <v>14</v>
      </c>
      <c r="F44" s="58"/>
      <c r="G44" s="59">
        <v>0.8</v>
      </c>
      <c r="H44" s="60">
        <f>D44+E44-1</f>
        <v>42018</v>
      </c>
      <c r="I44" s="60">
        <f>IF(ISBLANK(F44),H44,D44+F44-1)</f>
        <v>42018</v>
      </c>
      <c r="J44" s="61">
        <f>NETWORKDAYS(D44,H44)</f>
        <v>10</v>
      </c>
      <c r="K44" s="61">
        <f>NETWORKDAYS(D44,I44)</f>
        <v>10</v>
      </c>
      <c r="L44" s="62">
        <f>ROUNDDOWN(G44*E44,0)</f>
        <v>11</v>
      </c>
      <c r="M44" s="62">
        <f>ROUNDDOWN(G44*F44,0)</f>
        <v>0</v>
      </c>
      <c r="N44" s="61">
        <f>E44-L44</f>
        <v>3</v>
      </c>
      <c r="O44" s="63">
        <f t="shared" si="113"/>
        <v>0</v>
      </c>
      <c r="P44" s="64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</row>
    <row r="45" spans="1:136" s="53" customFormat="1" ht="15" customHeight="1" x14ac:dyDescent="0.35">
      <c r="A45" s="54" t="str">
        <f ca="1">IF(ISERROR(VALUE(SUBSTITUTE(OFFSET(A45,-1,0,1,1),".",""))),"0.0.1",IF(ISERROR(FIND("@",SUBSTITUTE(OFFSET(A45,-1,0,1,1),".","@",2))),OFFSET(A45,-1,0,1,1)&amp;".1",LEFT(OFFSET(A45,-1,0,1,1),FIND("@",SUBSTITUTE(OFFSET(A45,-1,0,1,1),".","@",2)))&amp;IF(ISERROR(FIND("@",SUBSTITUTE(OFFSET(A45,-1,0,1,1),".","@",3))),VALUE(RIGHT(OFFSET(A45,-1,0,1,1),LEN(OFFSET(A45,-1,0,1,1))-FIND("@",SUBSTITUTE(OFFSET(A45,-1,0,1,1),".","@",2))))+1,VALUE(MID(OFFSET(A45,-1,0,1,1),FIND("@",SUBSTITUTE(OFFSET(A45,-1,0,1,1),".","@",2))+1,(FIND("@",SUBSTITUTE(OFFSET(A45,-1,0,1,1),".","@",3))-FIND("@",SUBSTITUTE(OFFSET(A45,-1,0,1,1),".","@",2))-1)))+1)))</f>
        <v>1.1.1</v>
      </c>
      <c r="B45" s="67" t="s">
        <v>19</v>
      </c>
      <c r="C45" s="68"/>
      <c r="D45" s="69">
        <v>42004</v>
      </c>
      <c r="E45" s="70">
        <v>5</v>
      </c>
      <c r="F45" s="70"/>
      <c r="G45" s="71">
        <v>0.6</v>
      </c>
      <c r="H45" s="72">
        <f>D45+E45-1</f>
        <v>42008</v>
      </c>
      <c r="I45" s="72">
        <f>IF(ISBLANK(F45),H45,D45+F45-1)</f>
        <v>42008</v>
      </c>
      <c r="J45" s="73">
        <f>NETWORKDAYS(D45,H45)</f>
        <v>3</v>
      </c>
      <c r="K45" s="73">
        <f>NETWORKDAYS(D45,I45)</f>
        <v>3</v>
      </c>
      <c r="L45" s="74">
        <f>ROUNDDOWN(G45*E45,0)</f>
        <v>3</v>
      </c>
      <c r="M45" s="74">
        <f>ROUNDDOWN(G45*F45,0)</f>
        <v>0</v>
      </c>
      <c r="N45" s="73">
        <f t="shared" ref="N45:N46" si="114">E45-L45</f>
        <v>2</v>
      </c>
      <c r="O45" s="75">
        <f t="shared" ref="O45:O47" si="115">F45-M45</f>
        <v>0</v>
      </c>
      <c r="P45" s="66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</row>
    <row r="46" spans="1:136" s="53" customFormat="1" ht="15" customHeight="1" x14ac:dyDescent="0.35">
      <c r="A46" s="76" t="str">
        <f ca="1">IF(ISERROR(VALUE(SUBSTITUTE(OFFSET(A46,-1,0,1,1),".",""))),"0.0.0.1",IF(ISERROR(FIND("@",SUBSTITUTE(OFFSET(A46,-1,0,1,1),".","@",3))),OFFSET(A46,-1,0,1,1)&amp;".1",LEFT(OFFSET(A46,-1,0,1,1),FIND("@",SUBSTITUTE(OFFSET(A46,-1,0,1,1),".","@",3)))&amp;IF(ISERROR(FIND("@",SUBSTITUTE(OFFSET(A46,-1,0,1,1),".","@",4))),VALUE(RIGHT(OFFSET(A46,-1,0,1,1),LEN(OFFSET(A46,-1,0,1,1))-FIND("@",SUBSTITUTE(OFFSET(A46,-1,0,1,1),".","@",3))))+1,VALUE(MID(OFFSET(A46,-1,0,1,1),FIND("@",SUBSTITUTE(OFFSET(A46,-1,0,1,1),".","@",3))+1,(FIND("@",SUBSTITUTE(OFFSET(A46,-1,0,1,1),".","@",4))-FIND("@",SUBSTITUTE(OFFSET(A46,-1,0,1,1),".","@",3))-1)))+1)))</f>
        <v>1.1.1.1</v>
      </c>
      <c r="B46" s="77" t="s">
        <v>18</v>
      </c>
      <c r="C46" s="78"/>
      <c r="D46" s="57">
        <v>42005</v>
      </c>
      <c r="E46" s="58">
        <v>2</v>
      </c>
      <c r="F46" s="58"/>
      <c r="G46" s="59">
        <v>0.5</v>
      </c>
      <c r="H46" s="60">
        <f>D46+E46-1</f>
        <v>42006</v>
      </c>
      <c r="I46" s="60">
        <f>IF(ISBLANK(F46),H46,D46+F46-1)</f>
        <v>42006</v>
      </c>
      <c r="J46" s="61">
        <f>NETWORKDAYS(D46,H46)</f>
        <v>2</v>
      </c>
      <c r="K46" s="61">
        <f>NETWORKDAYS(D46,I46)</f>
        <v>2</v>
      </c>
      <c r="L46" s="62">
        <f>ROUNDDOWN(G46*E46,0)</f>
        <v>1</v>
      </c>
      <c r="M46" s="62">
        <f>ROUNDDOWN(G46*F46,0)</f>
        <v>0</v>
      </c>
      <c r="N46" s="61">
        <f t="shared" si="114"/>
        <v>1</v>
      </c>
      <c r="O46" s="75">
        <f t="shared" si="115"/>
        <v>0</v>
      </c>
      <c r="P46" s="66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</row>
    <row r="47" spans="1:136" s="53" customFormat="1" ht="15" customHeight="1" x14ac:dyDescent="0.35">
      <c r="A47" s="76" t="str">
        <f ca="1">IF(ISERROR(VALUE(SUBSTITUTE(OFFSET(A47,-1,0,1,1),".",""))),"0.0.0.0.1",IF(ISERROR(FIND("@",SUBSTITUTE(OFFSET(A47,-1,0,1,1),".","@",4))),OFFSET(A47,-1,0,1,1)&amp;".1",LEFT(OFFSET(A47,-1,0,1,1),FIND("@",SUBSTITUTE(OFFSET(A47,-1,0,1,1),".","@",4)))&amp;IF(ISERROR(FIND("@",SUBSTITUTE(OFFSET(A47,-1,0,1,1),".","@",5))),VALUE(RIGHT(OFFSET(A47,-1,0,1,1),LEN(OFFSET(A47,-1,0,1,1))-FIND("@",SUBSTITUTE(OFFSET(A47,-1,0,1,1),".","@",4))))+1,VALUE(MID(OFFSET(A47,-1,0,1,1),FIND("@",SUBSTITUTE(OFFSET(A47,-1,0,1,1),".","@",4))+1,(FIND("@",SUBSTITUTE(OFFSET(A47,-1,0,1,1),".","@",5))-FIND("@",SUBSTITUTE(OFFSET(A47,-1,0,1,1),".","@",4))-1)))+1)))</f>
        <v>1.1.1.1.1</v>
      </c>
      <c r="B47" s="82" t="s">
        <v>21</v>
      </c>
      <c r="C47" s="80"/>
      <c r="D47" s="57">
        <v>42005</v>
      </c>
      <c r="E47" s="58">
        <v>4</v>
      </c>
      <c r="F47" s="58"/>
      <c r="G47" s="59">
        <v>0.5</v>
      </c>
      <c r="H47" s="60">
        <f>D47+E47-1</f>
        <v>42008</v>
      </c>
      <c r="I47" s="60">
        <f>IF(ISBLANK(F47),H47,D47+F47-1)</f>
        <v>42008</v>
      </c>
      <c r="J47" s="61">
        <f>NETWORKDAYS(D47,H47)</f>
        <v>2</v>
      </c>
      <c r="K47" s="61">
        <f>NETWORKDAYS(D47,I47)</f>
        <v>2</v>
      </c>
      <c r="L47" s="62">
        <f>ROUNDDOWN(G47*E47,0)</f>
        <v>2</v>
      </c>
      <c r="M47" s="62">
        <f>ROUNDDOWN(G47*F47,0)</f>
        <v>0</v>
      </c>
      <c r="N47" s="61">
        <f t="shared" ref="N47" si="116">E47-L47</f>
        <v>2</v>
      </c>
      <c r="O47" s="63">
        <f t="shared" si="115"/>
        <v>0</v>
      </c>
      <c r="P47" s="83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</row>
    <row r="48" spans="1:136" x14ac:dyDescent="0.35">
      <c r="A48" s="8"/>
    </row>
  </sheetData>
  <sheetProtection algorithmName="SHA-512" hashValue="zhjE4vNhYmHesAmJ15Oa6SOWy0TXnf4P3RHRJmZSBBn++T8N78mDxje1Cgrtsfkf6yGVP1tnRKJ8O/ZR/bQhsw==" saltValue="ndrk7bEuKwSDz8I+IqCoeg==" spinCount="100000" sheet="1" objects="1" scenarios="1" formatCells="0" formatColumns="0" formatRows="0" insertRows="0" deleteRows="0"/>
  <mergeCells count="4">
    <mergeCell ref="C4:D4"/>
    <mergeCell ref="C6:D6"/>
    <mergeCell ref="C7:D7"/>
    <mergeCell ref="C5:D5"/>
  </mergeCells>
  <conditionalFormatting sqref="Q43:EF47 Q29:EF39">
    <cfRule type="expression" dxfId="61" priority="458">
      <formula>AND(Q$11&gt;$H29,Q$11&lt;=$I29)</formula>
    </cfRule>
  </conditionalFormatting>
  <conditionalFormatting sqref="Q32:EF32 Q37:EF37 Q45:EF45">
    <cfRule type="expression" dxfId="60" priority="459">
      <formula>IF($F32&gt;$E32,AND(Q$11&gt;=$D32,Q$11&lt;=$I32-$O32),AND(Q$11&gt;=$D32,Q$11&lt;=$H32-$N32))</formula>
    </cfRule>
    <cfRule type="expression" dxfId="59" priority="460">
      <formula>AND(Q$11&gt;=$D32,Q$11&lt;=$H32)</formula>
    </cfRule>
  </conditionalFormatting>
  <conditionalFormatting sqref="Q30:EF30 Q34:EF34 Q43:EF43">
    <cfRule type="expression" dxfId="58" priority="475">
      <formula>IF($F30&gt;$E30,AND(Q$11&gt;=$D30,Q$11&lt;=$I30-$O30),AND(Q$11&gt;=$D30,Q$11&lt;=$H30-$N30))</formula>
    </cfRule>
    <cfRule type="expression" dxfId="57" priority="476">
      <formula>AND(Q$11&gt;=$D30,Q$11&lt;=$H30)</formula>
    </cfRule>
  </conditionalFormatting>
  <conditionalFormatting sqref="Q38:EF38 Q46:EF46">
    <cfRule type="expression" dxfId="56" priority="454">
      <formula>IF($F38&gt;$E38,AND(Q$11&gt;=$D38,Q$11&lt;=$I38-$O38),AND(Q$11&gt;=$D38,Q$11&lt;=$H38-$N38))</formula>
    </cfRule>
    <cfRule type="expression" dxfId="55" priority="455">
      <formula>AND(Q$11&gt;=$D38,Q$11&lt;=$H38)</formula>
    </cfRule>
  </conditionalFormatting>
  <conditionalFormatting sqref="Q47:EF47 Q39:EF39">
    <cfRule type="expression" dxfId="54" priority="426">
      <formula>IF($F39&gt;$E39,AND(Q$11&gt;=$D39,Q$11&lt;=$I39-$O39),AND(Q$11&gt;=$D39,Q$11&lt;=$H39-$N39))</formula>
    </cfRule>
    <cfRule type="expression" dxfId="53" priority="427">
      <formula>AND(Q$11&gt;=$D39,Q$11&lt;=$H39)</formula>
    </cfRule>
  </conditionalFormatting>
  <conditionalFormatting sqref="Q25:EF25">
    <cfRule type="expression" dxfId="52" priority="246">
      <formula>AND(Q$11&gt;$H25,Q$11&lt;=$I25)</formula>
    </cfRule>
  </conditionalFormatting>
  <conditionalFormatting sqref="Q25:EF25">
    <cfRule type="expression" dxfId="51" priority="247">
      <formula>IF($F25&gt;$E25,AND(Q$11&gt;=$D25,Q$11&lt;=$I25-$O25),AND(Q$11&gt;=$D25,Q$11&lt;=$H25-$N25))</formula>
    </cfRule>
    <cfRule type="expression" dxfId="50" priority="248">
      <formula>AND(Q$11&gt;=$D25,Q$11&lt;=$H25)</formula>
    </cfRule>
  </conditionalFormatting>
  <conditionalFormatting sqref="Q12:EF12">
    <cfRule type="expression" dxfId="49" priority="242">
      <formula>AND(Q$11&gt;$H12,Q$11&lt;=$I12)</formula>
    </cfRule>
  </conditionalFormatting>
  <conditionalFormatting sqref="Q12:EF12">
    <cfRule type="expression" dxfId="48" priority="243">
      <formula>IF($F12&gt;$E12,AND(Q$11&gt;=$D12,Q$11&lt;=$I12-$O12),AND(Q$11&gt;=$D12,Q$11&lt;=$H12-$N12))</formula>
    </cfRule>
    <cfRule type="expression" dxfId="47" priority="244">
      <formula>AND(Q$11&gt;=$D12,Q$11&lt;=$H12)</formula>
    </cfRule>
  </conditionalFormatting>
  <conditionalFormatting sqref="Q14:EF14">
    <cfRule type="expression" dxfId="46" priority="214">
      <formula>AND(Q$11&gt;$H14,Q$11&lt;=$I14)</formula>
    </cfRule>
  </conditionalFormatting>
  <conditionalFormatting sqref="Q14:EF14 Q29:EF29 Q31:EF31 Q33:EF33 Q35:EF36 Q44:EF44">
    <cfRule type="expression" dxfId="45" priority="216">
      <formula>AND(Q$11&gt;=$D14,Q$11&lt;=$H14)</formula>
    </cfRule>
  </conditionalFormatting>
  <conditionalFormatting sqref="Q14:EF14 Q29:EF29 Q31:EF31 Q33:EF33 Q35:EF36 Q44:EF44">
    <cfRule type="expression" dxfId="44" priority="215">
      <formula>IF($F14&gt;$E14,AND(Q$11&gt;=$D14,Q$11&lt;=$I14-$O14),AND(Q$11&gt;=$D14,Q$11&lt;=$H14-$N14))</formula>
    </cfRule>
  </conditionalFormatting>
  <conditionalFormatting sqref="Q13:EF13">
    <cfRule type="expression" dxfId="43" priority="146">
      <formula>AND(Q$11&gt;$H13,Q$11&lt;=$I13)</formula>
    </cfRule>
  </conditionalFormatting>
  <conditionalFormatting sqref="Q13:EF13">
    <cfRule type="expression" dxfId="42" priority="148">
      <formula>AND(Q$11&gt;=$D13,Q$11&lt;=$H13)</formula>
    </cfRule>
  </conditionalFormatting>
  <conditionalFormatting sqref="Q13:EF13">
    <cfRule type="expression" dxfId="41" priority="147">
      <formula>IF($F13&gt;$E13,AND(Q$11&gt;=$D13,Q$11&lt;=$I13-$O13),AND(Q$11&gt;=$D13,Q$11&lt;=$H13-$N13))</formula>
    </cfRule>
  </conditionalFormatting>
  <conditionalFormatting sqref="Q9:EF9">
    <cfRule type="expression" dxfId="40" priority="131">
      <formula>YEAR(Q9)=YEAR(Q11)</formula>
    </cfRule>
  </conditionalFormatting>
  <conditionalFormatting sqref="Q11:DW11 Q12:EF14 Q43:EF47 Q25:EF25 Q34:EF34 Q30:EF30 Q37:EF39">
    <cfRule type="expression" dxfId="39" priority="688">
      <formula>Q$11=$C$4</formula>
    </cfRule>
  </conditionalFormatting>
  <conditionalFormatting sqref="Q10:EF10">
    <cfRule type="expression" dxfId="38" priority="691">
      <formula>Q$11=$C$4</formula>
    </cfRule>
  </conditionalFormatting>
  <conditionalFormatting sqref="G12:G14 G43:G47 G25 G34 G30 G37:G39">
    <cfRule type="dataBar" priority="1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{34898D85-E38D-4150-8C4D-D45533E40501}</x14:id>
        </ext>
      </extLst>
    </cfRule>
  </conditionalFormatting>
  <conditionalFormatting sqref="Q15:EF15">
    <cfRule type="expression" dxfId="37" priority="124">
      <formula>AND(Q$11&gt;$H15,Q$11&lt;=$I15)</formula>
    </cfRule>
  </conditionalFormatting>
  <conditionalFormatting sqref="Q15:EF15">
    <cfRule type="expression" dxfId="36" priority="126">
      <formula>AND(Q$11&gt;=$D15,Q$11&lt;=$H15)</formula>
    </cfRule>
  </conditionalFormatting>
  <conditionalFormatting sqref="Q15:EF15">
    <cfRule type="expression" dxfId="35" priority="125">
      <formula>IF($F15&gt;$E15,AND(Q$11&gt;=$D15,Q$11&lt;=$I15-$O15),AND(Q$11&gt;=$D15,Q$11&lt;=$H15-$N15))</formula>
    </cfRule>
  </conditionalFormatting>
  <conditionalFormatting sqref="Q15:EF15">
    <cfRule type="expression" dxfId="34" priority="127">
      <formula>Q$11=$C$4</formula>
    </cfRule>
  </conditionalFormatting>
  <conditionalFormatting sqref="G15">
    <cfRule type="dataBar" priority="1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{27725744-2DB1-4A19-822B-F35A5BBD6DDC}</x14:id>
        </ext>
      </extLst>
    </cfRule>
  </conditionalFormatting>
  <conditionalFormatting sqref="Q16:EF16">
    <cfRule type="expression" dxfId="33" priority="119">
      <formula>AND(Q$11&gt;$H16,Q$11&lt;=$I16)</formula>
    </cfRule>
  </conditionalFormatting>
  <conditionalFormatting sqref="Q16:EF16">
    <cfRule type="expression" dxfId="32" priority="121">
      <formula>AND(Q$11&gt;=$D16,Q$11&lt;=$H16)</formula>
    </cfRule>
  </conditionalFormatting>
  <conditionalFormatting sqref="Q16:EF16">
    <cfRule type="expression" dxfId="31" priority="120">
      <formula>IF($F16&gt;$E16,AND(Q$11&gt;=$D16,Q$11&lt;=$I16-$O16),AND(Q$11&gt;=$D16,Q$11&lt;=$H16-$N16))</formula>
    </cfRule>
  </conditionalFormatting>
  <conditionalFormatting sqref="Q16:EF16">
    <cfRule type="expression" dxfId="30" priority="122">
      <formula>Q$11=$C$4</formula>
    </cfRule>
  </conditionalFormatting>
  <conditionalFormatting sqref="G16">
    <cfRule type="dataBar" priority="1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{E434CC27-6F04-44AB-8ED9-E47738491CA6}</x14:id>
        </ext>
      </extLst>
    </cfRule>
  </conditionalFormatting>
  <conditionalFormatting sqref="Q17:EF18">
    <cfRule type="expression" dxfId="29" priority="114">
      <formula>AND(Q$11&gt;$H17,Q$11&lt;=$I17)</formula>
    </cfRule>
  </conditionalFormatting>
  <conditionalFormatting sqref="Q17:EF18">
    <cfRule type="expression" dxfId="28" priority="116">
      <formula>AND(Q$11&gt;=$D17,Q$11&lt;=$H17)</formula>
    </cfRule>
  </conditionalFormatting>
  <conditionalFormatting sqref="Q17:EF18">
    <cfRule type="expression" dxfId="27" priority="115">
      <formula>IF($F17&gt;$E17,AND(Q$11&gt;=$D17,Q$11&lt;=$I17-$O17),AND(Q$11&gt;=$D17,Q$11&lt;=$H17-$N17))</formula>
    </cfRule>
  </conditionalFormatting>
  <conditionalFormatting sqref="Q17:EF18">
    <cfRule type="expression" dxfId="26" priority="117">
      <formula>Q$11=$C$4</formula>
    </cfRule>
  </conditionalFormatting>
  <conditionalFormatting sqref="G17:G18"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{E1BC8F8D-5A5B-4D92-B686-71B14139D9FD}</x14:id>
        </ext>
      </extLst>
    </cfRule>
  </conditionalFormatting>
  <conditionalFormatting sqref="Q26:EF26">
    <cfRule type="expression" dxfId="25" priority="94">
      <formula>AND(Q$11&gt;$H26,Q$11&lt;=$I26)</formula>
    </cfRule>
  </conditionalFormatting>
  <conditionalFormatting sqref="Q26:EF26">
    <cfRule type="expression" dxfId="24" priority="96">
      <formula>AND(Q$11&gt;=$D26,Q$11&lt;=$H26)</formula>
    </cfRule>
  </conditionalFormatting>
  <conditionalFormatting sqref="Q26:EF26">
    <cfRule type="expression" dxfId="23" priority="95">
      <formula>IF($F26&gt;$E26,AND(Q$11&gt;=$D26,Q$11&lt;=$I26-$O26),AND(Q$11&gt;=$D26,Q$11&lt;=$H26-$N26))</formula>
    </cfRule>
  </conditionalFormatting>
  <conditionalFormatting sqref="Q26:EF26">
    <cfRule type="expression" dxfId="22" priority="97">
      <formula>Q$11=$C$4</formula>
    </cfRule>
  </conditionalFormatting>
  <conditionalFormatting sqref="G26"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{486FC1E2-19FB-402C-BA92-B578338BCB19}</x14:id>
        </ext>
      </extLst>
    </cfRule>
  </conditionalFormatting>
  <conditionalFormatting sqref="Q19:EF19">
    <cfRule type="expression" dxfId="21" priority="89">
      <formula>AND(Q$11&gt;$H19,Q$11&lt;=$I19)</formula>
    </cfRule>
  </conditionalFormatting>
  <conditionalFormatting sqref="Q19:EF19">
    <cfRule type="expression" dxfId="20" priority="91">
      <formula>AND(Q$11&gt;=$D19,Q$11&lt;=$H19)</formula>
    </cfRule>
  </conditionalFormatting>
  <conditionalFormatting sqref="Q19:EF19">
    <cfRule type="expression" dxfId="19" priority="90">
      <formula>IF($F19&gt;$E19,AND(Q$11&gt;=$D19,Q$11&lt;=$I19-$O19),AND(Q$11&gt;=$D19,Q$11&lt;=$H19-$N19))</formula>
    </cfRule>
  </conditionalFormatting>
  <conditionalFormatting sqref="Q19:EF19">
    <cfRule type="expression" dxfId="18" priority="92">
      <formula>Q$11=$C$4</formula>
    </cfRule>
  </conditionalFormatting>
  <conditionalFormatting sqref="G19">
    <cfRule type="dataBar" priority="8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{512F7029-E2D5-4D20-BCAE-14C8534C78C0}</x14:id>
        </ext>
      </extLst>
    </cfRule>
  </conditionalFormatting>
  <conditionalFormatting sqref="Q20:EF24">
    <cfRule type="expression" dxfId="17" priority="84">
      <formula>AND(Q$11&gt;$H20,Q$11&lt;=$I20)</formula>
    </cfRule>
  </conditionalFormatting>
  <conditionalFormatting sqref="Q20:EF24">
    <cfRule type="expression" dxfId="16" priority="86">
      <formula>AND(Q$11&gt;=$D20,Q$11&lt;=$H20)</formula>
    </cfRule>
  </conditionalFormatting>
  <conditionalFormatting sqref="Q20:EF24">
    <cfRule type="expression" dxfId="15" priority="85">
      <formula>IF($F20&gt;$E20,AND(Q$11&gt;=$D20,Q$11&lt;=$I20-$O20),AND(Q$11&gt;=$D20,Q$11&lt;=$H20-$N20))</formula>
    </cfRule>
  </conditionalFormatting>
  <conditionalFormatting sqref="Q20:EF24">
    <cfRule type="expression" dxfId="14" priority="87">
      <formula>Q$11=$C$4</formula>
    </cfRule>
  </conditionalFormatting>
  <conditionalFormatting sqref="G20:G24">
    <cfRule type="dataBar" priority="8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{8AE81955-2621-42DA-A7A1-12A6B3621D23}</x14:id>
        </ext>
      </extLst>
    </cfRule>
  </conditionalFormatting>
  <conditionalFormatting sqref="Q28:EF28">
    <cfRule type="expression" dxfId="13" priority="72">
      <formula>AND(Q$11&gt;$H28,Q$11&lt;=$I28)</formula>
    </cfRule>
  </conditionalFormatting>
  <conditionalFormatting sqref="Q28:EF28">
    <cfRule type="expression" dxfId="12" priority="74">
      <formula>AND(Q$11&gt;=$D28,Q$11&lt;=$H28)</formula>
    </cfRule>
  </conditionalFormatting>
  <conditionalFormatting sqref="Q28:EF28">
    <cfRule type="expression" dxfId="11" priority="73">
      <formula>IF($F28&gt;$E28,AND(Q$11&gt;=$D28,Q$11&lt;=$I28-$O28),AND(Q$11&gt;=$D28,Q$11&lt;=$H28-$N28))</formula>
    </cfRule>
  </conditionalFormatting>
  <conditionalFormatting sqref="Q28:EF28">
    <cfRule type="expression" dxfId="10" priority="75">
      <formula>Q$11=$C$4</formula>
    </cfRule>
  </conditionalFormatting>
  <conditionalFormatting sqref="G28">
    <cfRule type="dataBar" priority="7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{8BF48119-46C4-44E9-A734-C6F3BFAE4053}</x14:id>
        </ext>
      </extLst>
    </cfRule>
  </conditionalFormatting>
  <conditionalFormatting sqref="Q29:EF29">
    <cfRule type="expression" dxfId="9" priority="70">
      <formula>Q$11=$C$4</formula>
    </cfRule>
  </conditionalFormatting>
  <conditionalFormatting sqref="G29">
    <cfRule type="dataBar" priority="6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{1D3F7825-42C7-4960-9BC0-7C3A5EB118F8}</x14:id>
        </ext>
      </extLst>
    </cfRule>
  </conditionalFormatting>
  <conditionalFormatting sqref="Q31:EF31">
    <cfRule type="expression" dxfId="8" priority="65">
      <formula>Q$11=$C$4</formula>
    </cfRule>
  </conditionalFormatting>
  <conditionalFormatting sqref="G31"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{E9D018D1-ACBA-4A51-A2A5-E315755557D8}</x14:id>
        </ext>
      </extLst>
    </cfRule>
  </conditionalFormatting>
  <conditionalFormatting sqref="Q33:EF33">
    <cfRule type="expression" dxfId="7" priority="55">
      <formula>Q$11=$C$4</formula>
    </cfRule>
  </conditionalFormatting>
  <conditionalFormatting sqref="G33">
    <cfRule type="dataBar" priority="5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{8D678318-F204-44B9-8E24-F4D7BC83D6BE}</x14:id>
        </ext>
      </extLst>
    </cfRule>
  </conditionalFormatting>
  <conditionalFormatting sqref="Q35:EF35">
    <cfRule type="expression" dxfId="6" priority="45">
      <formula>Q$11=$C$4</formula>
    </cfRule>
  </conditionalFormatting>
  <conditionalFormatting sqref="G35"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{CE7F5F09-BC67-4915-AB5F-2EA317515B09}</x14:id>
        </ext>
      </extLst>
    </cfRule>
  </conditionalFormatting>
  <conditionalFormatting sqref="Q36:EF36">
    <cfRule type="expression" dxfId="5" priority="35">
      <formula>Q$11=$C$4</formula>
    </cfRule>
  </conditionalFormatting>
  <conditionalFormatting sqref="G36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{51528893-946C-464E-93E9-54825B8BC0C7}</x14:id>
        </ext>
      </extLst>
    </cfRule>
  </conditionalFormatting>
  <conditionalFormatting sqref="Q32:EF32">
    <cfRule type="expression" dxfId="4" priority="15">
      <formula>Q$11=$C$4</formula>
    </cfRule>
  </conditionalFormatting>
  <conditionalFormatting sqref="G3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{9ED7F72F-6527-43F1-946B-C77E7FE875AD}</x14:id>
        </ext>
      </extLst>
    </cfRule>
  </conditionalFormatting>
  <conditionalFormatting sqref="Q27:EF27">
    <cfRule type="expression" dxfId="3" priority="2">
      <formula>AND(Q$11&gt;$H27,Q$11&lt;=$I27)</formula>
    </cfRule>
  </conditionalFormatting>
  <conditionalFormatting sqref="Q27:EF27">
    <cfRule type="expression" dxfId="2" priority="3">
      <formula>IF($F27&gt;$E27,AND(Q$11&gt;=$D27,Q$11&lt;=$I27-$O27),AND(Q$11&gt;=$D27,Q$11&lt;=$H27-$N27))</formula>
    </cfRule>
    <cfRule type="expression" dxfId="1" priority="4">
      <formula>AND(Q$11&gt;=$D27,Q$11&lt;=$H27)</formula>
    </cfRule>
  </conditionalFormatting>
  <conditionalFormatting sqref="Q27:EF27">
    <cfRule type="expression" dxfId="0" priority="5">
      <formula>Q$11=$C$4</formula>
    </cfRule>
  </conditionalFormatting>
  <conditionalFormatting sqref="G27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{4A86A96B-B63A-46BB-963D-3027C2817C86}</x14:id>
        </ext>
      </extLst>
    </cfRule>
  </conditionalFormatting>
  <dataValidations count="2">
    <dataValidation type="list" allowBlank="1" showInputMessage="1" showErrorMessage="1" sqref="C6" xr:uid="{00000000-0002-0000-0100-000000000000}">
      <formula1>"Sunday, Monday, Tuesday, Wednesday, Thursday, Friday, Saturday"</formula1>
    </dataValidation>
    <dataValidation type="list" allowBlank="1" showInputMessage="1" prompt="Enter or select the name of the person responsible for completing the task." sqref="C13:C24 C44:C47 C26:C29 C31:C33 C35:C36 C37:C39" xr:uid="{00000000-0002-0000-0100-000001000000}">
      <formula1>_name</formula1>
    </dataValidation>
  </dataValidations>
  <pageMargins left="7.874015748031496E-2" right="7.874015748031496E-2" top="7.874015748031496E-2" bottom="0.31496062992125984" header="0.31496062992125984" footer="0.11811023622047245"/>
  <pageSetup paperSize="9" scale="8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Scroll Bar">
              <controlPr defaultSize="0" print="0" autoPict="0">
                <anchor moveWithCells="1">
                  <from>
                    <xdr:col>1</xdr:col>
                    <xdr:colOff>12700</xdr:colOff>
                    <xdr:row>8</xdr:row>
                    <xdr:rowOff>25400</xdr:rowOff>
                  </from>
                  <to>
                    <xdr:col>5</xdr:col>
                    <xdr:colOff>0</xdr:colOff>
                    <xdr:row>8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98D85-E38D-4150-8C4D-D45533E405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G12:G14 G43:G47 G25 G34 G30 G37:G39</xm:sqref>
        </x14:conditionalFormatting>
        <x14:conditionalFormatting xmlns:xm="http://schemas.microsoft.com/office/excel/2006/main">
          <x14:cfRule type="dataBar" id="{27725744-2DB1-4A19-822B-F35A5BBD6D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E434CC27-6F04-44AB-8ED9-E47738491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E1BC8F8D-5A5B-4D92-B686-71B14139D9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G17:G18</xm:sqref>
        </x14:conditionalFormatting>
        <x14:conditionalFormatting xmlns:xm="http://schemas.microsoft.com/office/excel/2006/main">
          <x14:cfRule type="dataBar" id="{486FC1E2-19FB-402C-BA92-B578338BCB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512F7029-E2D5-4D20-BCAE-14C8534C7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8AE81955-2621-42DA-A7A1-12A6B362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G20:G24</xm:sqref>
        </x14:conditionalFormatting>
        <x14:conditionalFormatting xmlns:xm="http://schemas.microsoft.com/office/excel/2006/main">
          <x14:cfRule type="dataBar" id="{8BF48119-46C4-44E9-A734-C6F3BFAE40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1D3F7825-42C7-4960-9BC0-7C3A5EB11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E9D018D1-ACBA-4A51-A2A5-E315755557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8D678318-F204-44B9-8E24-F4D7BC83D6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CE7F5F09-BC67-4915-AB5F-2EA317515B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51528893-946C-464E-93E9-54825B8BC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9ED7F72F-6527-43F1-946B-C77E7FE875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A86A96B-B63A-46BB-963D-3027C2817C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8"/>
  <sheetViews>
    <sheetView showGridLines="0" topLeftCell="A20" workbookViewId="0">
      <selection activeCell="I30" sqref="I30"/>
    </sheetView>
  </sheetViews>
  <sheetFormatPr defaultColWidth="9.1796875" defaultRowHeight="14.5" x14ac:dyDescent="0.35"/>
  <cols>
    <col min="1" max="2" width="2.1796875" style="98" customWidth="1"/>
    <col min="3" max="3" width="17.81640625" style="101" customWidth="1"/>
    <col min="4" max="5" width="13.1796875" style="98" customWidth="1"/>
    <col min="6" max="6" width="15.453125" style="98" customWidth="1"/>
    <col min="7" max="7" width="13.1796875" style="98" customWidth="1"/>
    <col min="8" max="8" width="10.54296875" style="98" customWidth="1"/>
    <col min="9" max="9" width="13.1796875" style="98" customWidth="1"/>
    <col min="10" max="10" width="1.81640625" style="98" customWidth="1"/>
    <col min="11" max="16384" width="9.1796875" style="98"/>
  </cols>
  <sheetData>
    <row r="1" spans="1:10" customFormat="1" ht="31" x14ac:dyDescent="0.7">
      <c r="A1" s="98"/>
      <c r="B1" s="104" t="s">
        <v>107</v>
      </c>
      <c r="C1" s="96"/>
    </row>
    <row r="2" spans="1:10" customFormat="1" x14ac:dyDescent="0.35">
      <c r="C2" s="96"/>
    </row>
    <row r="3" spans="1:10" customFormat="1" x14ac:dyDescent="0.35">
      <c r="C3" s="96"/>
    </row>
    <row r="4" spans="1:10" customFormat="1" ht="21" x14ac:dyDescent="0.5">
      <c r="B4" s="95" t="s">
        <v>80</v>
      </c>
      <c r="C4" s="95"/>
      <c r="D4" s="94"/>
      <c r="E4" s="94"/>
      <c r="F4" s="94"/>
      <c r="G4" s="94"/>
      <c r="H4" s="94"/>
      <c r="I4" s="94"/>
      <c r="J4" s="94"/>
    </row>
    <row r="5" spans="1:10" customFormat="1" x14ac:dyDescent="0.35">
      <c r="C5" s="96"/>
    </row>
    <row r="6" spans="1:10" customFormat="1" x14ac:dyDescent="0.35">
      <c r="C6" s="97" t="s">
        <v>0</v>
      </c>
      <c r="D6" t="s">
        <v>1</v>
      </c>
    </row>
    <row r="7" spans="1:10" customFormat="1" x14ac:dyDescent="0.35">
      <c r="C7" s="97" t="s">
        <v>23</v>
      </c>
      <c r="D7" t="s">
        <v>24</v>
      </c>
    </row>
    <row r="8" spans="1:10" customFormat="1" x14ac:dyDescent="0.35">
      <c r="C8" s="96"/>
    </row>
    <row r="9" spans="1:10" customFormat="1" ht="21" x14ac:dyDescent="0.5">
      <c r="B9" s="95" t="s">
        <v>98</v>
      </c>
      <c r="C9" s="95"/>
      <c r="D9" s="94"/>
      <c r="E9" s="94"/>
      <c r="F9" s="94"/>
      <c r="G9" s="94"/>
      <c r="H9" s="94"/>
      <c r="I9" s="94"/>
      <c r="J9" s="94"/>
    </row>
    <row r="10" spans="1:10" customFormat="1" x14ac:dyDescent="0.35">
      <c r="C10" s="96"/>
    </row>
    <row r="11" spans="1:10" ht="18" customHeight="1" x14ac:dyDescent="0.35">
      <c r="C11" s="102" t="s">
        <v>110</v>
      </c>
      <c r="D11" s="100"/>
      <c r="E11" s="100"/>
      <c r="F11" s="100"/>
      <c r="G11" s="100"/>
      <c r="H11" s="100"/>
      <c r="I11" s="100"/>
    </row>
    <row r="12" spans="1:10" customFormat="1" x14ac:dyDescent="0.35">
      <c r="C12" s="107" t="s">
        <v>111</v>
      </c>
    </row>
    <row r="13" spans="1:10" customFormat="1" x14ac:dyDescent="0.35">
      <c r="C13" s="96" t="s">
        <v>112</v>
      </c>
    </row>
    <row r="14" spans="1:10" customFormat="1" x14ac:dyDescent="0.35">
      <c r="C14" s="107" t="s">
        <v>113</v>
      </c>
    </row>
    <row r="15" spans="1:10" customFormat="1" x14ac:dyDescent="0.35">
      <c r="C15" s="96" t="s">
        <v>114</v>
      </c>
    </row>
    <row r="16" spans="1:10" customFormat="1" x14ac:dyDescent="0.35">
      <c r="C16" s="96" t="s">
        <v>115</v>
      </c>
    </row>
    <row r="17" spans="3:9" customFormat="1" x14ac:dyDescent="0.35">
      <c r="C17" s="107" t="s">
        <v>116</v>
      </c>
    </row>
    <row r="18" spans="3:9" customFormat="1" x14ac:dyDescent="0.35">
      <c r="C18" s="107" t="s">
        <v>117</v>
      </c>
    </row>
    <row r="19" spans="3:9" customFormat="1" x14ac:dyDescent="0.35">
      <c r="C19" s="107" t="s">
        <v>118</v>
      </c>
    </row>
    <row r="20" spans="3:9" customFormat="1" x14ac:dyDescent="0.35">
      <c r="C20" s="107" t="s">
        <v>119</v>
      </c>
    </row>
    <row r="21" spans="3:9" customFormat="1" x14ac:dyDescent="0.35">
      <c r="C21" s="107"/>
    </row>
    <row r="22" spans="3:9" ht="18" customHeight="1" x14ac:dyDescent="0.35">
      <c r="C22" s="102" t="s">
        <v>81</v>
      </c>
      <c r="D22" s="100"/>
      <c r="E22" s="100"/>
      <c r="F22" s="100"/>
      <c r="G22" s="100"/>
      <c r="H22" s="100"/>
      <c r="I22" s="100"/>
    </row>
    <row r="23" spans="3:9" x14ac:dyDescent="0.35">
      <c r="C23" s="99" t="s">
        <v>82</v>
      </c>
    </row>
    <row r="24" spans="3:9" x14ac:dyDescent="0.35">
      <c r="C24" s="99" t="s">
        <v>83</v>
      </c>
    </row>
    <row r="25" spans="3:9" x14ac:dyDescent="0.35">
      <c r="C25" s="99" t="s">
        <v>84</v>
      </c>
    </row>
    <row r="26" spans="3:9" x14ac:dyDescent="0.35">
      <c r="C26" s="99" t="s">
        <v>85</v>
      </c>
    </row>
    <row r="27" spans="3:9" x14ac:dyDescent="0.35">
      <c r="C27" s="99" t="s">
        <v>86</v>
      </c>
    </row>
    <row r="28" spans="3:9" x14ac:dyDescent="0.35">
      <c r="C28" s="99" t="s">
        <v>87</v>
      </c>
    </row>
    <row r="29" spans="3:9" x14ac:dyDescent="0.35">
      <c r="C29" s="99"/>
    </row>
    <row r="30" spans="3:9" ht="18" customHeight="1" x14ac:dyDescent="0.35">
      <c r="C30" s="102" t="s">
        <v>88</v>
      </c>
      <c r="D30" s="100"/>
      <c r="E30" s="100"/>
      <c r="F30" s="100"/>
      <c r="G30" s="100"/>
      <c r="H30" s="100"/>
      <c r="I30" s="100"/>
    </row>
    <row r="31" spans="3:9" x14ac:dyDescent="0.35">
      <c r="C31" s="99" t="s">
        <v>89</v>
      </c>
    </row>
    <row r="32" spans="3:9" x14ac:dyDescent="0.35">
      <c r="C32" s="99" t="s">
        <v>92</v>
      </c>
    </row>
    <row r="33" spans="3:9" x14ac:dyDescent="0.35">
      <c r="C33" s="99" t="s">
        <v>91</v>
      </c>
    </row>
    <row r="34" spans="3:9" x14ac:dyDescent="0.35">
      <c r="C34" s="99" t="s">
        <v>90</v>
      </c>
    </row>
    <row r="35" spans="3:9" x14ac:dyDescent="0.35">
      <c r="C35" s="99"/>
    </row>
    <row r="36" spans="3:9" ht="18" customHeight="1" x14ac:dyDescent="0.35">
      <c r="C36" s="102" t="s">
        <v>93</v>
      </c>
      <c r="D36" s="100"/>
      <c r="E36" s="100"/>
      <c r="F36" s="100"/>
      <c r="G36" s="100"/>
      <c r="H36" s="100"/>
      <c r="I36" s="100"/>
    </row>
    <row r="37" spans="3:9" x14ac:dyDescent="0.35">
      <c r="C37" s="99" t="s">
        <v>94</v>
      </c>
    </row>
    <row r="38" spans="3:9" x14ac:dyDescent="0.35">
      <c r="C38" s="99" t="s">
        <v>95</v>
      </c>
    </row>
    <row r="39" spans="3:9" x14ac:dyDescent="0.35">
      <c r="C39" s="99" t="s">
        <v>97</v>
      </c>
    </row>
    <row r="40" spans="3:9" x14ac:dyDescent="0.35">
      <c r="C40" s="99" t="s">
        <v>96</v>
      </c>
    </row>
    <row r="41" spans="3:9" x14ac:dyDescent="0.35">
      <c r="C41" s="99"/>
    </row>
    <row r="42" spans="3:9" ht="18" customHeight="1" x14ac:dyDescent="0.35">
      <c r="C42" s="102" t="s">
        <v>99</v>
      </c>
      <c r="D42" s="100"/>
      <c r="E42" s="100"/>
      <c r="F42" s="100"/>
      <c r="G42" s="100"/>
      <c r="H42" s="100"/>
      <c r="I42" s="100"/>
    </row>
    <row r="43" spans="3:9" x14ac:dyDescent="0.35">
      <c r="C43" s="99" t="s">
        <v>100</v>
      </c>
    </row>
    <row r="44" spans="3:9" x14ac:dyDescent="0.35">
      <c r="C44" s="99" t="s">
        <v>104</v>
      </c>
    </row>
    <row r="45" spans="3:9" x14ac:dyDescent="0.35">
      <c r="C45" s="99" t="s">
        <v>101</v>
      </c>
    </row>
    <row r="46" spans="3:9" x14ac:dyDescent="0.35">
      <c r="C46" s="99" t="s">
        <v>102</v>
      </c>
    </row>
    <row r="47" spans="3:9" x14ac:dyDescent="0.35">
      <c r="C47" s="99" t="s">
        <v>103</v>
      </c>
    </row>
    <row r="48" spans="3:9" x14ac:dyDescent="0.35">
      <c r="C48" s="99" t="s">
        <v>105</v>
      </c>
    </row>
    <row r="49" spans="3:9" x14ac:dyDescent="0.35">
      <c r="C49" s="99" t="s">
        <v>106</v>
      </c>
    </row>
    <row r="50" spans="3:9" x14ac:dyDescent="0.35">
      <c r="C50" s="99" t="s">
        <v>120</v>
      </c>
    </row>
    <row r="51" spans="3:9" x14ac:dyDescent="0.35">
      <c r="C51" s="99" t="s">
        <v>121</v>
      </c>
    </row>
    <row r="52" spans="3:9" x14ac:dyDescent="0.35">
      <c r="C52" s="99" t="s">
        <v>122</v>
      </c>
    </row>
    <row r="53" spans="3:9" x14ac:dyDescent="0.35">
      <c r="C53" s="99"/>
    </row>
    <row r="54" spans="3:9" x14ac:dyDescent="0.35">
      <c r="C54" s="103" t="s">
        <v>123</v>
      </c>
    </row>
    <row r="56" spans="3:9" ht="18" customHeight="1" x14ac:dyDescent="0.35">
      <c r="C56" s="102" t="s">
        <v>109</v>
      </c>
      <c r="D56" s="100"/>
      <c r="E56" s="100"/>
      <c r="F56" s="100"/>
      <c r="G56" s="100"/>
      <c r="H56" s="100"/>
      <c r="I56" s="100"/>
    </row>
    <row r="57" spans="3:9" x14ac:dyDescent="0.35">
      <c r="C57" s="99" t="s">
        <v>108</v>
      </c>
      <c r="G57" s="106" t="s">
        <v>124</v>
      </c>
    </row>
    <row r="58" spans="3:9" x14ac:dyDescent="0.35">
      <c r="C58" s="10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6"/>
  <sheetViews>
    <sheetView showGridLines="0" workbookViewId="0">
      <selection activeCell="L29" sqref="L29"/>
    </sheetView>
  </sheetViews>
  <sheetFormatPr defaultColWidth="9.1796875" defaultRowHeight="12.75" customHeight="1" x14ac:dyDescent="0.35"/>
  <cols>
    <col min="1" max="8" width="9.1796875" style="33"/>
    <col min="9" max="9" width="35.453125" style="33" customWidth="1"/>
    <col min="10" max="16384" width="9.1796875" style="33"/>
  </cols>
  <sheetData>
    <row r="1" spans="1:21" ht="30" customHeight="1" x14ac:dyDescent="0.7">
      <c r="A1" s="127" t="s">
        <v>36</v>
      </c>
      <c r="B1" s="127"/>
      <c r="C1" s="127"/>
      <c r="D1" s="127"/>
      <c r="E1" s="127"/>
      <c r="F1" s="127"/>
      <c r="G1" s="127"/>
      <c r="H1" s="127"/>
      <c r="I1" s="127"/>
      <c r="J1" s="31"/>
      <c r="K1" s="31"/>
      <c r="L1" s="31"/>
      <c r="M1" s="32"/>
      <c r="N1" s="32"/>
      <c r="O1" s="32"/>
      <c r="P1" s="32"/>
      <c r="Q1" s="32"/>
      <c r="T1" s="34"/>
      <c r="U1" s="34"/>
    </row>
    <row r="2" spans="1:21" ht="14.5" x14ac:dyDescent="0.35">
      <c r="A2" s="35"/>
      <c r="B2" s="35"/>
      <c r="C2" s="35"/>
      <c r="D2" s="35"/>
      <c r="E2" s="35"/>
      <c r="F2" s="35"/>
      <c r="G2" s="35"/>
      <c r="H2" s="35"/>
      <c r="I2" s="36"/>
      <c r="J2" s="35"/>
      <c r="K2" s="35"/>
      <c r="L2" s="35"/>
    </row>
    <row r="3" spans="1:21" ht="14.5" x14ac:dyDescent="0.35">
      <c r="A3" s="37"/>
      <c r="B3" s="37"/>
      <c r="I3" s="38" t="str">
        <f ca="1">"© "&amp;YEAR(TODAY())&amp;" Spreadsheet123 LTD. All rights reserved"</f>
        <v>© 2022 Spreadsheet123 LTD. All rights reserved</v>
      </c>
    </row>
    <row r="4" spans="1:21" ht="5.15" customHeight="1" x14ac:dyDescent="0.35"/>
    <row r="5" spans="1:21" ht="14.5" x14ac:dyDescent="0.35">
      <c r="A5" s="128" t="s">
        <v>37</v>
      </c>
      <c r="B5" s="128"/>
      <c r="C5" s="128"/>
      <c r="D5" s="128"/>
      <c r="E5" s="128"/>
      <c r="F5" s="128"/>
      <c r="G5" s="128"/>
      <c r="H5" s="128"/>
      <c r="I5" s="128"/>
    </row>
    <row r="6" spans="1:21" ht="14.5" x14ac:dyDescent="0.35">
      <c r="A6" s="129" t="s">
        <v>38</v>
      </c>
      <c r="B6" s="129"/>
      <c r="C6" s="129"/>
      <c r="D6" s="129"/>
      <c r="E6" s="129"/>
      <c r="F6" s="129"/>
      <c r="G6" s="129"/>
      <c r="H6" s="129"/>
      <c r="I6" s="129"/>
    </row>
    <row r="7" spans="1:21" ht="14.5" x14ac:dyDescent="0.35">
      <c r="A7" s="126" t="s">
        <v>39</v>
      </c>
      <c r="B7" s="126"/>
      <c r="C7" s="126"/>
      <c r="D7" s="126"/>
      <c r="E7" s="126"/>
      <c r="F7" s="126"/>
      <c r="G7" s="126"/>
      <c r="H7" s="126"/>
      <c r="I7" s="126"/>
    </row>
    <row r="8" spans="1:21" ht="14.5" x14ac:dyDescent="0.35">
      <c r="A8" s="39" t="s">
        <v>40</v>
      </c>
      <c r="B8" s="39"/>
      <c r="C8" s="39"/>
      <c r="D8" s="39"/>
      <c r="E8" s="39"/>
      <c r="F8" s="39"/>
      <c r="G8" s="39"/>
      <c r="H8" s="39"/>
      <c r="I8" s="39"/>
    </row>
    <row r="9" spans="1:21" ht="14.5" x14ac:dyDescent="0.35">
      <c r="A9" s="126"/>
      <c r="B9" s="126"/>
      <c r="C9" s="126"/>
      <c r="D9" s="126"/>
      <c r="E9" s="126"/>
      <c r="F9" s="126"/>
      <c r="G9" s="126"/>
      <c r="H9" s="126"/>
      <c r="I9" s="126"/>
    </row>
    <row r="10" spans="1:21" ht="14.5" x14ac:dyDescent="0.35">
      <c r="A10" s="126" t="s">
        <v>41</v>
      </c>
      <c r="B10" s="126"/>
      <c r="C10" s="126"/>
      <c r="D10" s="126"/>
      <c r="E10" s="126"/>
      <c r="F10" s="126"/>
      <c r="G10" s="126"/>
      <c r="H10" s="126"/>
      <c r="I10" s="126"/>
    </row>
    <row r="11" spans="1:21" ht="14.5" x14ac:dyDescent="0.35">
      <c r="A11" s="126" t="s">
        <v>42</v>
      </c>
      <c r="B11" s="126"/>
      <c r="C11" s="126"/>
      <c r="D11" s="126"/>
      <c r="E11" s="126"/>
      <c r="F11" s="126"/>
      <c r="G11" s="126"/>
      <c r="H11" s="126"/>
      <c r="I11" s="126"/>
    </row>
    <row r="12" spans="1:21" ht="14.5" x14ac:dyDescent="0.35">
      <c r="A12" s="39"/>
      <c r="B12" s="39"/>
      <c r="C12" s="39"/>
      <c r="D12" s="39"/>
      <c r="E12" s="39"/>
      <c r="F12" s="39"/>
      <c r="G12" s="39"/>
      <c r="H12" s="39"/>
      <c r="I12" s="39"/>
    </row>
    <row r="13" spans="1:21" ht="14.5" x14ac:dyDescent="0.35">
      <c r="A13" s="128" t="s">
        <v>43</v>
      </c>
      <c r="B13" s="128"/>
      <c r="C13" s="128"/>
      <c r="D13" s="128"/>
      <c r="E13" s="128"/>
      <c r="F13" s="128"/>
      <c r="G13" s="128"/>
      <c r="H13" s="128"/>
      <c r="I13" s="128"/>
    </row>
    <row r="14" spans="1:21" ht="14.5" x14ac:dyDescent="0.35">
      <c r="A14" s="126" t="s">
        <v>44</v>
      </c>
      <c r="B14" s="126"/>
      <c r="C14" s="126"/>
      <c r="D14" s="126"/>
      <c r="E14" s="126"/>
      <c r="F14" s="126"/>
      <c r="G14" s="126"/>
      <c r="H14" s="126"/>
      <c r="I14" s="126"/>
    </row>
    <row r="15" spans="1:21" ht="14.5" x14ac:dyDescent="0.35">
      <c r="A15" s="126" t="s">
        <v>45</v>
      </c>
      <c r="B15" s="126"/>
      <c r="C15" s="126"/>
      <c r="D15" s="126"/>
      <c r="E15" s="126"/>
      <c r="F15" s="126"/>
      <c r="G15" s="126"/>
      <c r="H15" s="126"/>
      <c r="I15" s="126"/>
    </row>
    <row r="16" spans="1:21" ht="14.5" x14ac:dyDescent="0.35">
      <c r="A16" s="39"/>
      <c r="B16" s="39"/>
      <c r="C16" s="39"/>
      <c r="D16" s="39"/>
      <c r="E16" s="39"/>
      <c r="F16" s="39"/>
      <c r="G16" s="39"/>
      <c r="H16" s="39"/>
      <c r="I16" s="39"/>
    </row>
    <row r="17" spans="1:9" ht="14.5" x14ac:dyDescent="0.35">
      <c r="A17" s="128" t="s">
        <v>46</v>
      </c>
      <c r="B17" s="128"/>
      <c r="C17" s="128"/>
      <c r="D17" s="128"/>
      <c r="E17" s="128"/>
      <c r="F17" s="128"/>
      <c r="G17" s="128"/>
      <c r="H17" s="128"/>
      <c r="I17" s="128"/>
    </row>
    <row r="18" spans="1:9" ht="14.5" x14ac:dyDescent="0.35">
      <c r="A18" s="126" t="s">
        <v>47</v>
      </c>
      <c r="B18" s="126"/>
      <c r="C18" s="126"/>
      <c r="D18" s="126"/>
      <c r="E18" s="126"/>
      <c r="F18" s="126"/>
      <c r="G18" s="126"/>
      <c r="H18" s="126"/>
      <c r="I18" s="126"/>
    </row>
    <row r="19" spans="1:9" ht="14.5" x14ac:dyDescent="0.35">
      <c r="A19" s="40" t="s">
        <v>48</v>
      </c>
      <c r="B19" s="39"/>
      <c r="C19" s="39"/>
      <c r="D19" s="39"/>
      <c r="E19" s="39"/>
      <c r="F19" s="39"/>
      <c r="G19" s="39"/>
      <c r="H19" s="39"/>
      <c r="I19" s="39"/>
    </row>
    <row r="20" spans="1:9" ht="14.5" x14ac:dyDescent="0.35">
      <c r="A20" s="126" t="s">
        <v>49</v>
      </c>
      <c r="B20" s="126"/>
      <c r="C20" s="126"/>
      <c r="D20" s="126"/>
      <c r="E20" s="126"/>
      <c r="F20" s="126"/>
      <c r="G20" s="126"/>
      <c r="H20" s="126"/>
      <c r="I20" s="126"/>
    </row>
    <row r="21" spans="1:9" ht="14.5" x14ac:dyDescent="0.35">
      <c r="A21" s="126" t="s">
        <v>50</v>
      </c>
      <c r="B21" s="126"/>
      <c r="C21" s="126"/>
      <c r="D21" s="126"/>
      <c r="E21" s="126"/>
      <c r="F21" s="126"/>
      <c r="G21" s="126"/>
      <c r="H21" s="126"/>
      <c r="I21" s="126"/>
    </row>
    <row r="22" spans="1:9" ht="14.5" x14ac:dyDescent="0.35">
      <c r="A22" s="126" t="s">
        <v>51</v>
      </c>
      <c r="B22" s="126"/>
      <c r="C22" s="126"/>
      <c r="D22" s="126"/>
      <c r="E22" s="126"/>
      <c r="F22" s="126"/>
      <c r="G22" s="126"/>
      <c r="H22" s="126"/>
      <c r="I22" s="126"/>
    </row>
    <row r="23" spans="1:9" ht="14.5" x14ac:dyDescent="0.35">
      <c r="A23" s="130" t="s">
        <v>52</v>
      </c>
      <c r="B23" s="130"/>
      <c r="C23" s="130"/>
      <c r="D23" s="130"/>
      <c r="E23" s="130"/>
      <c r="F23" s="130"/>
      <c r="G23" s="130"/>
      <c r="H23" s="130"/>
      <c r="I23" s="130"/>
    </row>
    <row r="24" spans="1:9" ht="14.5" x14ac:dyDescent="0.35">
      <c r="A24" s="130" t="s">
        <v>53</v>
      </c>
      <c r="B24" s="130"/>
      <c r="C24" s="130"/>
      <c r="D24" s="130"/>
      <c r="E24" s="130"/>
      <c r="F24" s="130"/>
      <c r="G24" s="130"/>
      <c r="H24" s="130"/>
      <c r="I24" s="130"/>
    </row>
    <row r="25" spans="1:9" ht="14.5" x14ac:dyDescent="0.35">
      <c r="A25" s="41" t="s">
        <v>54</v>
      </c>
      <c r="B25" s="41"/>
      <c r="C25" s="41"/>
      <c r="D25" s="41"/>
      <c r="E25" s="41"/>
      <c r="F25" s="41"/>
      <c r="G25" s="41"/>
      <c r="H25" s="41"/>
      <c r="I25" s="41"/>
    </row>
    <row r="26" spans="1:9" ht="14.5" x14ac:dyDescent="0.35">
      <c r="A26" s="41" t="s">
        <v>55</v>
      </c>
      <c r="B26" s="41"/>
      <c r="C26" s="41"/>
      <c r="D26" s="41"/>
      <c r="E26" s="41"/>
      <c r="F26" s="41"/>
      <c r="G26" s="41"/>
      <c r="H26" s="41"/>
      <c r="I26" s="41"/>
    </row>
    <row r="27" spans="1:9" ht="14.5" x14ac:dyDescent="0.35">
      <c r="A27" s="41" t="s">
        <v>56</v>
      </c>
      <c r="B27" s="41"/>
      <c r="C27" s="41"/>
      <c r="D27" s="41"/>
      <c r="E27" s="41"/>
      <c r="F27" s="41"/>
      <c r="G27" s="41"/>
      <c r="H27" s="41"/>
      <c r="I27" s="41"/>
    </row>
    <row r="28" spans="1:9" ht="14.5" x14ac:dyDescent="0.35">
      <c r="A28" s="39"/>
      <c r="B28" s="39"/>
      <c r="C28" s="39"/>
      <c r="D28" s="39"/>
      <c r="E28" s="39"/>
      <c r="F28" s="39"/>
      <c r="G28" s="39"/>
      <c r="H28" s="39"/>
      <c r="I28" s="39"/>
    </row>
    <row r="29" spans="1:9" ht="14.5" x14ac:dyDescent="0.35">
      <c r="A29" s="128" t="s">
        <v>57</v>
      </c>
      <c r="B29" s="128"/>
      <c r="C29" s="128"/>
      <c r="D29" s="128"/>
      <c r="E29" s="128"/>
      <c r="F29" s="128"/>
      <c r="G29" s="128"/>
      <c r="H29" s="128"/>
      <c r="I29" s="128"/>
    </row>
    <row r="30" spans="1:9" ht="14.5" x14ac:dyDescent="0.35">
      <c r="A30" s="131" t="s">
        <v>58</v>
      </c>
      <c r="B30" s="131"/>
      <c r="C30" s="131"/>
      <c r="D30" s="131"/>
      <c r="E30" s="131"/>
      <c r="F30" s="131"/>
      <c r="G30" s="131"/>
      <c r="H30" s="131"/>
      <c r="I30" s="131"/>
    </row>
    <row r="31" spans="1:9" ht="14.5" x14ac:dyDescent="0.35">
      <c r="A31" s="131" t="s">
        <v>59</v>
      </c>
      <c r="B31" s="131"/>
      <c r="C31" s="131"/>
      <c r="D31" s="131"/>
      <c r="E31" s="131"/>
      <c r="F31" s="131"/>
      <c r="G31" s="131"/>
      <c r="H31" s="131"/>
      <c r="I31" s="131"/>
    </row>
    <row r="32" spans="1:9" ht="14.5" x14ac:dyDescent="0.35">
      <c r="A32" s="131" t="s">
        <v>60</v>
      </c>
      <c r="B32" s="126"/>
      <c r="C32" s="126"/>
      <c r="D32" s="126"/>
      <c r="E32" s="126"/>
      <c r="F32" s="126"/>
      <c r="G32" s="126"/>
      <c r="H32" s="126"/>
      <c r="I32" s="126"/>
    </row>
    <row r="33" spans="1:9" ht="14.5" x14ac:dyDescent="0.35">
      <c r="A33" s="131" t="s">
        <v>61</v>
      </c>
      <c r="B33" s="131"/>
      <c r="C33" s="131"/>
      <c r="D33" s="131"/>
      <c r="E33" s="131"/>
      <c r="F33" s="131"/>
      <c r="G33" s="131"/>
      <c r="H33" s="131"/>
      <c r="I33" s="131"/>
    </row>
    <row r="34" spans="1:9" ht="14.5" x14ac:dyDescent="0.35">
      <c r="A34" s="39"/>
      <c r="B34" s="39"/>
      <c r="C34" s="39"/>
      <c r="D34" s="39"/>
      <c r="E34" s="39"/>
      <c r="F34" s="39"/>
      <c r="G34" s="39"/>
      <c r="H34" s="39"/>
      <c r="I34" s="39"/>
    </row>
    <row r="35" spans="1:9" ht="14.5" x14ac:dyDescent="0.35">
      <c r="A35" s="128" t="s">
        <v>62</v>
      </c>
      <c r="B35" s="128"/>
      <c r="C35" s="128"/>
      <c r="D35" s="128"/>
      <c r="E35" s="128"/>
      <c r="F35" s="128"/>
      <c r="G35" s="128"/>
      <c r="H35" s="128"/>
      <c r="I35" s="128"/>
    </row>
    <row r="36" spans="1:9" ht="14.5" x14ac:dyDescent="0.35">
      <c r="A36" s="126" t="s">
        <v>63</v>
      </c>
      <c r="B36" s="126"/>
      <c r="C36" s="126"/>
      <c r="D36" s="126"/>
      <c r="E36" s="126"/>
      <c r="F36" s="126"/>
      <c r="G36" s="126"/>
      <c r="H36" s="126"/>
      <c r="I36" s="126"/>
    </row>
    <row r="37" spans="1:9" ht="14.5" x14ac:dyDescent="0.35">
      <c r="A37" s="126" t="s">
        <v>64</v>
      </c>
      <c r="B37" s="126"/>
      <c r="C37" s="126"/>
      <c r="D37" s="126"/>
      <c r="E37" s="126"/>
      <c r="F37" s="126"/>
      <c r="G37" s="126"/>
      <c r="H37" s="126"/>
      <c r="I37" s="126"/>
    </row>
    <row r="38" spans="1:9" ht="14.5" x14ac:dyDescent="0.35">
      <c r="A38" s="39"/>
      <c r="B38" s="39"/>
      <c r="C38" s="39"/>
      <c r="D38" s="39"/>
      <c r="E38" s="39"/>
      <c r="F38" s="39"/>
      <c r="G38" s="39"/>
      <c r="H38" s="39"/>
      <c r="I38" s="39"/>
    </row>
    <row r="39" spans="1:9" ht="14.5" x14ac:dyDescent="0.35">
      <c r="A39" s="128" t="s">
        <v>65</v>
      </c>
      <c r="B39" s="128"/>
      <c r="C39" s="128"/>
      <c r="D39" s="128"/>
      <c r="E39" s="128"/>
      <c r="F39" s="128"/>
      <c r="G39" s="128"/>
      <c r="H39" s="128"/>
      <c r="I39" s="128"/>
    </row>
    <row r="40" spans="1:9" ht="14.5" x14ac:dyDescent="0.35">
      <c r="A40" s="126" t="s">
        <v>66</v>
      </c>
      <c r="B40" s="126"/>
      <c r="C40" s="126"/>
      <c r="D40" s="126"/>
      <c r="E40" s="126"/>
      <c r="F40" s="126"/>
      <c r="G40" s="126"/>
      <c r="H40" s="126"/>
      <c r="I40" s="126"/>
    </row>
    <row r="41" spans="1:9" ht="14.5" x14ac:dyDescent="0.35">
      <c r="A41" s="126" t="s">
        <v>67</v>
      </c>
      <c r="B41" s="126"/>
      <c r="C41" s="126"/>
      <c r="D41" s="126"/>
      <c r="E41" s="126"/>
      <c r="F41" s="126"/>
      <c r="G41" s="126"/>
      <c r="H41" s="126"/>
      <c r="I41" s="126"/>
    </row>
    <row r="42" spans="1:9" ht="14.5" x14ac:dyDescent="0.35">
      <c r="A42" s="126" t="s">
        <v>68</v>
      </c>
      <c r="B42" s="126"/>
      <c r="C42" s="126"/>
      <c r="D42" s="126"/>
      <c r="E42" s="126"/>
      <c r="F42" s="126"/>
      <c r="G42" s="126"/>
      <c r="H42" s="126"/>
      <c r="I42" s="126"/>
    </row>
    <row r="43" spans="1:9" ht="14.5" x14ac:dyDescent="0.35">
      <c r="A43" s="126" t="s">
        <v>69</v>
      </c>
      <c r="B43" s="126"/>
      <c r="C43" s="126"/>
      <c r="D43" s="126"/>
      <c r="E43" s="126"/>
      <c r="F43" s="126"/>
      <c r="G43" s="126"/>
      <c r="H43" s="126"/>
      <c r="I43" s="126"/>
    </row>
    <row r="44" spans="1:9" ht="14.5" x14ac:dyDescent="0.35">
      <c r="A44" s="126" t="s">
        <v>70</v>
      </c>
      <c r="B44" s="126"/>
      <c r="C44" s="126"/>
      <c r="D44" s="126"/>
      <c r="E44" s="126"/>
      <c r="F44" s="126"/>
      <c r="G44" s="126"/>
      <c r="H44" s="126"/>
      <c r="I44" s="126"/>
    </row>
    <row r="45" spans="1:9" ht="14.5" x14ac:dyDescent="0.35">
      <c r="A45" s="126" t="s">
        <v>71</v>
      </c>
      <c r="B45" s="126"/>
      <c r="C45" s="126"/>
      <c r="D45" s="126"/>
      <c r="E45" s="126"/>
      <c r="F45" s="126"/>
      <c r="G45" s="126"/>
      <c r="H45" s="126"/>
      <c r="I45" s="126"/>
    </row>
    <row r="46" spans="1:9" ht="14.5" x14ac:dyDescent="0.35">
      <c r="A46" s="126" t="s">
        <v>72</v>
      </c>
      <c r="B46" s="126"/>
      <c r="C46" s="126"/>
      <c r="D46" s="126"/>
      <c r="E46" s="126"/>
      <c r="F46" s="126"/>
      <c r="G46" s="126"/>
      <c r="H46" s="126"/>
      <c r="I46" s="126"/>
    </row>
    <row r="47" spans="1:9" ht="14.5" x14ac:dyDescent="0.35">
      <c r="A47" s="126" t="s">
        <v>73</v>
      </c>
      <c r="B47" s="126"/>
      <c r="C47" s="126"/>
      <c r="D47" s="126"/>
      <c r="E47" s="126"/>
      <c r="F47" s="126"/>
      <c r="G47" s="126"/>
      <c r="H47" s="126"/>
      <c r="I47" s="126"/>
    </row>
    <row r="48" spans="1:9" ht="14.5" x14ac:dyDescent="0.35">
      <c r="A48" s="39"/>
      <c r="B48" s="39"/>
      <c r="C48" s="39"/>
      <c r="D48" s="39"/>
      <c r="E48" s="39"/>
      <c r="F48" s="39"/>
      <c r="G48" s="39"/>
      <c r="H48" s="39"/>
      <c r="I48" s="39"/>
    </row>
    <row r="49" spans="1:9" s="44" customFormat="1" ht="9.5" x14ac:dyDescent="0.25">
      <c r="A49" s="42" t="s">
        <v>74</v>
      </c>
      <c r="B49" s="43"/>
      <c r="C49" s="43"/>
      <c r="D49" s="43"/>
      <c r="E49" s="43"/>
      <c r="F49" s="43"/>
      <c r="G49" s="43"/>
      <c r="H49" s="43"/>
      <c r="I49" s="43"/>
    </row>
    <row r="50" spans="1:9" s="44" customFormat="1" ht="9.5" x14ac:dyDescent="0.25">
      <c r="A50" s="43" t="s">
        <v>75</v>
      </c>
      <c r="B50" s="43"/>
      <c r="C50" s="43"/>
      <c r="D50" s="43"/>
      <c r="E50" s="43"/>
      <c r="F50" s="43"/>
      <c r="G50" s="43"/>
      <c r="H50" s="43"/>
      <c r="I50" s="43"/>
    </row>
    <row r="51" spans="1:9" s="44" customFormat="1" ht="9.5" x14ac:dyDescent="0.25">
      <c r="A51" s="43" t="s">
        <v>76</v>
      </c>
      <c r="B51" s="43"/>
      <c r="C51" s="43"/>
      <c r="D51" s="43"/>
      <c r="E51" s="43"/>
      <c r="F51" s="43"/>
      <c r="G51" s="43"/>
      <c r="H51" s="43"/>
      <c r="I51" s="43"/>
    </row>
    <row r="52" spans="1:9" ht="14.5" x14ac:dyDescent="0.35">
      <c r="A52" s="39"/>
      <c r="B52" s="39"/>
      <c r="C52" s="39"/>
      <c r="D52" s="39"/>
      <c r="E52" s="39"/>
      <c r="F52" s="39"/>
      <c r="G52" s="39"/>
      <c r="H52" s="39"/>
      <c r="I52" s="39"/>
    </row>
    <row r="53" spans="1:9" ht="14.5" x14ac:dyDescent="0.35">
      <c r="A53" s="128" t="s">
        <v>77</v>
      </c>
      <c r="B53" s="128"/>
      <c r="C53" s="128"/>
      <c r="D53" s="128"/>
      <c r="E53" s="128"/>
      <c r="F53" s="128"/>
      <c r="G53" s="128"/>
      <c r="H53" s="128"/>
      <c r="I53" s="128"/>
    </row>
    <row r="54" spans="1:9" ht="14.5" x14ac:dyDescent="0.35">
      <c r="A54" s="126" t="s">
        <v>78</v>
      </c>
      <c r="B54" s="126"/>
      <c r="C54" s="126"/>
      <c r="D54" s="126"/>
      <c r="E54" s="126"/>
      <c r="F54" s="126"/>
      <c r="G54" s="126"/>
      <c r="H54" s="126"/>
      <c r="I54" s="126"/>
    </row>
    <row r="55" spans="1:9" ht="14.5" x14ac:dyDescent="0.35">
      <c r="A55" s="39" t="s">
        <v>79</v>
      </c>
      <c r="B55" s="39"/>
      <c r="C55" s="39"/>
      <c r="D55" s="39"/>
      <c r="E55" s="39"/>
      <c r="F55" s="39"/>
      <c r="G55" s="39"/>
      <c r="H55" s="39"/>
      <c r="I55" s="39"/>
    </row>
    <row r="56" spans="1:9" ht="14.5" x14ac:dyDescent="0.35">
      <c r="A56" s="39"/>
      <c r="B56" s="39"/>
      <c r="C56" s="39"/>
      <c r="D56" s="39"/>
      <c r="E56" s="39"/>
      <c r="F56" s="39"/>
      <c r="G56" s="39"/>
      <c r="H56" s="39"/>
      <c r="I56" s="39"/>
    </row>
  </sheetData>
  <sheetProtection password="F349" sheet="1" objects="1" scenarios="1"/>
  <mergeCells count="36">
    <mergeCell ref="A54:I54"/>
    <mergeCell ref="A37:I37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53:I53"/>
    <mergeCell ref="A36:I36"/>
    <mergeCell ref="A20:I20"/>
    <mergeCell ref="A21:I21"/>
    <mergeCell ref="A22:I22"/>
    <mergeCell ref="A23:I23"/>
    <mergeCell ref="A24:I24"/>
    <mergeCell ref="A29:I29"/>
    <mergeCell ref="A30:I30"/>
    <mergeCell ref="A31:I31"/>
    <mergeCell ref="A32:I32"/>
    <mergeCell ref="A33:I33"/>
    <mergeCell ref="A35:I35"/>
    <mergeCell ref="A18:I18"/>
    <mergeCell ref="A1:I1"/>
    <mergeCell ref="A5:I5"/>
    <mergeCell ref="A6:I6"/>
    <mergeCell ref="A7:I7"/>
    <mergeCell ref="A9:I9"/>
    <mergeCell ref="A10:I10"/>
    <mergeCell ref="A11:I11"/>
    <mergeCell ref="A13:I13"/>
    <mergeCell ref="A14:I14"/>
    <mergeCell ref="A15:I15"/>
    <mergeCell ref="A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Settings</vt:lpstr>
      <vt:lpstr>Project Gantt Chart</vt:lpstr>
      <vt:lpstr>HELP</vt:lpstr>
      <vt:lpstr>©</vt:lpstr>
      <vt:lpstr>_name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Manager Gantt Chart</dc:title>
  <dc:creator>Spreadsheet123.com</dc:creator>
  <dc:description>© 2015 Spreadsheet123 LTD All rights reserved</dc:description>
  <cp:lastModifiedBy>Andy</cp:lastModifiedBy>
  <cp:lastPrinted>2015-04-01T12:30:09Z</cp:lastPrinted>
  <dcterms:created xsi:type="dcterms:W3CDTF">2014-12-28T23:05:36Z</dcterms:created>
  <dcterms:modified xsi:type="dcterms:W3CDTF">2022-04-14T21:25:46Z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2015 Spreadsheet123 LTD</vt:lpwstr>
  </property>
  <property fmtid="{D5CDD505-2E9C-101B-9397-08002B2CF9AE}" pid="3" name="Version">
    <vt:lpwstr>1.0.1</vt:lpwstr>
  </property>
</Properties>
</file>