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ktoria Horn\Documents\Studium\3. Semester\03Modul_Medienproduktion\3D-Modellierung und Animation\Projektphase\Nachts-im-Kinderzimmer\"/>
    </mc:Choice>
  </mc:AlternateContent>
  <bookViews>
    <workbookView xWindow="0" yWindow="0" windowWidth="19200" windowHeight="7350"/>
  </bookViews>
  <sheets>
    <sheet name="Aufgabenliste Projekt 1" sheetId="1" r:id="rId1"/>
    <sheet name="Einstellungen und Berechnungen" sheetId="2" r:id="rId2"/>
  </sheets>
  <definedNames>
    <definedName name="AktivitätenHervorheben">'Aufgabenliste Projekt 1'!$G$6</definedName>
    <definedName name="_xlnm.Print_Area" localSheetId="0">'Aufgabenliste Projekt 1'!$A$1:$H$19</definedName>
    <definedName name="Druckbereich_Zurücksetzen">OFFSET('Aufgabenliste Projekt 1'!$A:$H,0,0,COUNTA('Aufgabenliste Projekt 1'!$B:$B)+5)</definedName>
    <definedName name="lstAufgabenlisteHervorhebungen">'Einstellungen und Berechnungen'!$E$5:$E$15</definedName>
    <definedName name="valHEnde">'Einstellungen und Berechnungen'!$C$19</definedName>
    <definedName name="valHStart">'Einstellungen und Berechnungen'!$C$18</definedName>
  </definedNames>
  <calcPr calcId="152511" concurrentCalc="0"/>
</workbook>
</file>

<file path=xl/calcChain.xml><?xml version="1.0" encoding="utf-8"?>
<calcChain xmlns="http://schemas.openxmlformats.org/spreadsheetml/2006/main">
  <c r="F48" i="1" l="1"/>
  <c r="F47" i="1"/>
  <c r="F44" i="1"/>
  <c r="F43" i="1"/>
  <c r="F51" i="1"/>
  <c r="F36" i="1"/>
  <c r="F49" i="1"/>
  <c r="F46" i="1"/>
  <c r="F42" i="1"/>
  <c r="F41" i="1"/>
  <c r="F39" i="1"/>
  <c r="F22" i="1"/>
  <c r="F20" i="1"/>
  <c r="F30" i="1"/>
  <c r="F29" i="1"/>
  <c r="F28" i="1"/>
  <c r="F13" i="1"/>
  <c r="F35" i="1"/>
  <c r="F34" i="1"/>
  <c r="F33" i="1"/>
  <c r="F18" i="1"/>
  <c r="F17" i="1"/>
  <c r="F16" i="1"/>
  <c r="F15" i="1"/>
  <c r="D17" i="2"/>
  <c r="E5" i="2"/>
  <c r="E15" i="2"/>
  <c r="F10" i="1"/>
  <c r="C10" i="2"/>
  <c r="E10" i="2"/>
  <c r="C9" i="2"/>
  <c r="C8" i="2"/>
  <c r="C7" i="2"/>
  <c r="D9" i="2"/>
  <c r="E9" i="2"/>
  <c r="E11" i="2"/>
  <c r="F23" i="1"/>
  <c r="F38" i="1"/>
  <c r="F45" i="1"/>
  <c r="F52" i="1"/>
  <c r="C15" i="2"/>
  <c r="C14" i="2"/>
  <c r="C13" i="2"/>
  <c r="C12" i="2"/>
  <c r="D7" i="2"/>
  <c r="E7" i="2"/>
  <c r="D10" i="2"/>
  <c r="D8" i="2"/>
  <c r="E8" i="2"/>
  <c r="D15" i="2"/>
  <c r="D14" i="2"/>
  <c r="E14" i="2"/>
  <c r="D13" i="2"/>
  <c r="E13" i="2"/>
  <c r="D12" i="2"/>
  <c r="E12" i="2"/>
  <c r="C17" i="2"/>
  <c r="E17" i="2"/>
  <c r="C18" i="2"/>
  <c r="C19" i="2"/>
</calcChain>
</file>

<file path=xl/sharedStrings.xml><?xml version="1.0" encoding="utf-8"?>
<sst xmlns="http://schemas.openxmlformats.org/spreadsheetml/2006/main" count="167" uniqueCount="100">
  <si>
    <t>Start:</t>
  </si>
  <si>
    <t xml:space="preserve"> </t>
  </si>
  <si>
    <t>Aktivitäten hervorheben</t>
  </si>
  <si>
    <t>Fällig am</t>
  </si>
  <si>
    <t>% erledigt</t>
  </si>
  <si>
    <t>Fortschritt</t>
  </si>
  <si>
    <t>Hervorhebungseinstellungen</t>
  </si>
  <si>
    <t>In der nachstehenden Tabelle werden die Einstellungen und Berechnungen für die Dropdownliste 'Aktivitäten hervorheben' gespeichert.
Änderungen können zu Fehlern oder Funktionalitätsverlust führen.</t>
  </si>
  <si>
    <t>Keine Hervorhebung</t>
  </si>
  <si>
    <t>Intervall:</t>
  </si>
  <si>
    <t>Ende:</t>
  </si>
  <si>
    <t>Fällig:</t>
  </si>
  <si>
    <t>Ausgewählte Hervorhebung:</t>
  </si>
  <si>
    <t>Hervorhebung Start</t>
  </si>
  <si>
    <t>Hervorhebung Ende</t>
  </si>
  <si>
    <t xml:space="preserve">     Diese Woche</t>
  </si>
  <si>
    <t xml:space="preserve">     Dieser Monat</t>
  </si>
  <si>
    <t xml:space="preserve">     Dieses Quartal</t>
  </si>
  <si>
    <t xml:space="preserve">     Dieses Jahr</t>
  </si>
  <si>
    <t xml:space="preserve">     Letzte Woche</t>
  </si>
  <si>
    <t xml:space="preserve">     Letzter Monat</t>
  </si>
  <si>
    <t xml:space="preserve">     Letztes Quartal</t>
  </si>
  <si>
    <t xml:space="preserve">     Letztes Jahr</t>
  </si>
  <si>
    <t>Person</t>
  </si>
  <si>
    <t>Projekt 3D-Modellierung und Animation</t>
  </si>
  <si>
    <t>Abgabetermin</t>
  </si>
  <si>
    <t>Tobias Gadau, Viktoria Horn &amp; Jana Kliem</t>
  </si>
  <si>
    <t>Teammitglieder:</t>
  </si>
  <si>
    <t>"Nachts im Kinderzimmer"</t>
  </si>
  <si>
    <t xml:space="preserve">     Dieses Jahr [2015]</t>
  </si>
  <si>
    <t>Abgabe Storyboardvideo + Planungspräsentation</t>
  </si>
  <si>
    <t>Abgabe Kamerafahrt-Video</t>
  </si>
  <si>
    <t>Abgabe Beleuchtungsbeispiele</t>
  </si>
  <si>
    <t>Storyboard-Zeichungen</t>
  </si>
  <si>
    <t>Storyboard-Video erstellen</t>
  </si>
  <si>
    <t xml:space="preserve">Planungspräsentation erstellen </t>
  </si>
  <si>
    <t>Alle</t>
  </si>
  <si>
    <t>Viktoria</t>
  </si>
  <si>
    <t>Jana</t>
  </si>
  <si>
    <t>Jana + Tobi</t>
  </si>
  <si>
    <t>Aufgaben</t>
  </si>
  <si>
    <t>Tobias</t>
  </si>
  <si>
    <t>Storyboard erstellen</t>
  </si>
  <si>
    <t>Tonspur für Storyboard-Video</t>
  </si>
  <si>
    <t>(R) - Rendern des Kamerafahrt-Videos</t>
  </si>
  <si>
    <t>Risikenliste anfertigen</t>
  </si>
  <si>
    <t>(M) - Mobile</t>
  </si>
  <si>
    <t>(M) - Schrank + Inhalt(Bücher, Spielzeug, Jojo)</t>
  </si>
  <si>
    <t>(M) - Nachttisch + Wecker</t>
  </si>
  <si>
    <t>Textur -  Himmel</t>
  </si>
  <si>
    <t>Holztexturen -  (Bett, Schrank, Nachttisch)</t>
  </si>
  <si>
    <t>Beleuchtung - Nacht</t>
  </si>
  <si>
    <t>(R) - Rendern der Beispielbilder</t>
  </si>
  <si>
    <t>(A) - Erstellung von Anfang und Abspann</t>
  </si>
  <si>
    <t>(R) - Rendern der Einzelbilder</t>
  </si>
  <si>
    <t>(A) - Szene 1 - 4 des Kamerafahrt-Videos</t>
  </si>
  <si>
    <t>(A) - Szene 5 - 9 des Kamerafahrt-Videos</t>
  </si>
  <si>
    <t>(A) - Szene 10 - 14 des Kamerafahrt-Videos</t>
  </si>
  <si>
    <t>Stegosaurus ins Git committen</t>
  </si>
  <si>
    <t>Risiken + Lösungen</t>
  </si>
  <si>
    <t>Zeitaufwand (h)</t>
  </si>
  <si>
    <t>3 h</t>
  </si>
  <si>
    <t>3h</t>
  </si>
  <si>
    <t xml:space="preserve">1 h </t>
  </si>
  <si>
    <t>0,5h</t>
  </si>
  <si>
    <t>2h</t>
  </si>
  <si>
    <t>(M) - Bett + schlafenden Jungen</t>
  </si>
  <si>
    <t>Auto ins Git committen</t>
  </si>
  <si>
    <t>Minion ins Git committen</t>
  </si>
  <si>
    <t>(S) Kamerafahrt-Szene: Fenster + Schrank (Jojo + Minion, Bücher)</t>
  </si>
  <si>
    <t>(S)Kamerafahrt-Szene: Kommode + Auto + Wecker</t>
  </si>
  <si>
    <t>(S) Kamerafahrt-Szene: Fenster + Mobile</t>
  </si>
  <si>
    <t xml:space="preserve">Jana </t>
  </si>
  <si>
    <t>(S) - Schrank, Mobile, Fenster-Szene fertig stellen</t>
  </si>
  <si>
    <t>(S) - Bett + Kommode + Junge Szene fertig stellen</t>
  </si>
  <si>
    <t>(P) - evtl. Postproduction</t>
  </si>
  <si>
    <t>tatsächliche Fertigstellung</t>
  </si>
  <si>
    <t>1h</t>
  </si>
  <si>
    <t>Textur -  Boden (externe Quelle)</t>
  </si>
  <si>
    <t>Textur - Tapete (externe  Quelle)</t>
  </si>
  <si>
    <t>0,5 h</t>
  </si>
  <si>
    <t>1,5 h</t>
  </si>
  <si>
    <t>3,5h</t>
  </si>
  <si>
    <t>5h</t>
  </si>
  <si>
    <t>4h</t>
  </si>
  <si>
    <t>2,5 h</t>
  </si>
  <si>
    <t>4 h</t>
  </si>
  <si>
    <t>2 h</t>
  </si>
  <si>
    <t>5 h</t>
  </si>
  <si>
    <t xml:space="preserve">3 h </t>
  </si>
  <si>
    <t>1 d</t>
  </si>
  <si>
    <t xml:space="preserve">0,5 h </t>
  </si>
  <si>
    <t>(S) Kamerafahrt-Szene: Bett +Junge</t>
  </si>
  <si>
    <t>(R) - Zusammenfügen des Films + Tonspur + Abspann</t>
  </si>
  <si>
    <t xml:space="preserve">2h </t>
  </si>
  <si>
    <t>Beleuchtung - Morgensonne</t>
  </si>
  <si>
    <t>(A) - Animation der Shots 6 - 10</t>
  </si>
  <si>
    <t>(A) - Animation der Shots 1-5 + 13</t>
  </si>
  <si>
    <t>(A) - Animation der Shots 11 - 15, außer 13</t>
  </si>
  <si>
    <t>Abgabe finales Video +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</si>
</sst>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[$-F800]dddd\,\ mmmm\ dd\,\ yyyy"/>
    <numFmt numFmtId="166" formatCode="_-* #,##0.00\ [$€-407]_-;\-* #,##0.00\ [$€-407]_-;_-* &quot;-&quot;??\ [$€-407]_-;_-@_-"/>
  </numFmts>
  <fonts count="12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sz val="10"/>
      <color theme="0"/>
      <name val="Tahoma"/>
      <family val="2"/>
      <scheme val="minor"/>
    </font>
    <font>
      <b/>
      <sz val="11"/>
      <color theme="4" tint="-0.499984740745262"/>
      <name val="Tahoma"/>
      <family val="2"/>
      <scheme val="minor"/>
    </font>
    <font>
      <b/>
      <sz val="26"/>
      <color theme="0"/>
      <name val="Georgia"/>
      <family val="2"/>
      <scheme val="major"/>
    </font>
    <font>
      <b/>
      <sz val="10"/>
      <color theme="0"/>
      <name val="Tahoma"/>
      <family val="2"/>
      <scheme val="minor"/>
    </font>
    <font>
      <b/>
      <sz val="13"/>
      <color theme="0"/>
      <name val="Georgia"/>
      <family val="1"/>
      <scheme val="major"/>
    </font>
    <font>
      <sz val="10"/>
      <color theme="1"/>
      <name val="Tahoma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4" tint="-0.49998474074526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5">
    <xf numFmtId="0" fontId="0" fillId="2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46">
    <xf numFmtId="0" fontId="0" fillId="2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0" fillId="2" borderId="0" xfId="0" applyFill="1" applyBorder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2" fillId="2" borderId="0" xfId="0" applyFont="1" applyFill="1" applyBorder="1" applyAlignment="1"/>
    <xf numFmtId="0" fontId="4" fillId="2" borderId="0" xfId="3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 indent="1"/>
    </xf>
    <xf numFmtId="0" fontId="3" fillId="2" borderId="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center" vertical="center"/>
    </xf>
    <xf numFmtId="14" fontId="0" fillId="2" borderId="0" xfId="0" applyNumberFormat="1" applyFont="1" applyFill="1" applyBorder="1" applyAlignment="1">
      <alignment horizontal="left" vertical="center" indent="1"/>
    </xf>
    <xf numFmtId="9" fontId="0" fillId="2" borderId="0" xfId="2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 indent="1"/>
    </xf>
    <xf numFmtId="165" fontId="6" fillId="5" borderId="1" xfId="0" applyNumberFormat="1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165" fontId="6" fillId="4" borderId="1" xfId="0" applyNumberFormat="1" applyFont="1" applyFill="1" applyBorder="1" applyAlignment="1">
      <alignment horizontal="left" vertical="center" indent="1"/>
    </xf>
    <xf numFmtId="0" fontId="8" fillId="2" borderId="0" xfId="3" applyFont="1" applyFill="1"/>
    <xf numFmtId="0" fontId="3" fillId="2" borderId="0" xfId="0" applyFont="1" applyFill="1" applyBorder="1" applyAlignment="1">
      <alignment horizontal="right"/>
    </xf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/>
    <xf numFmtId="0" fontId="9" fillId="2" borderId="0" xfId="0" applyFont="1" applyFill="1" applyBorder="1" applyAlignment="1">
      <alignment horizontal="left" vertical="center" indent="1"/>
    </xf>
    <xf numFmtId="165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9" fillId="4" borderId="0" xfId="0" applyFont="1" applyFill="1" applyBorder="1" applyAlignment="1">
      <alignment horizontal="left" vertical="center" indent="1"/>
    </xf>
    <xf numFmtId="166" fontId="0" fillId="2" borderId="0" xfId="1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left" vertical="center" indent="1"/>
    </xf>
    <xf numFmtId="14" fontId="0" fillId="6" borderId="0" xfId="0" applyNumberFormat="1" applyFont="1" applyFill="1" applyBorder="1" applyAlignment="1">
      <alignment horizontal="left" vertical="center" indent="1"/>
    </xf>
    <xf numFmtId="166" fontId="0" fillId="6" borderId="0" xfId="1" applyNumberFormat="1" applyFont="1" applyFill="1" applyBorder="1" applyAlignment="1">
      <alignment horizontal="center" vertical="center"/>
    </xf>
    <xf numFmtId="9" fontId="0" fillId="6" borderId="0" xfId="2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indent="1"/>
    </xf>
    <xf numFmtId="14" fontId="11" fillId="2" borderId="0" xfId="0" applyNumberFormat="1" applyFont="1" applyFill="1" applyBorder="1" applyAlignment="1">
      <alignment horizontal="left" vertical="center" indent="1"/>
    </xf>
    <xf numFmtId="0" fontId="10" fillId="2" borderId="0" xfId="4" applyFont="1" applyFill="1" applyBorder="1" applyAlignment="1">
      <alignment horizontal="left" vertical="center"/>
    </xf>
    <xf numFmtId="0" fontId="5" fillId="2" borderId="0" xfId="4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 wrapText="1"/>
    </xf>
  </cellXfs>
  <cellStyles count="5">
    <cellStyle name="Prozent" xfId="2" builtinId="5"/>
    <cellStyle name="Standard" xfId="0" builtinId="0" customBuiltin="1"/>
    <cellStyle name="Überschrift" xfId="3" builtinId="15" customBuiltin="1"/>
    <cellStyle name="Überschrift 1" xfId="4" builtinId="16" customBuiltin="1"/>
    <cellStyle name="Währung" xfId="1" builtinId="4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66" formatCode="_-* #,##0.00\ [$€-407]_-;\-* #,##0.00\ [$€-407]_-;_-* &quot;-&quot;??\ [$€-407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16"/>
      <tableStyleElement type="headerRow" dxfId="15"/>
      <tableStyleElement type="total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Aufgabenliste" displayName="tblAufgabenliste" ref="B9:I52">
  <autoFilter ref="B9:I52"/>
  <sortState ref="B10:H47">
    <sortCondition ref="C9:C47"/>
  </sortState>
  <tableColumns count="8">
    <tableColumn id="2" name="Aufgaben" totalsRowDxfId="10"/>
    <tableColumn id="7" name="Fällig am" totalsRowDxfId="9"/>
    <tableColumn id="4" name="Person" dataDxfId="8" totalsRowDxfId="7"/>
    <tableColumn id="1" name="% erledigt" totalsRowDxfId="6"/>
    <tableColumn id="6" name="Fortschritt" totalsRowDxfId="5">
      <calculatedColumnFormula>tblAufgabenliste[[#This Row],[% erledigt]]</calculatedColumnFormula>
    </tableColumn>
    <tableColumn id="5" name="Zeitaufwand (h)" totalsRowDxfId="4"/>
    <tableColumn id="9" name="tatsächliche Fertigstellung" dataDxfId="3" totalsRowDxfId="2"/>
    <tableColumn id="3" name="Risiken + Lösungen" dataDxfId="1" totalsRowDxfId="0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J52"/>
  <sheetViews>
    <sheetView showGridLines="0" tabSelected="1" topLeftCell="A38" workbookViewId="0">
      <selection activeCell="E41" sqref="E41"/>
    </sheetView>
  </sheetViews>
  <sheetFormatPr baseColWidth="10" defaultColWidth="9.1796875" defaultRowHeight="18.75" customHeight="1" x14ac:dyDescent="0.25"/>
  <cols>
    <col min="1" max="1" width="4" style="1" customWidth="1"/>
    <col min="2" max="2" width="46.6328125" style="1" customWidth="1"/>
    <col min="3" max="3" width="14.26953125" style="1" customWidth="1"/>
    <col min="4" max="4" width="13.54296875" style="1" customWidth="1"/>
    <col min="5" max="5" width="16.1796875" style="1" customWidth="1"/>
    <col min="6" max="6" width="15" style="1" customWidth="1"/>
    <col min="7" max="7" width="21.90625" style="1" customWidth="1"/>
    <col min="8" max="8" width="21.6328125" style="1" customWidth="1"/>
    <col min="9" max="16384" width="9.1796875" style="1"/>
  </cols>
  <sheetData>
    <row r="1" spans="2:10" ht="18.75" customHeight="1" x14ac:dyDescent="0.25">
      <c r="H1" s="1" t="s">
        <v>1</v>
      </c>
    </row>
    <row r="2" spans="2:10" ht="4.5" customHeight="1" x14ac:dyDescent="0.25">
      <c r="B2" s="3"/>
      <c r="C2" s="3"/>
      <c r="D2" s="3"/>
      <c r="E2" s="3"/>
      <c r="F2" s="3"/>
      <c r="G2" s="3"/>
      <c r="H2" s="1" t="s">
        <v>1</v>
      </c>
    </row>
    <row r="3" spans="2:10" ht="35.25" customHeight="1" x14ac:dyDescent="0.65">
      <c r="B3" s="26" t="s">
        <v>24</v>
      </c>
    </row>
    <row r="5" spans="2:10" ht="18.75" customHeight="1" x14ac:dyDescent="0.3">
      <c r="B5" s="6" t="s">
        <v>27</v>
      </c>
      <c r="E5" s="6" t="s">
        <v>25</v>
      </c>
      <c r="G5" s="5" t="s">
        <v>2</v>
      </c>
    </row>
    <row r="6" spans="2:10" s="2" customFormat="1" ht="19.5" customHeight="1" x14ac:dyDescent="0.3">
      <c r="B6" s="29" t="s">
        <v>26</v>
      </c>
      <c r="C6" s="11"/>
      <c r="D6" s="12"/>
      <c r="E6" s="28">
        <v>42351</v>
      </c>
      <c r="F6" s="11"/>
      <c r="G6" s="27" t="s">
        <v>29</v>
      </c>
    </row>
    <row r="8" spans="2:10" s="2" customFormat="1" ht="24" customHeight="1" x14ac:dyDescent="0.25">
      <c r="B8" s="43" t="s">
        <v>28</v>
      </c>
      <c r="C8" s="44"/>
      <c r="D8" s="1"/>
      <c r="E8" s="1"/>
      <c r="F8" s="1"/>
      <c r="G8" s="1"/>
    </row>
    <row r="9" spans="2:10" ht="18.75" customHeight="1" x14ac:dyDescent="0.25">
      <c r="B9" s="13" t="s">
        <v>40</v>
      </c>
      <c r="C9" s="13" t="s">
        <v>3</v>
      </c>
      <c r="D9" s="14" t="s">
        <v>23</v>
      </c>
      <c r="E9" s="14" t="s">
        <v>4</v>
      </c>
      <c r="F9" s="13" t="s">
        <v>5</v>
      </c>
      <c r="G9" s="13" t="s">
        <v>60</v>
      </c>
      <c r="H9" s="13" t="s">
        <v>76</v>
      </c>
      <c r="I9" s="13" t="s">
        <v>59</v>
      </c>
      <c r="J9" s="1" t="s">
        <v>1</v>
      </c>
    </row>
    <row r="10" spans="2:10" ht="18.75" customHeight="1" x14ac:dyDescent="0.25">
      <c r="B10" s="13" t="s">
        <v>42</v>
      </c>
      <c r="C10" s="15">
        <v>42324</v>
      </c>
      <c r="D10" s="36" t="s">
        <v>36</v>
      </c>
      <c r="E10" s="16">
        <v>1</v>
      </c>
      <c r="F10" s="16">
        <f>tblAufgabenliste[[#This Row],[% erledigt]]</f>
        <v>1</v>
      </c>
      <c r="G10" s="15" t="s">
        <v>61</v>
      </c>
      <c r="H10" s="15">
        <v>42324</v>
      </c>
      <c r="I10" s="15"/>
    </row>
    <row r="11" spans="2:10" ht="18.75" customHeight="1" x14ac:dyDescent="0.25">
      <c r="B11" s="13" t="s">
        <v>33</v>
      </c>
      <c r="C11" s="15">
        <v>42326</v>
      </c>
      <c r="D11" s="36" t="s">
        <v>37</v>
      </c>
      <c r="E11" s="16">
        <v>1</v>
      </c>
      <c r="F11" s="16">
        <v>1</v>
      </c>
      <c r="G11" s="13" t="s">
        <v>62</v>
      </c>
      <c r="H11" s="15">
        <v>42324</v>
      </c>
      <c r="I11" s="13"/>
    </row>
    <row r="12" spans="2:10" ht="18.75" customHeight="1" x14ac:dyDescent="0.25">
      <c r="B12" s="13" t="s">
        <v>43</v>
      </c>
      <c r="C12" s="15">
        <v>42326</v>
      </c>
      <c r="D12" s="36" t="s">
        <v>38</v>
      </c>
      <c r="E12" s="16">
        <v>1</v>
      </c>
      <c r="F12" s="16">
        <v>1</v>
      </c>
      <c r="G12" s="13" t="s">
        <v>63</v>
      </c>
      <c r="H12" s="15">
        <v>42328</v>
      </c>
      <c r="I12" s="13"/>
    </row>
    <row r="13" spans="2:10" ht="18.75" customHeight="1" x14ac:dyDescent="0.25">
      <c r="B13" s="13" t="s">
        <v>45</v>
      </c>
      <c r="C13" s="15">
        <v>42328</v>
      </c>
      <c r="D13" s="36" t="s">
        <v>37</v>
      </c>
      <c r="E13" s="16">
        <v>1</v>
      </c>
      <c r="F13" s="16">
        <f>tblAufgabenliste[[#This Row],[% erledigt]]</f>
        <v>1</v>
      </c>
      <c r="G13" s="15" t="s">
        <v>64</v>
      </c>
      <c r="H13" s="15">
        <v>42329</v>
      </c>
      <c r="I13" s="15"/>
    </row>
    <row r="14" spans="2:10" ht="18.75" customHeight="1" x14ac:dyDescent="0.25">
      <c r="B14" s="13" t="s">
        <v>34</v>
      </c>
      <c r="C14" s="15">
        <v>42328</v>
      </c>
      <c r="D14" s="36" t="s">
        <v>39</v>
      </c>
      <c r="E14" s="16">
        <v>1</v>
      </c>
      <c r="F14" s="16">
        <v>1</v>
      </c>
      <c r="G14" s="13" t="s">
        <v>65</v>
      </c>
      <c r="H14" s="15">
        <v>42328</v>
      </c>
      <c r="I14" s="13"/>
    </row>
    <row r="15" spans="2:10" ht="18.75" customHeight="1" x14ac:dyDescent="0.25">
      <c r="B15" s="13" t="s">
        <v>35</v>
      </c>
      <c r="C15" s="15">
        <v>42328</v>
      </c>
      <c r="D15" s="36" t="s">
        <v>37</v>
      </c>
      <c r="E15" s="16">
        <v>1</v>
      </c>
      <c r="F15" s="16">
        <f>tblAufgabenliste[[#This Row],[% erledigt]]</f>
        <v>1</v>
      </c>
      <c r="G15" s="13" t="s">
        <v>62</v>
      </c>
      <c r="H15" s="15">
        <v>42329</v>
      </c>
      <c r="I15" s="13"/>
    </row>
    <row r="16" spans="2:10" ht="18.75" customHeight="1" x14ac:dyDescent="0.25">
      <c r="B16" s="13" t="s">
        <v>58</v>
      </c>
      <c r="C16" s="15">
        <v>42329</v>
      </c>
      <c r="D16" s="36" t="s">
        <v>37</v>
      </c>
      <c r="E16" s="16">
        <v>1</v>
      </c>
      <c r="F16" s="16">
        <f>tblAufgabenliste[[#This Row],[% erledigt]]</f>
        <v>1</v>
      </c>
      <c r="G16" s="13" t="s">
        <v>64</v>
      </c>
      <c r="H16" s="15">
        <v>42327</v>
      </c>
      <c r="I16" s="13"/>
    </row>
    <row r="17" spans="2:9" ht="18.75" customHeight="1" x14ac:dyDescent="0.25">
      <c r="B17" s="13" t="s">
        <v>67</v>
      </c>
      <c r="C17" s="15">
        <v>42329</v>
      </c>
      <c r="D17" s="36" t="s">
        <v>38</v>
      </c>
      <c r="E17" s="16">
        <v>1</v>
      </c>
      <c r="F17" s="16">
        <f>tblAufgabenliste[[#This Row],[% erledigt]]</f>
        <v>1</v>
      </c>
      <c r="G17" s="13" t="s">
        <v>64</v>
      </c>
      <c r="H17" s="15">
        <v>42328</v>
      </c>
      <c r="I17" s="13"/>
    </row>
    <row r="18" spans="2:9" ht="18.75" customHeight="1" x14ac:dyDescent="0.25">
      <c r="B18" s="13" t="s">
        <v>68</v>
      </c>
      <c r="C18" s="15">
        <v>42329</v>
      </c>
      <c r="D18" s="36" t="s">
        <v>41</v>
      </c>
      <c r="E18" s="16">
        <v>1</v>
      </c>
      <c r="F18" s="16">
        <f>tblAufgabenliste[[#This Row],[% erledigt]]</f>
        <v>1</v>
      </c>
      <c r="G18" s="13" t="s">
        <v>64</v>
      </c>
      <c r="H18" s="15">
        <v>42327</v>
      </c>
      <c r="I18" s="13"/>
    </row>
    <row r="19" spans="2:9" ht="18.75" customHeight="1" x14ac:dyDescent="0.25">
      <c r="B19" s="13" t="s">
        <v>49</v>
      </c>
      <c r="C19" s="15">
        <v>42330</v>
      </c>
      <c r="D19" s="36" t="s">
        <v>41</v>
      </c>
      <c r="E19" s="16">
        <v>1</v>
      </c>
      <c r="F19" s="16">
        <v>1</v>
      </c>
      <c r="G19" s="13" t="s">
        <v>77</v>
      </c>
      <c r="H19" s="15">
        <v>42337</v>
      </c>
      <c r="I19" s="13"/>
    </row>
    <row r="20" spans="2:9" ht="18.75" customHeight="1" x14ac:dyDescent="0.25">
      <c r="B20" s="13" t="s">
        <v>78</v>
      </c>
      <c r="C20" s="15">
        <v>42330</v>
      </c>
      <c r="D20" s="36" t="s">
        <v>41</v>
      </c>
      <c r="E20" s="16">
        <v>1</v>
      </c>
      <c r="F20" s="16">
        <f>tblAufgabenliste[[#This Row],[% erledigt]]</f>
        <v>1</v>
      </c>
      <c r="G20" s="13" t="s">
        <v>64</v>
      </c>
      <c r="H20" s="15">
        <v>42342</v>
      </c>
      <c r="I20" s="13"/>
    </row>
    <row r="21" spans="2:9" ht="18.75" customHeight="1" x14ac:dyDescent="0.25">
      <c r="B21" s="13" t="s">
        <v>79</v>
      </c>
      <c r="C21" s="15">
        <v>42330</v>
      </c>
      <c r="D21" s="36" t="s">
        <v>37</v>
      </c>
      <c r="E21" s="16">
        <v>1</v>
      </c>
      <c r="F21" s="16">
        <v>1</v>
      </c>
      <c r="G21" s="13" t="s">
        <v>80</v>
      </c>
      <c r="H21" s="15">
        <v>42341</v>
      </c>
      <c r="I21" s="41"/>
    </row>
    <row r="22" spans="2:9" ht="18.75" customHeight="1" x14ac:dyDescent="0.25">
      <c r="B22" s="13" t="s">
        <v>50</v>
      </c>
      <c r="C22" s="15">
        <v>42330</v>
      </c>
      <c r="D22" s="36" t="s">
        <v>38</v>
      </c>
      <c r="E22" s="16">
        <v>1</v>
      </c>
      <c r="F22" s="16">
        <f>tblAufgabenliste[[#This Row],[% erledigt]]</f>
        <v>1</v>
      </c>
      <c r="G22" s="13" t="s">
        <v>81</v>
      </c>
      <c r="H22" s="15">
        <v>42341</v>
      </c>
      <c r="I22" s="13"/>
    </row>
    <row r="23" spans="2:9" ht="18.75" customHeight="1" x14ac:dyDescent="0.25">
      <c r="B23" s="37" t="s">
        <v>30</v>
      </c>
      <c r="C23" s="38">
        <v>42330</v>
      </c>
      <c r="D23" s="39" t="s">
        <v>37</v>
      </c>
      <c r="E23" s="40">
        <v>1</v>
      </c>
      <c r="F23" s="40">
        <f>tblAufgabenliste[[#This Row],[% erledigt]]</f>
        <v>1</v>
      </c>
      <c r="G23" s="37" t="s">
        <v>64</v>
      </c>
      <c r="H23" s="38">
        <v>42329</v>
      </c>
      <c r="I23" s="37"/>
    </row>
    <row r="24" spans="2:9" ht="18.75" customHeight="1" x14ac:dyDescent="0.25">
      <c r="B24" s="13" t="s">
        <v>69</v>
      </c>
      <c r="C24" s="15">
        <v>42332</v>
      </c>
      <c r="D24" s="36" t="s">
        <v>37</v>
      </c>
      <c r="E24" s="16">
        <v>1</v>
      </c>
      <c r="F24" s="16">
        <v>1</v>
      </c>
      <c r="G24" s="13" t="s">
        <v>82</v>
      </c>
      <c r="H24" s="15">
        <v>42334</v>
      </c>
      <c r="I24" s="13"/>
    </row>
    <row r="25" spans="2:9" ht="18.75" customHeight="1" x14ac:dyDescent="0.25">
      <c r="B25" s="13" t="s">
        <v>71</v>
      </c>
      <c r="C25" s="15">
        <v>42332</v>
      </c>
      <c r="D25" s="36" t="s">
        <v>37</v>
      </c>
      <c r="E25" s="16">
        <v>1</v>
      </c>
      <c r="F25" s="16">
        <v>1</v>
      </c>
      <c r="G25" s="13" t="s">
        <v>82</v>
      </c>
      <c r="H25" s="15">
        <v>42334</v>
      </c>
      <c r="I25" s="13"/>
    </row>
    <row r="26" spans="2:9" ht="18.75" customHeight="1" x14ac:dyDescent="0.25">
      <c r="B26" s="13" t="s">
        <v>92</v>
      </c>
      <c r="C26" s="15">
        <v>42332</v>
      </c>
      <c r="D26" s="36" t="s">
        <v>41</v>
      </c>
      <c r="E26" s="16">
        <v>1</v>
      </c>
      <c r="F26" s="16">
        <v>1</v>
      </c>
      <c r="G26" s="13" t="s">
        <v>82</v>
      </c>
      <c r="H26" s="42">
        <v>42334</v>
      </c>
      <c r="I26" s="41"/>
    </row>
    <row r="27" spans="2:9" ht="18.75" customHeight="1" x14ac:dyDescent="0.25">
      <c r="B27" s="13" t="s">
        <v>70</v>
      </c>
      <c r="C27" s="15">
        <v>42332</v>
      </c>
      <c r="D27" s="36" t="s">
        <v>41</v>
      </c>
      <c r="E27" s="16">
        <v>1</v>
      </c>
      <c r="F27" s="16">
        <v>1</v>
      </c>
      <c r="G27" s="13" t="s">
        <v>65</v>
      </c>
      <c r="H27" s="15">
        <v>42334</v>
      </c>
      <c r="I27" s="13"/>
    </row>
    <row r="28" spans="2:9" ht="18.75" customHeight="1" x14ac:dyDescent="0.25">
      <c r="B28" s="13" t="s">
        <v>46</v>
      </c>
      <c r="C28" s="15">
        <v>42333</v>
      </c>
      <c r="D28" s="36" t="s">
        <v>72</v>
      </c>
      <c r="E28" s="16">
        <v>1</v>
      </c>
      <c r="F28" s="16">
        <f>tblAufgabenliste[[#This Row],[% erledigt]]</f>
        <v>1</v>
      </c>
      <c r="G28" s="13" t="s">
        <v>83</v>
      </c>
      <c r="H28" s="15">
        <v>42337</v>
      </c>
      <c r="I28" s="13"/>
    </row>
    <row r="29" spans="2:9" ht="18.75" customHeight="1" x14ac:dyDescent="0.25">
      <c r="B29" s="13" t="s">
        <v>47</v>
      </c>
      <c r="C29" s="15">
        <v>42333</v>
      </c>
      <c r="D29" s="36" t="s">
        <v>38</v>
      </c>
      <c r="E29" s="16">
        <v>1</v>
      </c>
      <c r="F29" s="16">
        <f>tblAufgabenliste[[#This Row],[% erledigt]]</f>
        <v>1</v>
      </c>
      <c r="G29" s="13" t="s">
        <v>84</v>
      </c>
      <c r="H29" s="15">
        <v>42331</v>
      </c>
      <c r="I29" s="13"/>
    </row>
    <row r="30" spans="2:9" ht="18.75" customHeight="1" x14ac:dyDescent="0.25">
      <c r="B30" s="13" t="s">
        <v>66</v>
      </c>
      <c r="C30" s="15">
        <v>42333</v>
      </c>
      <c r="D30" s="36" t="s">
        <v>37</v>
      </c>
      <c r="E30" s="16">
        <v>1</v>
      </c>
      <c r="F30" s="16">
        <f>tblAufgabenliste[[#This Row],[% erledigt]]</f>
        <v>1</v>
      </c>
      <c r="G30" s="13" t="s">
        <v>84</v>
      </c>
      <c r="H30" s="15">
        <v>42342</v>
      </c>
      <c r="I30" s="13"/>
    </row>
    <row r="31" spans="2:9" ht="18.75" customHeight="1" x14ac:dyDescent="0.25">
      <c r="B31" s="13" t="s">
        <v>48</v>
      </c>
      <c r="C31" s="15">
        <v>42333</v>
      </c>
      <c r="D31" s="36" t="s">
        <v>41</v>
      </c>
      <c r="E31" s="16">
        <v>1</v>
      </c>
      <c r="F31" s="16">
        <v>1</v>
      </c>
      <c r="G31" s="13" t="s">
        <v>62</v>
      </c>
      <c r="H31" s="15">
        <v>42337</v>
      </c>
      <c r="I31" s="13"/>
    </row>
    <row r="32" spans="2:9" ht="18.75" customHeight="1" x14ac:dyDescent="0.25">
      <c r="B32" s="13" t="s">
        <v>55</v>
      </c>
      <c r="C32" s="15">
        <v>42334</v>
      </c>
      <c r="D32" s="36" t="s">
        <v>37</v>
      </c>
      <c r="E32" s="16">
        <v>1</v>
      </c>
      <c r="F32" s="16">
        <v>1</v>
      </c>
      <c r="G32" s="13" t="s">
        <v>85</v>
      </c>
      <c r="H32" s="15">
        <v>42335</v>
      </c>
      <c r="I32" s="13"/>
    </row>
    <row r="33" spans="2:9" ht="18.75" customHeight="1" x14ac:dyDescent="0.25">
      <c r="B33" s="13" t="s">
        <v>56</v>
      </c>
      <c r="C33" s="15">
        <v>42334</v>
      </c>
      <c r="D33" s="36" t="s">
        <v>38</v>
      </c>
      <c r="E33" s="16">
        <v>1</v>
      </c>
      <c r="F33" s="16">
        <f>tblAufgabenliste[[#This Row],[% erledigt]]</f>
        <v>1</v>
      </c>
      <c r="G33" s="13" t="s">
        <v>85</v>
      </c>
      <c r="H33" s="15">
        <v>42335</v>
      </c>
      <c r="I33" s="13"/>
    </row>
    <row r="34" spans="2:9" ht="18.75" customHeight="1" x14ac:dyDescent="0.25">
      <c r="B34" s="13" t="s">
        <v>57</v>
      </c>
      <c r="C34" s="15">
        <v>42334</v>
      </c>
      <c r="D34" s="36" t="s">
        <v>41</v>
      </c>
      <c r="E34" s="16">
        <v>1</v>
      </c>
      <c r="F34" s="16">
        <f>tblAufgabenliste[[#This Row],[% erledigt]]</f>
        <v>1</v>
      </c>
      <c r="G34" s="13" t="s">
        <v>85</v>
      </c>
      <c r="H34" s="15">
        <v>42335</v>
      </c>
      <c r="I34" s="13"/>
    </row>
    <row r="35" spans="2:9" ht="18.75" customHeight="1" x14ac:dyDescent="0.25">
      <c r="B35" s="13" t="s">
        <v>44</v>
      </c>
      <c r="C35" s="15">
        <v>42335</v>
      </c>
      <c r="D35" s="36" t="s">
        <v>36</v>
      </c>
      <c r="E35" s="16">
        <v>1</v>
      </c>
      <c r="F35" s="16">
        <f>tblAufgabenliste[[#This Row],[% erledigt]]</f>
        <v>1</v>
      </c>
      <c r="G35" s="13" t="s">
        <v>85</v>
      </c>
      <c r="H35" s="15">
        <v>42335</v>
      </c>
      <c r="I35" s="13"/>
    </row>
    <row r="36" spans="2:9" ht="18.75" customHeight="1" x14ac:dyDescent="0.25">
      <c r="B36" s="13" t="s">
        <v>73</v>
      </c>
      <c r="C36" s="15">
        <v>42336</v>
      </c>
      <c r="D36" s="36" t="s">
        <v>41</v>
      </c>
      <c r="E36" s="16">
        <v>1</v>
      </c>
      <c r="F36" s="16">
        <f>tblAufgabenliste[[#This Row],[% erledigt]]</f>
        <v>1</v>
      </c>
      <c r="G36" s="13" t="s">
        <v>65</v>
      </c>
      <c r="H36" s="15">
        <v>42343</v>
      </c>
      <c r="I36" s="41"/>
    </row>
    <row r="37" spans="2:9" ht="18.75" customHeight="1" x14ac:dyDescent="0.25">
      <c r="B37" s="13" t="s">
        <v>74</v>
      </c>
      <c r="C37" s="15">
        <v>42336</v>
      </c>
      <c r="D37" s="36" t="s">
        <v>37</v>
      </c>
      <c r="E37" s="16">
        <v>1</v>
      </c>
      <c r="F37" s="16">
        <v>1</v>
      </c>
      <c r="G37" s="13" t="s">
        <v>94</v>
      </c>
      <c r="H37" s="15">
        <v>42343</v>
      </c>
      <c r="I37" s="41"/>
    </row>
    <row r="38" spans="2:9" ht="18.75" customHeight="1" x14ac:dyDescent="0.25">
      <c r="B38" s="37" t="s">
        <v>31</v>
      </c>
      <c r="C38" s="38">
        <v>42337</v>
      </c>
      <c r="D38" s="39" t="s">
        <v>38</v>
      </c>
      <c r="E38" s="40">
        <v>1</v>
      </c>
      <c r="F38" s="40">
        <f>tblAufgabenliste[[#This Row],[% erledigt]]</f>
        <v>1</v>
      </c>
      <c r="G38" s="37" t="s">
        <v>80</v>
      </c>
      <c r="H38" s="37"/>
      <c r="I38" s="37"/>
    </row>
    <row r="39" spans="2:9" ht="18.75" customHeight="1" x14ac:dyDescent="0.25">
      <c r="B39" s="13" t="s">
        <v>51</v>
      </c>
      <c r="C39" s="15">
        <v>42340</v>
      </c>
      <c r="D39" s="36" t="s">
        <v>41</v>
      </c>
      <c r="E39" s="16">
        <v>0</v>
      </c>
      <c r="F39" s="16">
        <f>tblAufgabenliste[[#This Row],[% erledigt]]</f>
        <v>0</v>
      </c>
      <c r="G39" s="13" t="s">
        <v>87</v>
      </c>
      <c r="H39" s="15">
        <v>42343</v>
      </c>
      <c r="I39" s="13"/>
    </row>
    <row r="40" spans="2:9" ht="18.75" customHeight="1" x14ac:dyDescent="0.25">
      <c r="B40" s="13" t="s">
        <v>95</v>
      </c>
      <c r="C40" s="15">
        <v>42340</v>
      </c>
      <c r="D40" s="36" t="s">
        <v>37</v>
      </c>
      <c r="E40" s="16">
        <v>1</v>
      </c>
      <c r="F40" s="16"/>
      <c r="G40" s="13" t="s">
        <v>61</v>
      </c>
      <c r="H40" s="15">
        <v>42343</v>
      </c>
      <c r="I40" s="13"/>
    </row>
    <row r="41" spans="2:9" ht="18.75" customHeight="1" x14ac:dyDescent="0.25">
      <c r="B41" s="13" t="s">
        <v>52</v>
      </c>
      <c r="C41" s="15">
        <v>42341</v>
      </c>
      <c r="D41" s="36" t="s">
        <v>36</v>
      </c>
      <c r="E41" s="16">
        <v>0</v>
      </c>
      <c r="F41" s="16">
        <f>tblAufgabenliste[[#This Row],[% erledigt]]</f>
        <v>0</v>
      </c>
      <c r="G41" s="13" t="s">
        <v>87</v>
      </c>
      <c r="H41" s="15">
        <v>42343</v>
      </c>
      <c r="I41" s="13"/>
    </row>
    <row r="42" spans="2:9" ht="18.75" customHeight="1" x14ac:dyDescent="0.25">
      <c r="B42" s="13" t="s">
        <v>97</v>
      </c>
      <c r="C42" s="15">
        <v>42343</v>
      </c>
      <c r="D42" s="36" t="s">
        <v>37</v>
      </c>
      <c r="E42" s="16">
        <v>0</v>
      </c>
      <c r="F42" s="16">
        <f>tblAufgabenliste[[#This Row],[% erledigt]]</f>
        <v>0</v>
      </c>
      <c r="G42" s="13" t="s">
        <v>88</v>
      </c>
      <c r="H42" s="13"/>
      <c r="I42" s="13"/>
    </row>
    <row r="43" spans="2:9" ht="18.75" customHeight="1" x14ac:dyDescent="0.25">
      <c r="B43" s="13" t="s">
        <v>96</v>
      </c>
      <c r="C43" s="15">
        <v>42343</v>
      </c>
      <c r="D43" s="36" t="s">
        <v>38</v>
      </c>
      <c r="E43" s="16">
        <v>0</v>
      </c>
      <c r="F43" s="16">
        <f>tblAufgabenliste[[#This Row],[% erledigt]]</f>
        <v>0</v>
      </c>
      <c r="G43" s="13" t="s">
        <v>88</v>
      </c>
      <c r="H43" s="13"/>
      <c r="I43" s="41"/>
    </row>
    <row r="44" spans="2:9" ht="18.75" customHeight="1" x14ac:dyDescent="0.25">
      <c r="B44" s="13" t="s">
        <v>98</v>
      </c>
      <c r="C44" s="15">
        <v>42343</v>
      </c>
      <c r="D44" s="36" t="s">
        <v>41</v>
      </c>
      <c r="E44" s="16">
        <v>0</v>
      </c>
      <c r="F44" s="16">
        <f>tblAufgabenliste[[#This Row],[% erledigt]]</f>
        <v>0</v>
      </c>
      <c r="G44" s="13" t="s">
        <v>88</v>
      </c>
      <c r="H44" s="13"/>
      <c r="I44" s="41"/>
    </row>
    <row r="45" spans="2:9" ht="18.75" customHeight="1" x14ac:dyDescent="0.25">
      <c r="B45" s="37" t="s">
        <v>32</v>
      </c>
      <c r="C45" s="38">
        <v>42344</v>
      </c>
      <c r="D45" s="39" t="s">
        <v>41</v>
      </c>
      <c r="E45" s="40">
        <v>0</v>
      </c>
      <c r="F45" s="40">
        <f>tblAufgabenliste[[#This Row],[% erledigt]]</f>
        <v>0</v>
      </c>
      <c r="G45" s="37" t="s">
        <v>80</v>
      </c>
      <c r="H45" s="37"/>
      <c r="I45" s="37"/>
    </row>
    <row r="46" spans="2:9" ht="18.75" customHeight="1" x14ac:dyDescent="0.25">
      <c r="B46" s="13" t="s">
        <v>53</v>
      </c>
      <c r="C46" s="15">
        <v>42350</v>
      </c>
      <c r="D46" s="36" t="s">
        <v>39</v>
      </c>
      <c r="E46" s="16">
        <v>0</v>
      </c>
      <c r="F46" s="16">
        <f>tblAufgabenliste[[#This Row],[% erledigt]]</f>
        <v>0</v>
      </c>
      <c r="G46" s="13" t="s">
        <v>89</v>
      </c>
      <c r="H46" s="13"/>
      <c r="I46" s="13"/>
    </row>
    <row r="47" spans="2:9" ht="18.75" customHeight="1" x14ac:dyDescent="0.25">
      <c r="B47" s="13" t="s">
        <v>54</v>
      </c>
      <c r="C47" s="15">
        <v>42347</v>
      </c>
      <c r="D47" s="36" t="s">
        <v>36</v>
      </c>
      <c r="E47" s="16">
        <v>0</v>
      </c>
      <c r="F47" s="16">
        <f>tblAufgabenliste[[#This Row],[% erledigt]]</f>
        <v>0</v>
      </c>
      <c r="G47" s="13" t="s">
        <v>90</v>
      </c>
      <c r="H47" s="13"/>
      <c r="I47" s="41"/>
    </row>
    <row r="48" spans="2:9" ht="18.75" customHeight="1" x14ac:dyDescent="0.25">
      <c r="B48" s="13" t="s">
        <v>54</v>
      </c>
      <c r="C48" s="15">
        <v>42348</v>
      </c>
      <c r="D48" s="36" t="s">
        <v>36</v>
      </c>
      <c r="E48" s="16">
        <v>0</v>
      </c>
      <c r="F48" s="16">
        <f>tblAufgabenliste[[#This Row],[% erledigt]]</f>
        <v>0</v>
      </c>
      <c r="G48" s="13" t="s">
        <v>90</v>
      </c>
      <c r="H48" s="13"/>
      <c r="I48" s="41"/>
    </row>
    <row r="49" spans="2:9" ht="18.75" customHeight="1" x14ac:dyDescent="0.25">
      <c r="B49" s="13" t="s">
        <v>54</v>
      </c>
      <c r="C49" s="15">
        <v>42349</v>
      </c>
      <c r="D49" s="36" t="s">
        <v>36</v>
      </c>
      <c r="E49" s="16">
        <v>0</v>
      </c>
      <c r="F49" s="16">
        <f>tblAufgabenliste[[#This Row],[% erledigt]]</f>
        <v>0</v>
      </c>
      <c r="G49" s="13" t="s">
        <v>90</v>
      </c>
      <c r="H49" s="13"/>
      <c r="I49" s="13"/>
    </row>
    <row r="50" spans="2:9" ht="18.75" customHeight="1" x14ac:dyDescent="0.25">
      <c r="B50" s="13" t="s">
        <v>93</v>
      </c>
      <c r="C50" s="15">
        <v>42350</v>
      </c>
      <c r="D50" s="36" t="s">
        <v>36</v>
      </c>
      <c r="E50" s="16">
        <v>0</v>
      </c>
      <c r="F50" s="16"/>
      <c r="G50" s="13" t="s">
        <v>88</v>
      </c>
      <c r="H50" s="13"/>
      <c r="I50" s="13"/>
    </row>
    <row r="51" spans="2:9" ht="18.75" customHeight="1" x14ac:dyDescent="0.25">
      <c r="B51" s="13" t="s">
        <v>75</v>
      </c>
      <c r="C51" s="15">
        <v>42350</v>
      </c>
      <c r="D51" s="36" t="s">
        <v>36</v>
      </c>
      <c r="E51" s="16">
        <v>0</v>
      </c>
      <c r="F51" s="16">
        <f>tblAufgabenliste[[#This Row],[% erledigt]]</f>
        <v>0</v>
      </c>
      <c r="G51" s="13" t="s">
        <v>86</v>
      </c>
      <c r="H51" s="13"/>
      <c r="I51" s="41"/>
    </row>
    <row r="52" spans="2:9" ht="18.75" customHeight="1" x14ac:dyDescent="0.25">
      <c r="B52" s="37" t="s">
        <v>99</v>
      </c>
      <c r="C52" s="38">
        <v>42351</v>
      </c>
      <c r="D52" s="39" t="s">
        <v>36</v>
      </c>
      <c r="E52" s="40">
        <v>0</v>
      </c>
      <c r="F52" s="40">
        <f>tblAufgabenliste[[#This Row],[% erledigt]]</f>
        <v>0</v>
      </c>
      <c r="G52" s="37" t="s">
        <v>91</v>
      </c>
      <c r="H52" s="37"/>
      <c r="I52" s="37"/>
    </row>
  </sheetData>
  <mergeCells count="1">
    <mergeCell ref="B8:C8"/>
  </mergeCells>
  <conditionalFormatting sqref="B10:I52">
    <cfRule type="expression" dxfId="11" priority="13">
      <formula>($C10&gt;=valHStart)*($C10&lt;=valHEnde)</formula>
    </cfRule>
  </conditionalFormatting>
  <conditionalFormatting sqref="F10:F52">
    <cfRule type="dataBar" priority="240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{D8A421BA-DDE3-4967-B9A3-45ACAB6CB0F5}</x14:id>
        </ext>
      </extLst>
    </cfRule>
  </conditionalFormatting>
  <dataValidations count="2">
    <dataValidation type="list" allowBlank="1" showInputMessage="1" sqref="G6">
      <formula1>lstAufgabenlisteHervorhebungen</formula1>
    </dataValidation>
    <dataValidation type="list" allowBlank="1" sqref="E10:E52">
      <formula1>"0%,10%,20%,25%,30%,35%,40%,45%,50%,55%,60%,65%,70%,75%,80%,85%,90%,95%,100%"</formula1>
    </dataValidation>
  </dataValidations>
  <pageMargins left="0.7" right="0.7" top="0.75" bottom="0.75" header="0.3" footer="0.3"/>
  <pageSetup paperSize="9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21BA-DDE3-4967-B9A3-45ACAB6CB0F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F10:F52</xm:sqref>
        </x14:conditionalFormatting>
        <x14:conditionalFormatting xmlns:xm="http://schemas.microsoft.com/office/excel/2006/main">
          <x14:cfRule type="iconSet" priority="242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E10:E52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F20"/>
  <sheetViews>
    <sheetView showGridLines="0" workbookViewId="0"/>
  </sheetViews>
  <sheetFormatPr baseColWidth="10" defaultColWidth="9.1796875" defaultRowHeight="18.75" customHeight="1" x14ac:dyDescent="0.25"/>
  <cols>
    <col min="1" max="1" width="4" style="4" customWidth="1"/>
    <col min="2" max="2" width="30.7265625" style="4" customWidth="1"/>
    <col min="3" max="3" width="40" style="4" customWidth="1"/>
    <col min="4" max="4" width="32.26953125" style="4" customWidth="1"/>
    <col min="5" max="5" width="36.26953125" style="4" customWidth="1"/>
    <col min="6" max="16384" width="9.1796875" style="4"/>
  </cols>
  <sheetData>
    <row r="2" spans="2:6" s="1" customFormat="1" ht="4.5" customHeight="1" x14ac:dyDescent="0.25">
      <c r="B2" s="3"/>
      <c r="C2" s="3"/>
      <c r="D2" s="3"/>
      <c r="E2" s="3"/>
      <c r="F2" s="1" t="s">
        <v>1</v>
      </c>
    </row>
    <row r="3" spans="2:6" ht="30" customHeight="1" x14ac:dyDescent="0.55000000000000004">
      <c r="B3" s="8" t="s">
        <v>6</v>
      </c>
      <c r="C3" s="7"/>
      <c r="D3" s="7"/>
      <c r="E3" s="7"/>
    </row>
    <row r="4" spans="2:6" ht="37.5" customHeight="1" x14ac:dyDescent="0.25">
      <c r="B4" s="45" t="s">
        <v>7</v>
      </c>
      <c r="C4" s="45"/>
      <c r="D4" s="45"/>
      <c r="E4" s="45"/>
    </row>
    <row r="5" spans="2:6" s="9" customFormat="1" ht="18.75" customHeight="1" x14ac:dyDescent="0.25">
      <c r="B5" s="17" t="s">
        <v>8</v>
      </c>
      <c r="C5" s="18"/>
      <c r="D5" s="18"/>
      <c r="E5" s="19" t="str">
        <f>B5</f>
        <v>Keine Hervorhebung</v>
      </c>
    </row>
    <row r="6" spans="2:6" s="9" customFormat="1" ht="18.75" customHeight="1" x14ac:dyDescent="0.25">
      <c r="B6" s="30" t="s">
        <v>9</v>
      </c>
      <c r="C6" s="31" t="s">
        <v>0</v>
      </c>
      <c r="D6" s="32" t="s">
        <v>10</v>
      </c>
      <c r="E6" s="33" t="s">
        <v>11</v>
      </c>
    </row>
    <row r="7" spans="2:6" s="9" customFormat="1" ht="18.75" customHeight="1" x14ac:dyDescent="0.25">
      <c r="B7" s="17" t="s">
        <v>15</v>
      </c>
      <c r="C7" s="18">
        <f ca="1">TODAY()-WEEKDAY(TODAY(),2)+1</f>
        <v>42338</v>
      </c>
      <c r="D7" s="18">
        <f ca="1">C7+6</f>
        <v>42344</v>
      </c>
      <c r="E7" s="19" t="str">
        <f ca="1">B7&amp;" ["&amp;TEXT(C7,"T MMM")&amp;" - "&amp;TEXT(D7,"T MMM")&amp;"]"</f>
        <v xml:space="preserve">     Diese Woche [30 Nov - 6 Dez]</v>
      </c>
    </row>
    <row r="8" spans="2:6" s="9" customFormat="1" ht="18.75" customHeight="1" x14ac:dyDescent="0.25">
      <c r="B8" s="20" t="s">
        <v>16</v>
      </c>
      <c r="C8" s="22">
        <f ca="1">EOMONTH(TODAY(),-1)+1</f>
        <v>42339</v>
      </c>
      <c r="D8" s="22">
        <f ca="1">EDATE(C8,1)-1</f>
        <v>42369</v>
      </c>
      <c r="E8" s="21" t="str">
        <f ca="1">B8&amp;" ["&amp;TEXT(C8,"T")&amp;" - "&amp;TEXT(D8,"T, MMM")&amp;"]"</f>
        <v xml:space="preserve">     Dieser Monat [1 - 31, Dez]</v>
      </c>
    </row>
    <row r="9" spans="2:6" s="9" customFormat="1" ht="18.75" customHeight="1" x14ac:dyDescent="0.25">
      <c r="B9" s="17" t="s">
        <v>17</v>
      </c>
      <c r="C9" s="18">
        <f ca="1">DATE(YEAR(TODAY()),INT(MONTH(TODAY())/3)+1,1)</f>
        <v>42125</v>
      </c>
      <c r="D9" s="18">
        <f ca="1">EDATE(C9,4)-1</f>
        <v>42247</v>
      </c>
      <c r="E9" s="19" t="str">
        <f ca="1">B9&amp;" ["&amp;TEXT(C9,"T MMM")&amp;" - "&amp;TEXT(D9,"T MMM")&amp;"]"</f>
        <v xml:space="preserve">     Dieses Quartal [1 Mai - 31 Aug]</v>
      </c>
    </row>
    <row r="10" spans="2:6" s="9" customFormat="1" ht="18.75" customHeight="1" x14ac:dyDescent="0.25">
      <c r="B10" s="20" t="s">
        <v>18</v>
      </c>
      <c r="C10" s="22">
        <f ca="1">DATE(YEAR(TODAY()),1,1)</f>
        <v>42005</v>
      </c>
      <c r="D10" s="22">
        <f ca="1">EDATE(C10,12)-1</f>
        <v>42369</v>
      </c>
      <c r="E10" s="21" t="str">
        <f ca="1">B10&amp;" ["&amp;TEXT(C10,"JJJJ")&amp;"]"</f>
        <v xml:space="preserve">     Dieses Jahr [2015]</v>
      </c>
    </row>
    <row r="11" spans="2:6" s="9" customFormat="1" ht="18.75" customHeight="1" x14ac:dyDescent="0.25">
      <c r="B11" s="34" t="s">
        <v>9</v>
      </c>
      <c r="C11" s="18"/>
      <c r="D11" s="18"/>
      <c r="E11" s="34" t="str">
        <f>B11</f>
        <v>Intervall:</v>
      </c>
    </row>
    <row r="12" spans="2:6" s="9" customFormat="1" ht="18.75" customHeight="1" x14ac:dyDescent="0.25">
      <c r="B12" s="20" t="s">
        <v>19</v>
      </c>
      <c r="C12" s="22">
        <f ca="1">C7-7</f>
        <v>42331</v>
      </c>
      <c r="D12" s="22">
        <f ca="1">C12+6</f>
        <v>42337</v>
      </c>
      <c r="E12" s="21" t="str">
        <f ca="1">B12&amp;" ["&amp;TEXT(C12,"T MMM")&amp;" - "&amp;TEXT(D12,"T MMM")&amp;"]"</f>
        <v xml:space="preserve">     Letzte Woche [23 Nov - 29 Nov]</v>
      </c>
    </row>
    <row r="13" spans="2:6" s="9" customFormat="1" ht="18.75" customHeight="1" x14ac:dyDescent="0.25">
      <c r="B13" s="17" t="s">
        <v>20</v>
      </c>
      <c r="C13" s="18">
        <f ca="1">EDATE(C8,-1)</f>
        <v>42309</v>
      </c>
      <c r="D13" s="18">
        <f ca="1">EDATE(C13,1)-1</f>
        <v>42338</v>
      </c>
      <c r="E13" s="19" t="str">
        <f ca="1">B13&amp;" ["&amp;TEXT(C13,"T")&amp;" - "&amp;TEXT(D13,"T, MMM")&amp;"]"</f>
        <v xml:space="preserve">     Letzter Monat [1 - 30, Nov]</v>
      </c>
    </row>
    <row r="14" spans="2:6" s="9" customFormat="1" ht="18.75" customHeight="1" x14ac:dyDescent="0.25">
      <c r="B14" s="20" t="s">
        <v>21</v>
      </c>
      <c r="C14" s="22">
        <f ca="1">EDATE(C9,-3)</f>
        <v>42036</v>
      </c>
      <c r="D14" s="22">
        <f ca="1">EDATE(C14,3)-1</f>
        <v>42124</v>
      </c>
      <c r="E14" s="21" t="str">
        <f ca="1">B14&amp;" ["&amp;TEXT(C14,"T MMM")&amp;" - "&amp;TEXT(D14,"T MMM")&amp;"]"</f>
        <v xml:space="preserve">     Letztes Quartal [1 Feb - 30 Apr]</v>
      </c>
    </row>
    <row r="15" spans="2:6" s="9" customFormat="1" ht="18.75" customHeight="1" x14ac:dyDescent="0.25">
      <c r="B15" s="17" t="s">
        <v>22</v>
      </c>
      <c r="C15" s="18">
        <f ca="1">EDATE(C10,-12)</f>
        <v>41640</v>
      </c>
      <c r="D15" s="18">
        <f ca="1">EDATE(C15,12)-1</f>
        <v>42004</v>
      </c>
      <c r="E15" s="19" t="str">
        <f>B15</f>
        <v xml:space="preserve">     Letztes Jahr</v>
      </c>
    </row>
    <row r="16" spans="2:6" ht="18.75" customHeight="1" x14ac:dyDescent="0.25">
      <c r="B16" s="20"/>
      <c r="C16" s="22"/>
      <c r="D16" s="22"/>
      <c r="E16" s="21"/>
    </row>
    <row r="17" spans="2:5" ht="18.75" customHeight="1" x14ac:dyDescent="0.25">
      <c r="B17" s="35" t="s">
        <v>12</v>
      </c>
      <c r="C17" s="24">
        <f ca="1">IFERROR(MATCH(AktivitätenHervorheben,lstAufgabenlisteHervorhebungen,0),"")</f>
        <v>6</v>
      </c>
      <c r="D17" s="24" t="str">
        <f>AktivitätenHervorheben</f>
        <v xml:space="preserve">     Dieses Jahr [2015]</v>
      </c>
      <c r="E17" s="24" t="b">
        <f ca="1">ISNUMBER(INDEX($C$6:$C$15,C17))</f>
        <v>0</v>
      </c>
    </row>
    <row r="18" spans="2:5" ht="18.75" customHeight="1" x14ac:dyDescent="0.25">
      <c r="B18" s="20" t="s">
        <v>13</v>
      </c>
      <c r="C18" s="22" t="str">
        <f ca="1">IFERROR(IF(C17=1,"",IF(E17,INDEX($C$6:$C$15,$C$17),"")),"")</f>
        <v/>
      </c>
      <c r="D18" s="21"/>
      <c r="E18" s="21"/>
    </row>
    <row r="19" spans="2:5" ht="18.75" customHeight="1" x14ac:dyDescent="0.25">
      <c r="B19" s="23" t="s">
        <v>14</v>
      </c>
      <c r="C19" s="25" t="str">
        <f ca="1">IFERROR(IF(C17=1,"",IF(E17,INDEX($D$6:$D$15,$C$17),"")),"")</f>
        <v/>
      </c>
      <c r="D19" s="24"/>
      <c r="E19" s="24"/>
    </row>
    <row r="20" spans="2:5" ht="18.75" customHeight="1" x14ac:dyDescent="0.25">
      <c r="B20" s="10"/>
      <c r="C20" s="10"/>
      <c r="D20" s="10"/>
      <c r="E20" s="10"/>
    </row>
  </sheetData>
  <mergeCells count="1">
    <mergeCell ref="B4:E4"/>
  </mergeCells>
  <pageMargins left="0.7" right="0.7" top="0.75" bottom="0.75" header="0.3" footer="0.3"/>
  <pageSetup paperSize="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Aufgabenliste Projekt 1</vt:lpstr>
      <vt:lpstr>Einstellungen und Berechnungen</vt:lpstr>
      <vt:lpstr>AktivitätenHervorheben</vt:lpstr>
      <vt:lpstr>'Aufgabenliste Projekt 1'!Druckbereich</vt:lpstr>
      <vt:lpstr>lstAufgabenlisteHervorhebungen</vt:lpstr>
      <vt:lpstr>valHEnde</vt:lpstr>
      <vt:lpstr>valHStart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Horn</dc:creator>
  <cp:keywords/>
  <cp:lastModifiedBy>Viktoria Horn</cp:lastModifiedBy>
  <dcterms:created xsi:type="dcterms:W3CDTF">2015-11-16T16:33:32Z</dcterms:created>
  <dcterms:modified xsi:type="dcterms:W3CDTF">2015-12-05T23:24:59Z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TC029300429991</vt:lpwstr>
  </property>
</Properties>
</file>