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ton\PythonProjects\GoiT\AgileProductManagement\ADAPTIVE\"/>
    </mc:Choice>
  </mc:AlternateContent>
  <xr:revisionPtr revIDLastSave="0" documentId="13_ncr:1_{D5750472-74BF-471F-8EAD-5DE0EE68EED3}" xr6:coauthVersionLast="47" xr6:coauthVersionMax="47" xr10:uidLastSave="{00000000-0000-0000-0000-000000000000}"/>
  <bookViews>
    <workbookView xWindow="57480" yWindow="3420" windowWidth="16440" windowHeight="28320" firstSheet="2" activeTab="4" xr2:uid="{00000000-000D-0000-FFFF-FFFF00000000}"/>
  </bookViews>
  <sheets>
    <sheet name="README" sheetId="1" r:id="rId1"/>
    <sheet name="BMC+UE" sheetId="2" r:id="rId2"/>
    <sheet name="САС" sheetId="3" r:id="rId3"/>
    <sheet name="Unit economics" sheetId="4" r:id="rId4"/>
    <sheet name="Spotify Unit economics Q221" sheetId="5" r:id="rId5"/>
    <sheet name="Аркуш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8vD/HKJ+KDdGf0NOKwFwk119AdaCumGf4YhAScg2f6A="/>
    </ext>
  </extLst>
</workbook>
</file>

<file path=xl/calcChain.xml><?xml version="1.0" encoding="utf-8"?>
<calcChain xmlns="http://schemas.openxmlformats.org/spreadsheetml/2006/main">
  <c r="C37" i="5" l="1"/>
  <c r="C29" i="5"/>
  <c r="C32" i="5"/>
  <c r="C31" i="5"/>
  <c r="G33" i="4"/>
  <c r="F33" i="4"/>
  <c r="E33" i="4"/>
  <c r="D33" i="4"/>
  <c r="C33" i="4"/>
  <c r="C13" i="3"/>
  <c r="E29" i="4"/>
  <c r="D29" i="4"/>
  <c r="C29" i="4"/>
  <c r="G27" i="4"/>
  <c r="G29" i="4" s="1"/>
  <c r="F27" i="4"/>
  <c r="F29" i="4" s="1"/>
  <c r="G19" i="4"/>
  <c r="F19" i="4"/>
  <c r="G16" i="4"/>
  <c r="F16" i="4"/>
  <c r="E16" i="4"/>
  <c r="D16" i="4"/>
  <c r="C16" i="4"/>
  <c r="E13" i="4"/>
  <c r="E20" i="4" s="1"/>
  <c r="E27" i="4" s="1"/>
  <c r="D13" i="4"/>
  <c r="D20" i="4" s="1"/>
  <c r="D27" i="4" s="1"/>
  <c r="C13" i="4"/>
  <c r="C20" i="4" s="1"/>
  <c r="C27" i="4" s="1"/>
  <c r="G9" i="4"/>
  <c r="C9" i="4"/>
  <c r="G6" i="4"/>
  <c r="F6" i="4"/>
  <c r="F9" i="4" s="1"/>
  <c r="E6" i="4"/>
  <c r="E9" i="4" s="1"/>
  <c r="D6" i="4"/>
  <c r="D9" i="4" s="1"/>
  <c r="C6" i="4"/>
  <c r="C5" i="3"/>
  <c r="C10" i="3" s="1"/>
  <c r="C1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400-000001000000}">
      <text>
        <r>
          <rPr>
            <sz val="10"/>
            <color rgb="FF000000"/>
            <rFont val="Arial"/>
            <scheme val="minor"/>
          </rPr>
          <t>другий квартал 2021 року
======</t>
        </r>
      </text>
    </comment>
  </commentList>
</comments>
</file>

<file path=xl/sharedStrings.xml><?xml version="1.0" encoding="utf-8"?>
<sst xmlns="http://schemas.openxmlformats.org/spreadsheetml/2006/main" count="160" uniqueCount="114">
  <si>
    <t>Будь ласка, не запитуйте доступ до цього документа. Цей шаблон призначений для всіх учнів і має залишатися порожнім.</t>
  </si>
  <si>
    <t>Натисніть Файл і потім Копіювати: так ви отримаєте копію, у якій можете працювати.</t>
  </si>
  <si>
    <t>Подумай й запиши, які блоки Canvas дають відповіді на кожне з цих питань:
Хто? - Клієнти.
Що? - Продукт.
Як? - Процес створення та надання цінності.
Скільки? - Як заробити гроші.</t>
  </si>
  <si>
    <t>Відповідь:</t>
  </si>
  <si>
    <t>Як тобі здається, як на юніт-економіку кулінарного додатка за підпискою вплине збільшення її вартості?</t>
  </si>
  <si>
    <t>august</t>
  </si>
  <si>
    <t>кількість встановлень</t>
  </si>
  <si>
    <t>users</t>
  </si>
  <si>
    <t xml:space="preserve">-- з них органічні </t>
  </si>
  <si>
    <t>organic share</t>
  </si>
  <si>
    <t>конверсія зі встановлення у тріал на 7 днів</t>
  </si>
  <si>
    <t>i2t</t>
  </si>
  <si>
    <t>кількість тріалів</t>
  </si>
  <si>
    <t>trials</t>
  </si>
  <si>
    <t>сумарні затрати на купівлю реклами</t>
  </si>
  <si>
    <t>Marketing Costs</t>
  </si>
  <si>
    <t>конверсія з тріалу в користувача-платника</t>
  </si>
  <si>
    <t>t2p</t>
  </si>
  <si>
    <t>юзерів стали платниками</t>
  </si>
  <si>
    <t>paid users</t>
  </si>
  <si>
    <t>платно залучених юзерів стали платниками</t>
  </si>
  <si>
    <t>paid users (marketing)</t>
  </si>
  <si>
    <t>вартість залученого клієнта</t>
  </si>
  <si>
    <t>CAC</t>
  </si>
  <si>
    <t>cohorts</t>
  </si>
  <si>
    <t>aug</t>
  </si>
  <si>
    <t>sep</t>
  </si>
  <si>
    <t>oct</t>
  </si>
  <si>
    <t>nov</t>
  </si>
  <si>
    <t>dec</t>
  </si>
  <si>
    <t xml:space="preserve">активних користувачів на сайті з медитації за місяць </t>
  </si>
  <si>
    <t>Site MAU</t>
  </si>
  <si>
    <t>конверсія із активного користувача на сайті у встановлення</t>
  </si>
  <si>
    <t>MAU2i</t>
  </si>
  <si>
    <t>total users</t>
  </si>
  <si>
    <t>-- із них із платних джерел трафіку</t>
  </si>
  <si>
    <t>-- з них органічних з сайту з медитації</t>
  </si>
  <si>
    <t>organic users</t>
  </si>
  <si>
    <t>-- питома вага органічних встановлень з сайту</t>
  </si>
  <si>
    <t>конверсія зі встановлення у тріал на 7 днів з реклами</t>
  </si>
  <si>
    <t>i2t (paid)</t>
  </si>
  <si>
    <t>-</t>
  </si>
  <si>
    <t>-- з сайту</t>
  </si>
  <si>
    <t>i2t (organic)</t>
  </si>
  <si>
    <t xml:space="preserve">середня ціна за встановлення </t>
  </si>
  <si>
    <t>CPI</t>
  </si>
  <si>
    <t>конверсія із тріалу в купівлю (однакова і для Paid-, і для Organic-користувачів)</t>
  </si>
  <si>
    <t>t2p (all)</t>
  </si>
  <si>
    <t>конверсія зі встановлення в купівлю (однакова і для Paid-, і для Organic-користувачів)</t>
  </si>
  <si>
    <t>i2p (all)</t>
  </si>
  <si>
    <t>користувачів стали платниками</t>
  </si>
  <si>
    <t xml:space="preserve">ціна за перший місяць використання </t>
  </si>
  <si>
    <t>first payment</t>
  </si>
  <si>
    <t>платять пересічно</t>
  </si>
  <si>
    <t>AvPrice</t>
  </si>
  <si>
    <t>середня кількість платежів на платника (підписка)</t>
  </si>
  <si>
    <t>LT</t>
  </si>
  <si>
    <t>App Store бере комісію за сплати в додатку</t>
  </si>
  <si>
    <t>App Store Fee</t>
  </si>
  <si>
    <t>чистий виторг (з вирахуванням)</t>
  </si>
  <si>
    <t>Net Revenue</t>
  </si>
  <si>
    <t>-- з нього виторг з органічних користувачів</t>
  </si>
  <si>
    <t>Organic Revenue</t>
  </si>
  <si>
    <t>-- з нього виторг із юзерів, які прийшли з реклами</t>
  </si>
  <si>
    <t>Marketing Revenue</t>
  </si>
  <si>
    <t>прибуток з затрат</t>
  </si>
  <si>
    <t>Marketing Profit</t>
  </si>
  <si>
    <t>повернення на вкладені інвестиції в маркетинг</t>
  </si>
  <si>
    <t>ROMI</t>
  </si>
  <si>
    <t>прибуток продукту без урахування операційних затрат</t>
  </si>
  <si>
    <t>Product Profit</t>
  </si>
  <si>
    <t>зростання прибутку</t>
  </si>
  <si>
    <t>growth</t>
  </si>
  <si>
    <t>сумарне зростання прибутку</t>
  </si>
  <si>
    <t>total growth</t>
  </si>
  <si>
    <t>Q2'21</t>
  </si>
  <si>
    <t>installs (users)</t>
  </si>
  <si>
    <t>-- із них з платних джерел трафіку</t>
  </si>
  <si>
    <t xml:space="preserve">-- з них органічних </t>
  </si>
  <si>
    <t>-- питома вага органічних встановлень</t>
  </si>
  <si>
    <t>конверсія зі встановлення у тріал на 3 місяці</t>
  </si>
  <si>
    <t>-- органічні</t>
  </si>
  <si>
    <t>сумарні затрати на купілю реклами</t>
  </si>
  <si>
    <t>конверсія із тріалу в купівлю (однакова для всіх користувачів)</t>
  </si>
  <si>
    <t>customers</t>
  </si>
  <si>
    <t>користувачі безплатної версії</t>
  </si>
  <si>
    <t>free users</t>
  </si>
  <si>
    <t xml:space="preserve">середня кількість сесій одного активного користувача за місяць </t>
  </si>
  <si>
    <t>sessions per month</t>
  </si>
  <si>
    <t>середня кількість реклами за сесію</t>
  </si>
  <si>
    <t>ads per session</t>
  </si>
  <si>
    <t>середня кількість прослуханої реклами одним користувачем за місяць</t>
  </si>
  <si>
    <t>ads per user</t>
  </si>
  <si>
    <t>сума показів реклами за місяць</t>
  </si>
  <si>
    <t>impr. sum</t>
  </si>
  <si>
    <t>середній виторг за 1000 показів реклами</t>
  </si>
  <si>
    <t>RPM</t>
  </si>
  <si>
    <t>Відношення фактичної кількості показів реклами до кількості запитів на показ реклами</t>
  </si>
  <si>
    <t>fill rate</t>
  </si>
  <si>
    <t xml:space="preserve">середня тривалість використання продукту безкоштовними користувачами (в місяцях) </t>
  </si>
  <si>
    <t>прибуток з одного користувача</t>
  </si>
  <si>
    <t>ARPU</t>
  </si>
  <si>
    <t>виторг з безкоштовних користувачів</t>
  </si>
  <si>
    <t>Net Revenue Free</t>
  </si>
  <si>
    <t>виторг з преміумкористувачів</t>
  </si>
  <si>
    <t>Net Revenue Premium</t>
  </si>
  <si>
    <t>чистий виторг (за вирахуванням комісії)</t>
  </si>
  <si>
    <t>-- із нього виторг з органічних юзерів</t>
  </si>
  <si>
    <t>-- із нього виторг з юзерів, які прийшли з реклами</t>
  </si>
  <si>
    <t>прибуток з маркетингових затрат</t>
  </si>
  <si>
    <t xml:space="preserve">повернення на вкладені в маркетинг інвестиції </t>
  </si>
  <si>
    <t>прибуток продукту без урахування операційних витрат</t>
  </si>
  <si>
    <t>Хто? (Клієнти)
Клієнтські сегменти (Customer Segments):
Визначаємо, хто наші клієнти, які групи людей чи організацій отримують цінність від продукту або послуги.
Що? (Продукт)
Ціннісні пропозиції (Value Propositions):
Яку проблему ми вирішуємо для клієнтів? Яку унікальну цінність пропонуємо?
Як? (Процес створення та надання цінності)
Ключові види діяльності (Key Activities):
Які процеси або дії необхідні для створення і доставки продукту/послуги?
Ключові ресурси (Key Resources):
Які ресурси необхідні для реалізації пропозиції?
Ключові партнери (Key Partners):
З ким ми співпрацюємо, щоб реалізувати продукт/послугу?
Скільки? (Як заробити гроші)
Джерела доходу (Revenue Streams):
Як саме продукт або послуга генерує дохід?
Структура витрат (Cost Structure):
Які витрати пов'язані зі створенням і наданням цінності?</t>
  </si>
  <si>
    <t>Ефект на юніт-економіку залежить від співвідношення збільшення доходу з одного клієнта та потенційного зниження кількості підписників. Якщо кулінарний додаток забезпечує унікальну цінність, користувачі можуть прийняти підвищення ціни без суттєвих втрат у конверсії та утриманні. Важливо протестувати нову ціну на обмеженій групі клієнтів, щоб оцінити її вплив перед повним впровадженням.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</si>
</sst>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&quot;$&quot;#,##0.00"/>
    <numFmt numFmtId="166" formatCode="0.0%"/>
    <numFmt numFmtId="167" formatCode="&quot;$&quot;#,##0.0"/>
  </numFmts>
  <fonts count="10" x14ac:knownFonts="1">
    <font>
      <sz val="10"/>
      <color rgb="FF000000"/>
      <name val="Arial"/>
      <scheme val="minor"/>
    </font>
    <font>
      <sz val="10"/>
      <color theme="1"/>
      <name val="Open Sans"/>
    </font>
    <font>
      <b/>
      <sz val="14"/>
      <color rgb="FF0000FF"/>
      <name val="Roboto"/>
    </font>
    <font>
      <sz val="10"/>
      <name val="Arial"/>
    </font>
    <font>
      <sz val="10"/>
      <color theme="1"/>
      <name val="Roboto"/>
    </font>
    <font>
      <b/>
      <sz val="10"/>
      <color theme="1"/>
      <name val="Arial"/>
    </font>
    <font>
      <sz val="10"/>
      <color theme="1"/>
      <name val="Arial"/>
    </font>
    <font>
      <i/>
      <sz val="7"/>
      <color theme="1"/>
      <name val="Arial"/>
    </font>
    <font>
      <i/>
      <sz val="6"/>
      <color theme="1"/>
      <name val="Arial"/>
    </font>
    <font>
      <sz val="10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1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2" borderId="9" xfId="0" applyFont="1" applyFill="1" applyBorder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5" fillId="3" borderId="0" xfId="0" applyFont="1" applyFill="1" applyAlignment="1"/>
    <xf numFmtId="3" fontId="6" fillId="0" borderId="0" xfId="0" applyNumberFormat="1" applyFont="1" applyAlignment="1">
      <alignment horizontal="right"/>
    </xf>
    <xf numFmtId="0" fontId="8" fillId="0" borderId="0" xfId="0" applyFont="1" applyAlignment="1">
      <alignment wrapText="1"/>
    </xf>
    <xf numFmtId="9" fontId="6" fillId="0" borderId="0" xfId="0" applyNumberFormat="1" applyFont="1" applyAlignment="1">
      <alignment horizontal="right"/>
    </xf>
    <xf numFmtId="0" fontId="5" fillId="4" borderId="0" xfId="0" applyFont="1" applyFill="1" applyAlignment="1"/>
    <xf numFmtId="164" fontId="6" fillId="0" borderId="0" xfId="0" applyNumberFormat="1" applyFont="1" applyAlignment="1">
      <alignment horizontal="right"/>
    </xf>
    <xf numFmtId="0" fontId="5" fillId="5" borderId="0" xfId="0" applyFont="1" applyFill="1" applyAlignment="1"/>
    <xf numFmtId="3" fontId="6" fillId="0" borderId="0" xfId="0" applyNumberFormat="1" applyFont="1" applyAlignment="1">
      <alignment horizontal="right"/>
    </xf>
    <xf numFmtId="0" fontId="5" fillId="6" borderId="0" xfId="0" applyFont="1" applyFill="1" applyAlignment="1"/>
    <xf numFmtId="165" fontId="6" fillId="0" borderId="0" xfId="0" applyNumberFormat="1" applyFont="1" applyAlignment="1"/>
    <xf numFmtId="0" fontId="6" fillId="0" borderId="0" xfId="0" applyFont="1" applyAlignment="1"/>
    <xf numFmtId="0" fontId="5" fillId="0" borderId="0" xfId="0" applyFont="1" applyAlignment="1">
      <alignment horizontal="center"/>
    </xf>
    <xf numFmtId="0" fontId="5" fillId="3" borderId="0" xfId="0" applyFont="1" applyFill="1" applyAlignment="1"/>
    <xf numFmtId="3" fontId="6" fillId="0" borderId="0" xfId="0" applyNumberFormat="1" applyFont="1" applyAlignment="1">
      <alignment horizontal="right"/>
    </xf>
    <xf numFmtId="10" fontId="6" fillId="0" borderId="0" xfId="0" applyNumberFormat="1" applyFont="1" applyAlignment="1">
      <alignment horizontal="right"/>
    </xf>
    <xf numFmtId="3" fontId="6" fillId="0" borderId="0" xfId="0" applyNumberFormat="1" applyFont="1" applyAlignment="1"/>
    <xf numFmtId="9" fontId="6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5" fillId="4" borderId="0" xfId="0" applyFont="1" applyFill="1" applyAlignment="1"/>
    <xf numFmtId="16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5" borderId="0" xfId="0" applyFont="1" applyFill="1" applyAlignment="1"/>
    <xf numFmtId="165" fontId="6" fillId="0" borderId="0" xfId="0" applyNumberFormat="1" applyFont="1" applyAlignment="1"/>
    <xf numFmtId="0" fontId="5" fillId="7" borderId="0" xfId="0" applyFont="1" applyFill="1" applyAlignment="1"/>
    <xf numFmtId="0" fontId="6" fillId="0" borderId="0" xfId="0" applyFont="1" applyAlignment="1">
      <alignment horizontal="right"/>
    </xf>
    <xf numFmtId="0" fontId="5" fillId="8" borderId="0" xfId="0" applyFont="1" applyFill="1" applyAlignment="1"/>
    <xf numFmtId="164" fontId="7" fillId="0" borderId="0" xfId="0" applyNumberFormat="1" applyFont="1" applyAlignment="1">
      <alignment wrapText="1"/>
    </xf>
    <xf numFmtId="164" fontId="5" fillId="8" borderId="0" xfId="0" applyNumberFormat="1" applyFont="1" applyFill="1" applyAlignment="1"/>
    <xf numFmtId="164" fontId="6" fillId="0" borderId="0" xfId="0" applyNumberFormat="1" applyFont="1" applyAlignment="1"/>
    <xf numFmtId="9" fontId="6" fillId="0" borderId="0" xfId="0" applyNumberFormat="1" applyFont="1" applyAlignment="1"/>
    <xf numFmtId="3" fontId="7" fillId="0" borderId="0" xfId="0" applyNumberFormat="1" applyFont="1" applyAlignment="1">
      <alignment wrapText="1"/>
    </xf>
    <xf numFmtId="3" fontId="6" fillId="0" borderId="0" xfId="0" applyNumberFormat="1" applyFont="1" applyAlignment="1"/>
    <xf numFmtId="9" fontId="6" fillId="0" borderId="0" xfId="0" applyNumberFormat="1" applyFont="1" applyAlignment="1"/>
    <xf numFmtId="0" fontId="5" fillId="7" borderId="0" xfId="0" applyFont="1" applyFill="1" applyAlignment="1"/>
    <xf numFmtId="0" fontId="6" fillId="0" borderId="0" xfId="0" applyFont="1" applyAlignment="1">
      <alignment horizontal="right"/>
    </xf>
    <xf numFmtId="0" fontId="5" fillId="6" borderId="0" xfId="0" applyFont="1" applyFill="1" applyAlignment="1"/>
    <xf numFmtId="167" fontId="6" fillId="0" borderId="0" xfId="0" applyNumberFormat="1" applyFont="1" applyAlignment="1">
      <alignment horizontal="right"/>
    </xf>
    <xf numFmtId="0" fontId="5" fillId="8" borderId="0" xfId="0" applyFont="1" applyFill="1" applyAlignment="1"/>
    <xf numFmtId="164" fontId="6" fillId="0" borderId="0" xfId="0" applyNumberFormat="1" applyFont="1" applyAlignment="1"/>
    <xf numFmtId="0" fontId="7" fillId="0" borderId="0" xfId="0" applyFont="1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1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3" fillId="0" borderId="7" xfId="0" applyFont="1" applyBorder="1"/>
    <xf numFmtId="0" fontId="3" fillId="0" borderId="8" xfId="0" applyFont="1" applyBorder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left" vertical="center" wrapText="1"/>
    </xf>
    <xf numFmtId="0" fontId="5" fillId="9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164" fontId="6" fillId="9" borderId="10" xfId="0" applyNumberFormat="1" applyFont="1" applyFill="1" applyBorder="1" applyAlignment="1">
      <alignment horizontal="center" vertical="center"/>
    </xf>
    <xf numFmtId="164" fontId="6" fillId="9" borderId="11" xfId="0" applyNumberFormat="1" applyFont="1" applyFill="1" applyBorder="1" applyAlignment="1">
      <alignment horizontal="center" vertical="center"/>
    </xf>
    <xf numFmtId="164" fontId="6" fillId="9" borderId="12" xfId="0" applyNumberFormat="1" applyFont="1" applyFill="1" applyBorder="1" applyAlignment="1">
      <alignment horizontal="center" vertical="center"/>
    </xf>
    <xf numFmtId="164" fontId="6" fillId="9" borderId="13" xfId="0" applyNumberFormat="1" applyFont="1" applyFill="1" applyBorder="1" applyAlignment="1"/>
    <xf numFmtId="0" fontId="0" fillId="9" borderId="13" xfId="0" applyFont="1" applyFill="1" applyBorder="1" applyAlignment="1"/>
    <xf numFmtId="10" fontId="6" fillId="0" borderId="0" xfId="0" applyNumberFormat="1" applyFont="1" applyAlignme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1028700</xdr:colOff>
      <xdr:row>7</xdr:row>
      <xdr:rowOff>180975</xdr:rowOff>
    </xdr:from>
    <xdr:ext cx="3314700" cy="1781175"/>
    <xdr:pic>
      <xdr:nvPicPr>
        <xdr:cNvPr id="2" name="image1.png" title="Зображення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F1000"/>
  <sheetViews>
    <sheetView workbookViewId="0"/>
  </sheetViews>
  <sheetFormatPr defaultColWidth="12.6328125" defaultRowHeight="15" customHeight="1" x14ac:dyDescent="0.25"/>
  <cols>
    <col min="1" max="1" width="6.36328125" customWidth="1"/>
    <col min="2" max="5" width="16.36328125" customWidth="1"/>
    <col min="6" max="6" width="9.453125" customWidth="1"/>
  </cols>
  <sheetData>
    <row r="1" spans="1:6" ht="15.75" customHeight="1" x14ac:dyDescent="0.4">
      <c r="A1" s="1"/>
      <c r="B1" s="1"/>
      <c r="C1" s="1"/>
      <c r="D1" s="1"/>
      <c r="E1" s="1"/>
      <c r="F1" s="1"/>
    </row>
    <row r="2" spans="1:6" ht="15.75" customHeight="1" x14ac:dyDescent="0.4">
      <c r="A2" s="1"/>
      <c r="B2" s="1"/>
      <c r="C2" s="1"/>
      <c r="D2" s="1"/>
      <c r="E2" s="1"/>
      <c r="F2" s="1"/>
    </row>
    <row r="3" spans="1:6" ht="63" customHeight="1" x14ac:dyDescent="0.4">
      <c r="A3" s="1"/>
      <c r="B3" s="53" t="s">
        <v>0</v>
      </c>
      <c r="C3" s="54"/>
      <c r="D3" s="54"/>
      <c r="E3" s="55"/>
      <c r="F3" s="1"/>
    </row>
    <row r="4" spans="1:6" ht="15.75" customHeight="1" x14ac:dyDescent="0.4">
      <c r="A4" s="1"/>
      <c r="B4" s="56"/>
      <c r="C4" s="54"/>
      <c r="D4" s="54"/>
      <c r="E4" s="55"/>
      <c r="F4" s="1"/>
    </row>
    <row r="5" spans="1:6" ht="27" customHeight="1" x14ac:dyDescent="0.4">
      <c r="A5" s="2"/>
      <c r="B5" s="57" t="s">
        <v>1</v>
      </c>
      <c r="C5" s="58"/>
      <c r="D5" s="58"/>
      <c r="E5" s="59"/>
      <c r="F5" s="2"/>
    </row>
    <row r="6" spans="1:6" ht="15.75" customHeight="1" x14ac:dyDescent="0.4">
      <c r="A6" s="2"/>
      <c r="B6" s="3"/>
      <c r="C6" s="3"/>
      <c r="D6" s="3"/>
      <c r="E6" s="3"/>
      <c r="F6" s="2"/>
    </row>
    <row r="7" spans="1:6" ht="15.75" customHeight="1" x14ac:dyDescent="0.4">
      <c r="A7" s="4"/>
      <c r="B7" s="4"/>
      <c r="C7" s="4"/>
      <c r="D7" s="4"/>
      <c r="E7" s="4"/>
      <c r="F7" s="4"/>
    </row>
    <row r="8" spans="1:6" ht="15.75" customHeight="1" x14ac:dyDescent="0.4">
      <c r="A8" s="4"/>
      <c r="B8" s="4"/>
      <c r="C8" s="4"/>
      <c r="D8" s="4"/>
      <c r="E8" s="4"/>
      <c r="F8" s="4"/>
    </row>
    <row r="9" spans="1:6" ht="15.75" customHeight="1" x14ac:dyDescent="0.4">
      <c r="A9" s="4"/>
      <c r="B9" s="4"/>
      <c r="C9" s="4"/>
      <c r="D9" s="4"/>
      <c r="E9" s="4"/>
      <c r="F9" s="4"/>
    </row>
    <row r="10" spans="1:6" ht="15.75" customHeight="1" x14ac:dyDescent="0.4">
      <c r="A10" s="4"/>
      <c r="B10" s="4"/>
      <c r="C10" s="4"/>
      <c r="D10" s="4"/>
      <c r="E10" s="4"/>
      <c r="F10" s="4"/>
    </row>
    <row r="11" spans="1:6" ht="15.75" customHeight="1" x14ac:dyDescent="0.4">
      <c r="A11" s="4"/>
      <c r="B11" s="4"/>
      <c r="C11" s="4"/>
      <c r="D11" s="4"/>
      <c r="E11" s="4"/>
      <c r="F11" s="4"/>
    </row>
    <row r="12" spans="1:6" ht="15.75" customHeight="1" x14ac:dyDescent="0.4">
      <c r="A12" s="4"/>
      <c r="B12" s="4"/>
      <c r="C12" s="4"/>
      <c r="D12" s="4"/>
      <c r="E12" s="4"/>
      <c r="F12" s="4"/>
    </row>
    <row r="13" spans="1:6" ht="15.75" customHeight="1" x14ac:dyDescent="0.4">
      <c r="A13" s="4"/>
      <c r="B13" s="4"/>
      <c r="C13" s="4"/>
      <c r="D13" s="4"/>
      <c r="E13" s="4"/>
      <c r="F13" s="4"/>
    </row>
    <row r="14" spans="1:6" ht="15.75" customHeight="1" x14ac:dyDescent="0.4">
      <c r="A14" s="4"/>
      <c r="B14" s="4"/>
      <c r="C14" s="4"/>
      <c r="D14" s="4"/>
      <c r="E14" s="4"/>
      <c r="F14" s="4"/>
    </row>
    <row r="15" spans="1:6" ht="15.75" customHeight="1" x14ac:dyDescent="0.4">
      <c r="A15" s="4"/>
      <c r="B15" s="4"/>
      <c r="C15" s="4"/>
      <c r="D15" s="4"/>
      <c r="E15" s="4"/>
      <c r="F15" s="4"/>
    </row>
    <row r="16" spans="1:6" ht="15.75" customHeight="1" x14ac:dyDescent="0.4">
      <c r="A16" s="4"/>
      <c r="B16" s="4"/>
      <c r="C16" s="4"/>
      <c r="D16" s="4"/>
      <c r="E16" s="4"/>
      <c r="F16" s="4"/>
    </row>
    <row r="17" spans="1:6" ht="15.75" customHeight="1" x14ac:dyDescent="0.4">
      <c r="A17" s="4"/>
      <c r="B17" s="4"/>
      <c r="C17" s="4"/>
      <c r="D17" s="4"/>
      <c r="E17" s="4"/>
      <c r="F17" s="4"/>
    </row>
    <row r="18" spans="1:6" ht="15.75" customHeight="1" x14ac:dyDescent="0.4">
      <c r="A18" s="4"/>
      <c r="B18" s="4"/>
      <c r="C18" s="4"/>
      <c r="D18" s="4"/>
      <c r="E18" s="4"/>
      <c r="F18" s="4"/>
    </row>
    <row r="19" spans="1:6" ht="15.75" customHeight="1" x14ac:dyDescent="0.4">
      <c r="A19" s="4"/>
      <c r="B19" s="4"/>
      <c r="C19" s="4"/>
      <c r="D19" s="4"/>
      <c r="E19" s="4"/>
      <c r="F19" s="4"/>
    </row>
    <row r="20" spans="1:6" ht="15.75" customHeight="1" x14ac:dyDescent="0.25"/>
    <row r="21" spans="1:6" ht="15.75" customHeight="1" x14ac:dyDescent="0.25"/>
    <row r="22" spans="1:6" ht="15.75" customHeight="1" x14ac:dyDescent="0.25"/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3:E3"/>
    <mergeCell ref="B4:E4"/>
    <mergeCell ref="B5:E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99"/>
  <sheetViews>
    <sheetView workbookViewId="0">
      <selection activeCell="A14" sqref="A14"/>
    </sheetView>
  </sheetViews>
  <sheetFormatPr defaultColWidth="12.6328125" defaultRowHeight="15" customHeight="1" x14ac:dyDescent="0.25"/>
  <cols>
    <col min="1" max="1" width="73.36328125" customWidth="1"/>
    <col min="2" max="2" width="18.453125" customWidth="1"/>
    <col min="3" max="3" width="31.08984375" customWidth="1"/>
  </cols>
  <sheetData>
    <row r="1" spans="1:23" ht="64.5" customHeight="1" x14ac:dyDescent="0.25">
      <c r="A1" s="63" t="s">
        <v>2</v>
      </c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.75" customHeight="1" x14ac:dyDescent="0.25">
      <c r="A2" s="6" t="s">
        <v>3</v>
      </c>
      <c r="B2" s="5"/>
      <c r="C2" s="5"/>
      <c r="D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310" customHeight="1" x14ac:dyDescent="0.25">
      <c r="A3" s="62" t="s">
        <v>112</v>
      </c>
      <c r="B3" s="5"/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37.5" customHeight="1" x14ac:dyDescent="0.25">
      <c r="A4" s="5"/>
      <c r="B4" s="5"/>
      <c r="C4" s="7"/>
      <c r="D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6" x14ac:dyDescent="0.25">
      <c r="A5" s="63" t="s">
        <v>4</v>
      </c>
      <c r="B5" s="5"/>
      <c r="C5" s="5"/>
      <c r="D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4" customHeight="1" x14ac:dyDescent="0.25">
      <c r="A6" s="6" t="s">
        <v>3</v>
      </c>
      <c r="B6" s="6"/>
      <c r="C6" s="6"/>
      <c r="D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88.5" customHeight="1" x14ac:dyDescent="0.25">
      <c r="A7" s="64" t="s">
        <v>113</v>
      </c>
      <c r="B7" s="6"/>
      <c r="C7" s="6"/>
      <c r="D7" s="6"/>
      <c r="E7" s="8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15.75" customHeight="1" x14ac:dyDescent="0.25">
      <c r="B8" s="6"/>
      <c r="C8" s="6"/>
      <c r="D8" s="6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15.75" customHeight="1" x14ac:dyDescent="0.25">
      <c r="B9" s="6"/>
      <c r="C9" s="6"/>
      <c r="D9" s="6"/>
      <c r="E9" s="8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15.75" customHeight="1" x14ac:dyDescent="0.25">
      <c r="B10" s="6"/>
      <c r="C10" s="6"/>
      <c r="D10" s="6"/>
      <c r="E10" s="8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15.75" customHeight="1" x14ac:dyDescent="0.25">
      <c r="B11" s="6"/>
      <c r="C11" s="6"/>
      <c r="D11" s="6"/>
      <c r="E11" s="8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15.75" customHeight="1" x14ac:dyDescent="0.25">
      <c r="A12" s="6"/>
      <c r="B12" s="6"/>
      <c r="C12" s="6"/>
      <c r="D12" s="6"/>
      <c r="E12" s="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15.75" customHeight="1" x14ac:dyDescent="0.25">
      <c r="A13" s="6"/>
      <c r="B13" s="6"/>
      <c r="C13" s="6"/>
      <c r="D13" s="6"/>
      <c r="E13" s="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15.75" customHeight="1" x14ac:dyDescent="0.25">
      <c r="A14" s="6"/>
      <c r="B14" s="6"/>
      <c r="C14" s="6"/>
      <c r="D14" s="6"/>
      <c r="E14" s="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15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15.7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15.7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5.7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15.7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5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15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15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15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15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15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spans="1:23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spans="1:23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spans="1:23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spans="1:23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spans="1:23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spans="1:23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spans="1:23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spans="1:23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spans="1:23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spans="1:23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spans="1:23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spans="1:23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spans="1:23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spans="1:23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spans="1:23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spans="1:23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spans="1:23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spans="1:23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spans="1:23" ht="15.75" customHeight="1" x14ac:dyDescent="0.25">
      <c r="A220" s="6"/>
    </row>
    <row r="221" spans="1:23" ht="15.75" customHeight="1" x14ac:dyDescent="0.25"/>
    <row r="222" spans="1:23" ht="15.75" customHeight="1" x14ac:dyDescent="0.25"/>
    <row r="223" spans="1:23" ht="15.75" customHeight="1" x14ac:dyDescent="0.25"/>
    <row r="224" spans="1:2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4"/>
  <sheetViews>
    <sheetView workbookViewId="0">
      <selection activeCell="C14" sqref="C14"/>
    </sheetView>
  </sheetViews>
  <sheetFormatPr defaultColWidth="12.6328125" defaultRowHeight="15" customHeight="1" x14ac:dyDescent="0.25"/>
  <cols>
    <col min="1" max="1" width="18.08984375" customWidth="1"/>
  </cols>
  <sheetData>
    <row r="1" spans="1:3" ht="30" customHeight="1" x14ac:dyDescent="0.3">
      <c r="A1" s="9"/>
      <c r="B1" s="9"/>
      <c r="C1" s="10" t="s">
        <v>5</v>
      </c>
    </row>
    <row r="2" spans="1:3" ht="30" customHeight="1" x14ac:dyDescent="0.3">
      <c r="A2" s="11" t="s">
        <v>6</v>
      </c>
      <c r="B2" s="12" t="s">
        <v>7</v>
      </c>
      <c r="C2" s="13">
        <v>725000</v>
      </c>
    </row>
    <row r="3" spans="1:3" ht="30" customHeight="1" x14ac:dyDescent="0.3">
      <c r="A3" s="14" t="s">
        <v>8</v>
      </c>
      <c r="B3" s="12" t="s">
        <v>9</v>
      </c>
      <c r="C3" s="15">
        <v>0.06</v>
      </c>
    </row>
    <row r="4" spans="1:3" ht="30" customHeight="1" x14ac:dyDescent="0.3">
      <c r="A4" s="11" t="s">
        <v>10</v>
      </c>
      <c r="B4" s="12" t="s">
        <v>11</v>
      </c>
      <c r="C4" s="15">
        <v>0.08</v>
      </c>
    </row>
    <row r="5" spans="1:3" ht="30" customHeight="1" x14ac:dyDescent="0.3">
      <c r="A5" s="11" t="s">
        <v>12</v>
      </c>
      <c r="B5" s="12" t="s">
        <v>13</v>
      </c>
      <c r="C5" s="13">
        <f>C2*C4</f>
        <v>58000</v>
      </c>
    </row>
    <row r="6" spans="1:3" ht="30" customHeight="1" x14ac:dyDescent="0.25">
      <c r="A6" s="9"/>
      <c r="B6" s="9"/>
      <c r="C6" s="9"/>
    </row>
    <row r="7" spans="1:3" ht="30" customHeight="1" x14ac:dyDescent="0.3">
      <c r="A7" s="11" t="s">
        <v>14</v>
      </c>
      <c r="B7" s="16" t="s">
        <v>15</v>
      </c>
      <c r="C7" s="17">
        <v>60000</v>
      </c>
    </row>
    <row r="8" spans="1:3" ht="30" customHeight="1" x14ac:dyDescent="0.25">
      <c r="A8" s="9"/>
      <c r="B8" s="9"/>
      <c r="C8" s="9"/>
    </row>
    <row r="9" spans="1:3" ht="30" customHeight="1" x14ac:dyDescent="0.3">
      <c r="A9" s="11" t="s">
        <v>16</v>
      </c>
      <c r="B9" s="18" t="s">
        <v>17</v>
      </c>
      <c r="C9" s="15">
        <v>0.12</v>
      </c>
    </row>
    <row r="10" spans="1:3" ht="30" customHeight="1" x14ac:dyDescent="0.3">
      <c r="A10" s="14" t="s">
        <v>18</v>
      </c>
      <c r="B10" s="18" t="s">
        <v>19</v>
      </c>
      <c r="C10" s="13">
        <f>C5*C9</f>
        <v>6960</v>
      </c>
    </row>
    <row r="11" spans="1:3" ht="30" customHeight="1" x14ac:dyDescent="0.3">
      <c r="A11" s="14" t="s">
        <v>20</v>
      </c>
      <c r="B11" s="18" t="s">
        <v>21</v>
      </c>
      <c r="C11" s="19">
        <f>C10*(1-C3)</f>
        <v>6542.4</v>
      </c>
    </row>
    <row r="12" spans="1:3" ht="30" customHeight="1" x14ac:dyDescent="0.25">
      <c r="A12" s="9"/>
      <c r="B12" s="9"/>
      <c r="C12" s="9"/>
    </row>
    <row r="13" spans="1:3" ht="30" customHeight="1" x14ac:dyDescent="0.3">
      <c r="A13" s="14" t="s">
        <v>22</v>
      </c>
      <c r="B13" s="20" t="s">
        <v>23</v>
      </c>
      <c r="C13" s="21">
        <f>C7/C11</f>
        <v>9.1709464416727808</v>
      </c>
    </row>
    <row r="14" spans="1:3" ht="30" customHeight="1" x14ac:dyDescent="0.25">
      <c r="A14" s="9"/>
      <c r="B14" s="9"/>
      <c r="C1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38"/>
  <sheetViews>
    <sheetView workbookViewId="0">
      <pane ySplit="2" topLeftCell="A3" activePane="bottomLeft" state="frozen"/>
      <selection pane="bottomLeft" activeCell="E38" sqref="E38:E39"/>
    </sheetView>
  </sheetViews>
  <sheetFormatPr defaultColWidth="12.6328125" defaultRowHeight="15" customHeight="1" x14ac:dyDescent="0.25"/>
  <cols>
    <col min="1" max="1" width="18" customWidth="1"/>
    <col min="2" max="2" width="17.81640625" customWidth="1"/>
  </cols>
  <sheetData>
    <row r="1" spans="1:7" x14ac:dyDescent="0.3">
      <c r="A1" s="22"/>
      <c r="B1" s="22"/>
      <c r="C1" s="60" t="s">
        <v>24</v>
      </c>
      <c r="D1" s="61"/>
      <c r="E1" s="61"/>
      <c r="F1" s="61"/>
      <c r="G1" s="61"/>
    </row>
    <row r="2" spans="1:7" x14ac:dyDescent="0.3">
      <c r="A2" s="22"/>
      <c r="B2" s="22"/>
      <c r="C2" s="23" t="s">
        <v>25</v>
      </c>
      <c r="D2" s="23" t="s">
        <v>26</v>
      </c>
      <c r="E2" s="23" t="s">
        <v>27</v>
      </c>
      <c r="F2" s="23" t="s">
        <v>28</v>
      </c>
      <c r="G2" s="23" t="s">
        <v>29</v>
      </c>
    </row>
    <row r="3" spans="1:7" ht="25" customHeight="1" x14ac:dyDescent="0.3">
      <c r="A3" s="11" t="s">
        <v>30</v>
      </c>
      <c r="B3" s="24" t="s">
        <v>31</v>
      </c>
      <c r="C3" s="25">
        <v>20023163</v>
      </c>
      <c r="D3" s="25">
        <v>20032904</v>
      </c>
      <c r="E3" s="25">
        <v>20039654</v>
      </c>
      <c r="F3" s="25">
        <v>20048064</v>
      </c>
      <c r="G3" s="25">
        <v>20044830</v>
      </c>
    </row>
    <row r="4" spans="1:7" ht="25" customHeight="1" x14ac:dyDescent="0.3">
      <c r="A4" s="11" t="s">
        <v>32</v>
      </c>
      <c r="B4" s="24" t="s">
        <v>33</v>
      </c>
      <c r="C4" s="26">
        <v>2.3972236554234715E-2</v>
      </c>
      <c r="D4" s="26">
        <v>2.2199976598500148E-2</v>
      </c>
      <c r="E4" s="26">
        <v>2.3499956635977846E-2</v>
      </c>
      <c r="F4" s="26">
        <v>2.4899960415130359E-2</v>
      </c>
      <c r="G4" s="26">
        <v>2.5099988376055073E-2</v>
      </c>
    </row>
    <row r="5" spans="1:7" ht="25" customHeight="1" x14ac:dyDescent="0.25">
      <c r="A5" s="11"/>
      <c r="B5" s="22"/>
      <c r="C5" s="27"/>
      <c r="D5" s="22"/>
      <c r="E5" s="22"/>
      <c r="F5" s="22"/>
      <c r="G5" s="22"/>
    </row>
    <row r="6" spans="1:7" ht="25" customHeight="1" x14ac:dyDescent="0.3">
      <c r="A6" s="11" t="s">
        <v>6</v>
      </c>
      <c r="B6" s="24" t="s">
        <v>34</v>
      </c>
      <c r="C6" s="25">
        <f t="shared" ref="C6:G6" si="0">C7+C8</f>
        <v>1200000</v>
      </c>
      <c r="D6" s="25">
        <f t="shared" si="0"/>
        <v>1488208</v>
      </c>
      <c r="E6" s="25">
        <f t="shared" si="0"/>
        <v>1752982</v>
      </c>
      <c r="F6" s="25">
        <f t="shared" si="0"/>
        <v>2094111</v>
      </c>
      <c r="G6" s="25">
        <f t="shared" si="0"/>
        <v>2586356</v>
      </c>
    </row>
    <row r="7" spans="1:7" ht="25" customHeight="1" x14ac:dyDescent="0.3">
      <c r="A7" s="11" t="s">
        <v>35</v>
      </c>
      <c r="B7" s="24" t="s">
        <v>19</v>
      </c>
      <c r="C7" s="25">
        <v>720000</v>
      </c>
      <c r="D7" s="25">
        <v>1043478</v>
      </c>
      <c r="E7" s="25">
        <v>1282051</v>
      </c>
      <c r="F7" s="25">
        <v>1594915</v>
      </c>
      <c r="G7" s="25">
        <v>2083231</v>
      </c>
    </row>
    <row r="8" spans="1:7" ht="25" customHeight="1" x14ac:dyDescent="0.3">
      <c r="A8" s="11" t="s">
        <v>36</v>
      </c>
      <c r="B8" s="24" t="s">
        <v>37</v>
      </c>
      <c r="C8" s="25">
        <v>480000</v>
      </c>
      <c r="D8" s="25">
        <v>444730</v>
      </c>
      <c r="E8" s="25">
        <v>470931</v>
      </c>
      <c r="F8" s="25">
        <v>499196</v>
      </c>
      <c r="G8" s="25">
        <v>503125</v>
      </c>
    </row>
    <row r="9" spans="1:7" ht="25" customHeight="1" x14ac:dyDescent="0.3">
      <c r="A9" s="11" t="s">
        <v>38</v>
      </c>
      <c r="B9" s="24" t="s">
        <v>9</v>
      </c>
      <c r="C9" s="28">
        <f t="shared" ref="C9:G9" si="1">C8/C6</f>
        <v>0.4</v>
      </c>
      <c r="D9" s="28">
        <f t="shared" si="1"/>
        <v>0.29883591540967391</v>
      </c>
      <c r="E9" s="28">
        <f t="shared" si="1"/>
        <v>0.26864565637296905</v>
      </c>
      <c r="F9" s="28">
        <f t="shared" si="1"/>
        <v>0.23838086901792693</v>
      </c>
      <c r="G9" s="28">
        <f t="shared" si="1"/>
        <v>0.19453045133771221</v>
      </c>
    </row>
    <row r="10" spans="1:7" ht="25" customHeight="1" x14ac:dyDescent="0.25">
      <c r="A10" s="22"/>
      <c r="B10" s="22"/>
      <c r="C10" s="22"/>
      <c r="D10" s="22"/>
      <c r="E10" s="22"/>
      <c r="F10" s="22"/>
      <c r="G10" s="22"/>
    </row>
    <row r="11" spans="1:7" ht="25" customHeight="1" x14ac:dyDescent="0.3">
      <c r="A11" s="11" t="s">
        <v>39</v>
      </c>
      <c r="B11" s="24" t="s">
        <v>40</v>
      </c>
      <c r="C11" s="29">
        <v>0.08</v>
      </c>
      <c r="D11" s="29">
        <v>8.2000000000000003E-2</v>
      </c>
      <c r="E11" s="29">
        <v>8.1000000000000003E-2</v>
      </c>
      <c r="F11" s="30" t="s">
        <v>41</v>
      </c>
      <c r="G11" s="30" t="s">
        <v>41</v>
      </c>
    </row>
    <row r="12" spans="1:7" ht="25" customHeight="1" x14ac:dyDescent="0.3">
      <c r="A12" s="11" t="s">
        <v>42</v>
      </c>
      <c r="B12" s="24" t="s">
        <v>43</v>
      </c>
      <c r="C12" s="29">
        <v>8.3000000000000004E-2</v>
      </c>
      <c r="D12" s="29">
        <v>8.2000000000000003E-2</v>
      </c>
      <c r="E12" s="29">
        <v>8.6999999999999994E-2</v>
      </c>
      <c r="F12" s="30" t="s">
        <v>41</v>
      </c>
      <c r="G12" s="30" t="s">
        <v>41</v>
      </c>
    </row>
    <row r="13" spans="1:7" ht="25" customHeight="1" x14ac:dyDescent="0.3">
      <c r="A13" s="11" t="s">
        <v>12</v>
      </c>
      <c r="B13" s="24" t="s">
        <v>13</v>
      </c>
      <c r="C13" s="25">
        <f t="shared" ref="C13:E13" si="2">C7*C11+C8*C12</f>
        <v>97440</v>
      </c>
      <c r="D13" s="25">
        <f t="shared" si="2"/>
        <v>122033.05600000001</v>
      </c>
      <c r="E13" s="25">
        <f t="shared" si="2"/>
        <v>144817.128</v>
      </c>
      <c r="F13" s="30" t="s">
        <v>41</v>
      </c>
      <c r="G13" s="30" t="s">
        <v>41</v>
      </c>
    </row>
    <row r="14" spans="1:7" ht="25" customHeight="1" x14ac:dyDescent="0.25">
      <c r="A14" s="22"/>
      <c r="B14" s="22"/>
      <c r="C14" s="22"/>
      <c r="D14" s="22"/>
      <c r="E14" s="22"/>
      <c r="F14" s="22"/>
      <c r="G14" s="22"/>
    </row>
    <row r="15" spans="1:7" ht="25" customHeight="1" x14ac:dyDescent="0.3">
      <c r="A15" s="11" t="s">
        <v>14</v>
      </c>
      <c r="B15" s="31" t="s">
        <v>15</v>
      </c>
      <c r="C15" s="32">
        <v>970000</v>
      </c>
      <c r="D15" s="32">
        <v>1200000</v>
      </c>
      <c r="E15" s="32">
        <v>1500000</v>
      </c>
      <c r="F15" s="32">
        <v>1900000</v>
      </c>
      <c r="G15" s="32">
        <v>2500000</v>
      </c>
    </row>
    <row r="16" spans="1:7" ht="25" customHeight="1" x14ac:dyDescent="0.3">
      <c r="A16" s="11" t="s">
        <v>44</v>
      </c>
      <c r="B16" s="31" t="s">
        <v>45</v>
      </c>
      <c r="C16" s="33">
        <f t="shared" ref="C16:G16" si="3">C15/C7</f>
        <v>1.3472222222222223</v>
      </c>
      <c r="D16" s="33">
        <f t="shared" si="3"/>
        <v>1.1500002875000719</v>
      </c>
      <c r="E16" s="33">
        <f t="shared" si="3"/>
        <v>1.1700002574000565</v>
      </c>
      <c r="F16" s="33">
        <f t="shared" si="3"/>
        <v>1.1912860559967147</v>
      </c>
      <c r="G16" s="33">
        <f t="shared" si="3"/>
        <v>1.2000589468954714</v>
      </c>
    </row>
    <row r="17" spans="1:7" ht="25" customHeight="1" x14ac:dyDescent="0.25">
      <c r="A17" s="22"/>
      <c r="B17" s="22"/>
      <c r="C17" s="22"/>
      <c r="D17" s="22"/>
      <c r="E17" s="22"/>
      <c r="F17" s="22"/>
      <c r="G17" s="22"/>
    </row>
    <row r="18" spans="1:7" ht="25" customHeight="1" x14ac:dyDescent="0.3">
      <c r="A18" s="11" t="s">
        <v>46</v>
      </c>
      <c r="B18" s="34" t="s">
        <v>47</v>
      </c>
      <c r="C18" s="28">
        <v>0.2</v>
      </c>
      <c r="D18" s="28">
        <v>0.2</v>
      </c>
      <c r="E18" s="28">
        <v>0.24</v>
      </c>
      <c r="F18" s="30" t="s">
        <v>41</v>
      </c>
      <c r="G18" s="30" t="s">
        <v>41</v>
      </c>
    </row>
    <row r="19" spans="1:7" ht="25" customHeight="1" x14ac:dyDescent="0.3">
      <c r="A19" s="11" t="s">
        <v>48</v>
      </c>
      <c r="B19" s="34" t="s">
        <v>49</v>
      </c>
      <c r="C19" s="30" t="s">
        <v>41</v>
      </c>
      <c r="D19" s="30" t="s">
        <v>41</v>
      </c>
      <c r="E19" s="30" t="s">
        <v>41</v>
      </c>
      <c r="F19" s="26">
        <f t="shared" ref="F19:G19" si="4">F20/F6</f>
        <v>3.6799863999568312E-2</v>
      </c>
      <c r="G19" s="26">
        <f t="shared" si="4"/>
        <v>3.7199999999999997E-2</v>
      </c>
    </row>
    <row r="20" spans="1:7" ht="25" customHeight="1" x14ac:dyDescent="0.3">
      <c r="A20" s="11" t="s">
        <v>50</v>
      </c>
      <c r="B20" s="34" t="s">
        <v>19</v>
      </c>
      <c r="C20" s="25">
        <f t="shared" ref="C20:E20" si="5">C13*C18</f>
        <v>19488</v>
      </c>
      <c r="D20" s="25">
        <f t="shared" si="5"/>
        <v>24406.611200000003</v>
      </c>
      <c r="E20" s="25">
        <f t="shared" si="5"/>
        <v>34756.110719999997</v>
      </c>
      <c r="F20" s="25">
        <v>77063</v>
      </c>
      <c r="G20" s="25">
        <v>96212.443199999994</v>
      </c>
    </row>
    <row r="21" spans="1:7" ht="25" customHeight="1" x14ac:dyDescent="0.25">
      <c r="A21" s="22"/>
      <c r="B21" s="22"/>
      <c r="C21" s="35"/>
      <c r="D21" s="30"/>
      <c r="E21" s="30"/>
      <c r="F21" s="35"/>
      <c r="G21" s="35"/>
    </row>
    <row r="22" spans="1:7" ht="25" customHeight="1" x14ac:dyDescent="0.3">
      <c r="A22" s="11" t="s">
        <v>51</v>
      </c>
      <c r="B22" s="36" t="s">
        <v>52</v>
      </c>
      <c r="C22" s="35" t="s">
        <v>41</v>
      </c>
      <c r="D22" s="30" t="s">
        <v>41</v>
      </c>
      <c r="E22" s="30" t="s">
        <v>41</v>
      </c>
      <c r="F22" s="33">
        <v>1.99</v>
      </c>
      <c r="G22" s="33">
        <v>1.99</v>
      </c>
    </row>
    <row r="23" spans="1:7" ht="25" customHeight="1" x14ac:dyDescent="0.3">
      <c r="A23" s="11" t="s">
        <v>53</v>
      </c>
      <c r="B23" s="36" t="s">
        <v>54</v>
      </c>
      <c r="C23" s="33">
        <v>19.989999999999998</v>
      </c>
      <c r="D23" s="33">
        <v>19.989999999999998</v>
      </c>
      <c r="E23" s="33">
        <v>19.989999999999998</v>
      </c>
      <c r="F23" s="33">
        <v>19.989999999999998</v>
      </c>
      <c r="G23" s="33">
        <v>19.989999999999998</v>
      </c>
    </row>
    <row r="24" spans="1:7" ht="25" customHeight="1" x14ac:dyDescent="0.3">
      <c r="A24" s="11" t="s">
        <v>55</v>
      </c>
      <c r="B24" s="36" t="s">
        <v>56</v>
      </c>
      <c r="C24" s="37">
        <v>3.9</v>
      </c>
      <c r="D24" s="37">
        <v>3.9</v>
      </c>
      <c r="E24" s="37">
        <v>3.9</v>
      </c>
      <c r="F24" s="37">
        <v>2.2999999999999998</v>
      </c>
      <c r="G24" s="37">
        <v>2.2999999999999998</v>
      </c>
    </row>
    <row r="25" spans="1:7" ht="25" customHeight="1" x14ac:dyDescent="0.25">
      <c r="A25" s="22"/>
      <c r="B25" s="22"/>
      <c r="C25" s="22"/>
      <c r="D25" s="22"/>
      <c r="E25" s="22"/>
      <c r="F25" s="22"/>
      <c r="G25" s="22"/>
    </row>
    <row r="26" spans="1:7" ht="25" customHeight="1" x14ac:dyDescent="0.3">
      <c r="A26" s="11" t="s">
        <v>57</v>
      </c>
      <c r="B26" s="38" t="s">
        <v>58</v>
      </c>
      <c r="C26" s="28">
        <v>0.3</v>
      </c>
      <c r="D26" s="28">
        <v>0.3</v>
      </c>
      <c r="E26" s="28">
        <v>0.3</v>
      </c>
      <c r="F26" s="28">
        <v>0.3</v>
      </c>
      <c r="G26" s="28">
        <v>0.3</v>
      </c>
    </row>
    <row r="27" spans="1:7" ht="25" customHeight="1" x14ac:dyDescent="0.3">
      <c r="A27" s="11" t="s">
        <v>59</v>
      </c>
      <c r="B27" s="38" t="s">
        <v>60</v>
      </c>
      <c r="C27" s="17">
        <f t="shared" ref="C27:E27" si="6">C23*C24*C20*(1-C26)</f>
        <v>1063512.7775999999</v>
      </c>
      <c r="D27" s="17">
        <f t="shared" si="6"/>
        <v>1331934.6710342399</v>
      </c>
      <c r="E27" s="17">
        <f t="shared" si="6"/>
        <v>1896734.8034893437</v>
      </c>
      <c r="F27" s="17">
        <f t="shared" ref="F27:G27" si="7">(F20*F22+F20*F23*F24)*(1-F26)</f>
        <v>2587536.6446999996</v>
      </c>
      <c r="G27" s="17">
        <f t="shared" si="7"/>
        <v>3230515.5840820791</v>
      </c>
    </row>
    <row r="28" spans="1:7" ht="25" customHeight="1" x14ac:dyDescent="0.3">
      <c r="A28" s="39" t="s">
        <v>61</v>
      </c>
      <c r="B28" s="40" t="s">
        <v>62</v>
      </c>
      <c r="C28" s="41"/>
      <c r="D28" s="41"/>
      <c r="E28" s="41"/>
      <c r="F28" s="41"/>
      <c r="G28" s="41"/>
    </row>
    <row r="29" spans="1:7" ht="25" customHeight="1" x14ac:dyDescent="0.3">
      <c r="A29" s="11" t="s">
        <v>63</v>
      </c>
      <c r="B29" s="38" t="s">
        <v>64</v>
      </c>
      <c r="C29" s="17">
        <f t="shared" ref="C29:E29" si="8">C7*C11*C18*C23*C24*(1-C26)</f>
        <v>628677.50399999996</v>
      </c>
      <c r="D29" s="17">
        <f t="shared" si="8"/>
        <v>933904.75434983999</v>
      </c>
      <c r="E29" s="17">
        <f t="shared" si="8"/>
        <v>1360119.3007736877</v>
      </c>
      <c r="F29" s="17">
        <f t="shared" ref="F29:G29" si="9">F27*(1-F9)</f>
        <v>1970717.4107206827</v>
      </c>
      <c r="G29" s="17">
        <f t="shared" si="9"/>
        <v>2602081.9294570792</v>
      </c>
    </row>
    <row r="30" spans="1:7" ht="25" customHeight="1" x14ac:dyDescent="0.3">
      <c r="A30" s="11" t="s">
        <v>65</v>
      </c>
      <c r="B30" s="38" t="s">
        <v>66</v>
      </c>
      <c r="C30" s="17"/>
      <c r="D30" s="17"/>
      <c r="E30" s="17"/>
      <c r="F30" s="17"/>
      <c r="G30" s="17"/>
    </row>
    <row r="31" spans="1:7" ht="25" customHeight="1" x14ac:dyDescent="0.3">
      <c r="A31" s="11" t="s">
        <v>67</v>
      </c>
      <c r="B31" s="38" t="s">
        <v>68</v>
      </c>
      <c r="C31" s="42"/>
      <c r="D31" s="42"/>
      <c r="E31" s="42"/>
      <c r="F31" s="42"/>
      <c r="G31" s="42"/>
    </row>
    <row r="32" spans="1:7" ht="25" customHeight="1" thickBot="1" x14ac:dyDescent="0.3">
      <c r="A32" s="11"/>
      <c r="B32" s="22"/>
      <c r="C32" s="22"/>
      <c r="D32" s="22"/>
      <c r="E32" s="22"/>
      <c r="F32" s="22"/>
      <c r="G32" s="22"/>
    </row>
    <row r="33" spans="1:7" ht="25" customHeight="1" thickBot="1" x14ac:dyDescent="0.35">
      <c r="A33" s="11" t="s">
        <v>69</v>
      </c>
      <c r="B33" s="38" t="s">
        <v>70</v>
      </c>
      <c r="C33" s="65">
        <f>C27-C15</f>
        <v>93512.777599999914</v>
      </c>
      <c r="D33" s="66">
        <f>D27-D15</f>
        <v>131934.67103423993</v>
      </c>
      <c r="E33" s="66">
        <f>E27-E15</f>
        <v>396734.80348934373</v>
      </c>
      <c r="F33" s="66">
        <f>F27-F15</f>
        <v>687536.6446999996</v>
      </c>
      <c r="G33" s="67">
        <f>G27-G15</f>
        <v>730515.58408207912</v>
      </c>
    </row>
    <row r="34" spans="1:7" ht="25" customHeight="1" x14ac:dyDescent="0.25">
      <c r="A34" s="22"/>
      <c r="B34" s="22"/>
      <c r="C34" s="22"/>
      <c r="D34" s="42"/>
      <c r="E34" s="42"/>
      <c r="F34" s="42"/>
      <c r="G34" s="42"/>
    </row>
    <row r="35" spans="1:7" ht="25" customHeight="1" x14ac:dyDescent="0.25">
      <c r="A35" s="11" t="s">
        <v>71</v>
      </c>
      <c r="B35" s="22" t="s">
        <v>72</v>
      </c>
      <c r="C35" s="22"/>
      <c r="D35" s="42"/>
      <c r="E35" s="42"/>
      <c r="F35" s="42"/>
      <c r="G35" s="42"/>
    </row>
    <row r="36" spans="1:7" ht="25" customHeight="1" x14ac:dyDescent="0.25">
      <c r="A36" s="11" t="s">
        <v>73</v>
      </c>
      <c r="B36" s="22" t="s">
        <v>74</v>
      </c>
      <c r="C36" s="22"/>
      <c r="D36" s="22"/>
      <c r="E36" s="22"/>
      <c r="F36" s="22"/>
      <c r="G36" s="42"/>
    </row>
    <row r="37" spans="1:7" ht="15" customHeight="1" x14ac:dyDescent="0.25">
      <c r="A37" s="22"/>
      <c r="B37" s="22"/>
      <c r="C37" s="22"/>
      <c r="D37" s="22"/>
      <c r="E37" s="22"/>
      <c r="F37" s="22"/>
      <c r="G37" s="22"/>
    </row>
    <row r="38" spans="1:7" ht="15" customHeight="1" x14ac:dyDescent="0.25">
      <c r="A38" s="22"/>
      <c r="B38" s="22"/>
      <c r="C38" s="22"/>
      <c r="D38" s="22"/>
      <c r="E38" s="22"/>
      <c r="F38" s="22"/>
      <c r="G38" s="22"/>
    </row>
  </sheetData>
  <mergeCells count="1">
    <mergeCell ref="C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39"/>
  <sheetViews>
    <sheetView tabSelected="1" workbookViewId="0">
      <selection activeCell="F30" sqref="F30"/>
    </sheetView>
  </sheetViews>
  <sheetFormatPr defaultColWidth="12.6328125" defaultRowHeight="15" customHeight="1" x14ac:dyDescent="0.25"/>
  <cols>
    <col min="1" max="1" width="29.81640625" customWidth="1"/>
    <col min="2" max="2" width="20.1796875" customWidth="1"/>
  </cols>
  <sheetData>
    <row r="1" spans="1:3" ht="25" customHeight="1" x14ac:dyDescent="0.3">
      <c r="A1" s="9"/>
      <c r="B1" s="9"/>
      <c r="C1" s="10" t="s">
        <v>75</v>
      </c>
    </row>
    <row r="2" spans="1:3" ht="25" customHeight="1" x14ac:dyDescent="0.3">
      <c r="A2" s="11" t="s">
        <v>6</v>
      </c>
      <c r="B2" s="12" t="s">
        <v>76</v>
      </c>
      <c r="C2" s="13">
        <v>69485128</v>
      </c>
    </row>
    <row r="3" spans="1:3" ht="25" customHeight="1" x14ac:dyDescent="0.3">
      <c r="A3" s="43" t="s">
        <v>77</v>
      </c>
      <c r="B3" s="12" t="s">
        <v>19</v>
      </c>
      <c r="C3" s="44"/>
    </row>
    <row r="4" spans="1:3" ht="25" customHeight="1" x14ac:dyDescent="0.3">
      <c r="A4" s="11" t="s">
        <v>78</v>
      </c>
      <c r="B4" s="12" t="s">
        <v>37</v>
      </c>
      <c r="C4" s="13">
        <v>25709497</v>
      </c>
    </row>
    <row r="5" spans="1:3" ht="25" customHeight="1" x14ac:dyDescent="0.3">
      <c r="A5" s="11" t="s">
        <v>79</v>
      </c>
      <c r="B5" s="12" t="s">
        <v>9</v>
      </c>
      <c r="C5" s="45"/>
    </row>
    <row r="6" spans="1:3" ht="25" customHeight="1" x14ac:dyDescent="0.25">
      <c r="A6" s="9"/>
      <c r="B6" s="9"/>
      <c r="C6" s="9"/>
    </row>
    <row r="7" spans="1:3" ht="25" customHeight="1" x14ac:dyDescent="0.3">
      <c r="A7" s="11" t="s">
        <v>80</v>
      </c>
      <c r="B7" s="12" t="s">
        <v>40</v>
      </c>
      <c r="C7" s="15">
        <v>0.27</v>
      </c>
    </row>
    <row r="8" spans="1:3" ht="25" customHeight="1" x14ac:dyDescent="0.3">
      <c r="A8" s="11" t="s">
        <v>81</v>
      </c>
      <c r="B8" s="12" t="s">
        <v>43</v>
      </c>
      <c r="C8" s="15">
        <v>0.18</v>
      </c>
    </row>
    <row r="9" spans="1:3" ht="25" customHeight="1" x14ac:dyDescent="0.3">
      <c r="A9" s="11" t="s">
        <v>12</v>
      </c>
      <c r="B9" s="12" t="s">
        <v>13</v>
      </c>
      <c r="C9" s="44"/>
    </row>
    <row r="10" spans="1:3" ht="25" customHeight="1" x14ac:dyDescent="0.25">
      <c r="A10" s="9"/>
      <c r="B10" s="9"/>
      <c r="C10" s="9"/>
    </row>
    <row r="11" spans="1:3" ht="25" customHeight="1" x14ac:dyDescent="0.3">
      <c r="A11" s="11" t="s">
        <v>82</v>
      </c>
      <c r="B11" s="16" t="s">
        <v>15</v>
      </c>
      <c r="C11" s="17">
        <v>297250000</v>
      </c>
    </row>
    <row r="12" spans="1:3" ht="25" customHeight="1" x14ac:dyDescent="0.3">
      <c r="A12" s="11" t="s">
        <v>44</v>
      </c>
      <c r="B12" s="16" t="s">
        <v>45</v>
      </c>
      <c r="C12" s="21"/>
    </row>
    <row r="13" spans="1:3" ht="25" customHeight="1" x14ac:dyDescent="0.25">
      <c r="A13" s="9"/>
      <c r="B13" s="9"/>
      <c r="C13" s="9"/>
    </row>
    <row r="14" spans="1:3" ht="25" customHeight="1" x14ac:dyDescent="0.3">
      <c r="A14" s="11" t="s">
        <v>83</v>
      </c>
      <c r="B14" s="18" t="s">
        <v>47</v>
      </c>
      <c r="C14" s="15">
        <v>0.81</v>
      </c>
    </row>
    <row r="15" spans="1:3" ht="25" customHeight="1" x14ac:dyDescent="0.3">
      <c r="A15" s="11" t="s">
        <v>50</v>
      </c>
      <c r="B15" s="18" t="s">
        <v>84</v>
      </c>
      <c r="C15" s="44"/>
    </row>
    <row r="16" spans="1:3" ht="25" customHeight="1" x14ac:dyDescent="0.25">
      <c r="A16" s="9"/>
      <c r="B16" s="9"/>
      <c r="C16" s="9"/>
    </row>
    <row r="17" spans="1:3" ht="25" customHeight="1" x14ac:dyDescent="0.3">
      <c r="A17" s="11" t="s">
        <v>53</v>
      </c>
      <c r="B17" s="46" t="s">
        <v>54</v>
      </c>
      <c r="C17" s="21">
        <v>9.99</v>
      </c>
    </row>
    <row r="18" spans="1:3" ht="25" customHeight="1" x14ac:dyDescent="0.3">
      <c r="A18" s="11" t="s">
        <v>55</v>
      </c>
      <c r="B18" s="46" t="s">
        <v>56</v>
      </c>
      <c r="C18" s="47">
        <v>3</v>
      </c>
    </row>
    <row r="19" spans="1:3" ht="25" customHeight="1" x14ac:dyDescent="0.25">
      <c r="A19" s="9"/>
      <c r="B19" s="9"/>
      <c r="C19" s="9"/>
    </row>
    <row r="20" spans="1:3" ht="25" customHeight="1" x14ac:dyDescent="0.3">
      <c r="A20" s="11" t="s">
        <v>85</v>
      </c>
      <c r="B20" s="48" t="s">
        <v>86</v>
      </c>
      <c r="C20" s="44"/>
    </row>
    <row r="21" spans="1:3" ht="25" customHeight="1" x14ac:dyDescent="0.3">
      <c r="A21" s="11" t="s">
        <v>87</v>
      </c>
      <c r="B21" s="48" t="s">
        <v>88</v>
      </c>
      <c r="C21" s="47">
        <v>115</v>
      </c>
    </row>
    <row r="22" spans="1:3" ht="25" customHeight="1" x14ac:dyDescent="0.3">
      <c r="A22" s="11" t="s">
        <v>89</v>
      </c>
      <c r="B22" s="48" t="s">
        <v>90</v>
      </c>
      <c r="C22" s="47">
        <v>2</v>
      </c>
    </row>
    <row r="23" spans="1:3" ht="25" customHeight="1" x14ac:dyDescent="0.3">
      <c r="A23" s="11" t="s">
        <v>91</v>
      </c>
      <c r="B23" s="48" t="s">
        <v>92</v>
      </c>
      <c r="C23" s="9"/>
    </row>
    <row r="24" spans="1:3" ht="25" customHeight="1" x14ac:dyDescent="0.3">
      <c r="A24" s="11" t="s">
        <v>93</v>
      </c>
      <c r="B24" s="48" t="s">
        <v>94</v>
      </c>
      <c r="C24" s="44"/>
    </row>
    <row r="25" spans="1:3" ht="25" customHeight="1" x14ac:dyDescent="0.3">
      <c r="A25" s="11" t="s">
        <v>95</v>
      </c>
      <c r="B25" s="48" t="s">
        <v>96</v>
      </c>
      <c r="C25" s="49">
        <v>6.3</v>
      </c>
    </row>
    <row r="26" spans="1:3" ht="25" customHeight="1" x14ac:dyDescent="0.3">
      <c r="A26" s="11" t="s">
        <v>97</v>
      </c>
      <c r="B26" s="48" t="s">
        <v>98</v>
      </c>
      <c r="C26" s="15">
        <v>0.7</v>
      </c>
    </row>
    <row r="27" spans="1:3" ht="25" customHeight="1" x14ac:dyDescent="0.3">
      <c r="A27" s="11" t="s">
        <v>99</v>
      </c>
      <c r="B27" s="48" t="s">
        <v>56</v>
      </c>
      <c r="C27" s="47">
        <v>3</v>
      </c>
    </row>
    <row r="28" spans="1:3" ht="25" customHeight="1" x14ac:dyDescent="0.25">
      <c r="A28" s="9"/>
      <c r="B28" s="9"/>
      <c r="C28" s="9"/>
    </row>
    <row r="29" spans="1:3" ht="25" customHeight="1" x14ac:dyDescent="0.3">
      <c r="A29" s="11" t="s">
        <v>100</v>
      </c>
      <c r="B29" s="46" t="s">
        <v>101</v>
      </c>
      <c r="C29" s="68">
        <f>(C31+C32)/C2</f>
        <v>19.256391150018462</v>
      </c>
    </row>
    <row r="30" spans="1:3" ht="25" customHeight="1" x14ac:dyDescent="0.25">
      <c r="A30" s="9"/>
      <c r="B30" s="9"/>
      <c r="C30" s="9"/>
    </row>
    <row r="31" spans="1:3" ht="25" customHeight="1" x14ac:dyDescent="0.3">
      <c r="A31" s="11" t="s">
        <v>102</v>
      </c>
      <c r="B31" s="50" t="s">
        <v>103</v>
      </c>
      <c r="C31" s="68">
        <f>(C4*C21*C22*C25*C26)/1000</f>
        <v>26077142.807099998</v>
      </c>
    </row>
    <row r="32" spans="1:3" ht="25" customHeight="1" x14ac:dyDescent="0.3">
      <c r="A32" s="11" t="s">
        <v>104</v>
      </c>
      <c r="B32" s="50" t="s">
        <v>105</v>
      </c>
      <c r="C32" s="69">
        <f>(C2-C4)*C17*C18</f>
        <v>1311955661.0699999</v>
      </c>
    </row>
    <row r="33" spans="1:3" ht="25" customHeight="1" x14ac:dyDescent="0.3">
      <c r="A33" s="11" t="s">
        <v>106</v>
      </c>
      <c r="B33" s="50" t="s">
        <v>60</v>
      </c>
      <c r="C33" s="51"/>
    </row>
    <row r="34" spans="1:3" ht="25" customHeight="1" x14ac:dyDescent="0.3">
      <c r="A34" s="11" t="s">
        <v>107</v>
      </c>
      <c r="B34" s="50" t="s">
        <v>62</v>
      </c>
      <c r="C34" s="51"/>
    </row>
    <row r="35" spans="1:3" ht="25" customHeight="1" x14ac:dyDescent="0.3">
      <c r="A35" s="11" t="s">
        <v>108</v>
      </c>
      <c r="B35" s="50" t="s">
        <v>64</v>
      </c>
      <c r="C35" s="51"/>
    </row>
    <row r="36" spans="1:3" ht="25" customHeight="1" x14ac:dyDescent="0.3">
      <c r="A36" s="11" t="s">
        <v>109</v>
      </c>
      <c r="B36" s="50" t="s">
        <v>66</v>
      </c>
      <c r="C36" s="51"/>
    </row>
    <row r="37" spans="1:3" ht="25" customHeight="1" x14ac:dyDescent="0.3">
      <c r="A37" s="11" t="s">
        <v>110</v>
      </c>
      <c r="B37" s="50" t="s">
        <v>68</v>
      </c>
      <c r="C37" s="70">
        <f>(((C32+C31)-C11)/C11)*100%</f>
        <v>3.501371922210597</v>
      </c>
    </row>
    <row r="38" spans="1:3" ht="25" customHeight="1" x14ac:dyDescent="0.25">
      <c r="A38" s="9"/>
      <c r="B38" s="9"/>
      <c r="C38" s="9"/>
    </row>
    <row r="39" spans="1:3" ht="25" customHeight="1" x14ac:dyDescent="0.3">
      <c r="A39" s="52" t="s">
        <v>111</v>
      </c>
      <c r="B39" s="50" t="s">
        <v>70</v>
      </c>
      <c r="C39" s="5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7920-9077-4825-89CF-C93E098C4A16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6</vt:i4>
      </vt:variant>
    </vt:vector>
  </HeadingPairs>
  <TitlesOfParts>
    <vt:vector size="6" baseType="lpstr">
      <vt:lpstr>README</vt:lpstr>
      <vt:lpstr>BMC+UE</vt:lpstr>
      <vt:lpstr>САС</vt:lpstr>
      <vt:lpstr>Unit economics</vt:lpstr>
      <vt:lpstr>Spotify Unit economics Q221</vt:lpstr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Антон Бабенко</cp:lastModifiedBy>
  <dcterms:modified xsi:type="dcterms:W3CDTF">2024-12-23T14:12:43Z</dcterms:modified>
</cp:coreProperties>
</file>